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m1djm\Documents\R repositories\ips-beyond-smi\2_labour_market\intermediate_data\"/>
    </mc:Choice>
  </mc:AlternateContent>
  <xr:revisionPtr revIDLastSave="0" documentId="13_ncr:1_{85BA1008-F75E-465B-9BA4-646D95A0D389}" xr6:coauthVersionLast="47" xr6:coauthVersionMax="47" xr10:uidLastSave="{00000000-0000-0000-0000-000000000000}"/>
  <bookViews>
    <workbookView xWindow="-28920" yWindow="-120" windowWidth="29040" windowHeight="15840" tabRatio="799" firstSheet="7" activeTab="17" xr2:uid="{00000000-000D-0000-FFFF-FFFF00000000}"/>
  </bookViews>
  <sheets>
    <sheet name="Specification" sheetId="24" r:id="rId1"/>
    <sheet name="HSE Data" sheetId="144" r:id="rId2"/>
    <sheet name="Benefit Group Size" sheetId="38" r:id="rId3"/>
    <sheet name="Benefit Groups by HC" sheetId="54" r:id="rId4"/>
    <sheet name="WorkingAgePop" sheetId="42" r:id="rId5"/>
    <sheet name="Prevalences of Conditions" sheetId="43" r:id="rId6"/>
    <sheet name="DD LocalAuthorities" sheetId="36" r:id="rId7"/>
    <sheet name="DD Conditions" sheetId="149" r:id="rId8"/>
    <sheet name="Tree Unemployed" sheetId="71" r:id="rId9"/>
    <sheet name="Tree Sick" sheetId="69" r:id="rId10"/>
    <sheet name="Tree Inactive" sheetId="70" r:id="rId11"/>
    <sheet name="Tree Other" sheetId="68" r:id="rId12"/>
    <sheet name="Tree No Benefits" sheetId="67" r:id="rId13"/>
    <sheet name="Tree Total" sheetId="111" r:id="rId14"/>
    <sheet name="Tree MSK" sheetId="146" r:id="rId15"/>
    <sheet name="Tree MH" sheetId="148" r:id="rId16"/>
    <sheet name="Tree MSK + MH" sheetId="150" r:id="rId17"/>
    <sheet name="Compare Health to Ben groups" sheetId="147" r:id="rId18"/>
  </sheets>
  <externalReferences>
    <externalReference r:id="rId19"/>
    <externalReference r:id="rId20"/>
    <externalReference r:id="rId21"/>
  </externalReferences>
  <definedNames>
    <definedName name="Area_working_age_population" localSheetId="6">#REF!</definedName>
    <definedName name="Area_working_age_population" localSheetId="5">#REF!</definedName>
    <definedName name="Area_working_age_population" localSheetId="13">#REF!</definedName>
    <definedName name="Area_working_age_population" localSheetId="4">#REF!</definedName>
    <definedName name="Area_working_age_population">#REF!</definedName>
    <definedName name="BenefitsPerPerson" localSheetId="6">#REF!</definedName>
    <definedName name="BenefitsPerPerson" localSheetId="5">#REF!</definedName>
    <definedName name="BenefitsPerPerson" localSheetId="13">#REF!</definedName>
    <definedName name="BenefitsPerPerson" localSheetId="4">#REF!</definedName>
    <definedName name="BenefitsPerPerson">#REF!</definedName>
    <definedName name="BenefitsTotal" localSheetId="6">#REF!</definedName>
    <definedName name="BenefitsTotal" localSheetId="5">#REF!</definedName>
    <definedName name="BenefitsTotal" localSheetId="13">#REF!</definedName>
    <definedName name="BenefitsTotal" localSheetId="4">#REF!</definedName>
    <definedName name="BenefitsTotal">#REF!</definedName>
    <definedName name="CA" localSheetId="6">#REF!</definedName>
    <definedName name="CA" localSheetId="5">#REF!</definedName>
    <definedName name="CA" localSheetId="4">#REF!</definedName>
    <definedName name="CA">#REF!</definedName>
    <definedName name="CA_areas" localSheetId="6">#REF!</definedName>
    <definedName name="CA_areas" localSheetId="5">#REF!</definedName>
    <definedName name="CA_areas" localSheetId="4">#REF!</definedName>
    <definedName name="CA_areas">#REF!</definedName>
    <definedName name="CA_benefits">[1]!Table1[#All]</definedName>
    <definedName name="CA_benefits_areas">[1]!Table1[[#All],[Devolved areas names]]</definedName>
    <definedName name="CA_benefits_headings">[1]!Table1[#Headers]</definedName>
    <definedName name="CA_headings" localSheetId="6">#REF!</definedName>
    <definedName name="CA_headings" localSheetId="5">#REF!</definedName>
    <definedName name="CA_headings" localSheetId="13">#REF!</definedName>
    <definedName name="CA_headings" localSheetId="4">#REF!</definedName>
    <definedName name="CA_headings">#REF!</definedName>
    <definedName name="CCG_Pop">[2]LAtoCCG!$Z$1:$IC$203</definedName>
    <definedName name="CCG_to_STP" localSheetId="6">#REF!</definedName>
    <definedName name="CCG_to_STP" localSheetId="5">#REF!</definedName>
    <definedName name="CCG_to_STP" localSheetId="13">#REF!</definedName>
    <definedName name="CCG_to_STP" localSheetId="4">#REF!</definedName>
    <definedName name="CCG_to_STP">#REF!</definedName>
    <definedName name="County_population" localSheetId="6">#REF!</definedName>
    <definedName name="County_population" localSheetId="5">#REF!</definedName>
    <definedName name="County_population" localSheetId="13">#REF!</definedName>
    <definedName name="County_population" localSheetId="4">#REF!</definedName>
    <definedName name="County_population">#REF!</definedName>
    <definedName name="dd_col" localSheetId="6">INDEX([2]!Table13[#Data], ,'DD LocalAuthorities'!dd_col_num)</definedName>
    <definedName name="dd_col" localSheetId="5">INDEX([2]!Table13[#Data], ,'Prevalences of Conditions'!dd_col_num)</definedName>
    <definedName name="dd_col" localSheetId="0">INDEX([2]!Table13[#Data], ,Specification!dd_col_num)</definedName>
    <definedName name="dd_col" localSheetId="13">INDEX([2]!Table13[#Data], ,'Tree Total'!dd_col_num)</definedName>
    <definedName name="dd_col" localSheetId="4">INDEX([2]!Table13[#Data], ,WorkingAgePop!dd_col_num)</definedName>
    <definedName name="dd_col">INDEX([2]!Table13[#Data], ,dd_col_num)</definedName>
    <definedName name="dd_col_num" localSheetId="6">MATCH('DD LocalAuthorities'!region,dd_regions,0)</definedName>
    <definedName name="dd_col_num" localSheetId="5">MATCH('Prevalences of Conditions'!region,dd_regions,0)</definedName>
    <definedName name="dd_col_num" localSheetId="0">MATCH(Specification!region,[3]!dd_regions,0)</definedName>
    <definedName name="dd_col_num" localSheetId="13">MATCH('Tree Total'!region,[0]!dd_regions,0)</definedName>
    <definedName name="dd_col_num" localSheetId="4">MATCH(WorkingAgePop!region,dd_regions,0)</definedName>
    <definedName name="dd_col_num">MATCH(region,dd_regions,0)</definedName>
    <definedName name="dd_regions">[2]!Table13[#Headers]</definedName>
    <definedName name="dd_reps" localSheetId="6">INDEX([1]!Table13[#Data],,MATCH('DD LocalAuthorities'!region,dd_regions,0))</definedName>
    <definedName name="dd_reps" localSheetId="5">INDEX([1]!Table13[#Data],,MATCH('Prevalences of Conditions'!region,dd_regions,0))</definedName>
    <definedName name="dd_reps" localSheetId="0">INDEX([1]!Table13[#Data],,MATCH(Specification!region,[3]!dd_regions,0))</definedName>
    <definedName name="dd_reps" localSheetId="13">INDEX([1]!Table13[#Data],,MATCH('Tree Total'!region,[0]!dd_regions,0))</definedName>
    <definedName name="dd_reps" localSheetId="4">INDEX([1]!Table13[#Data],,MATCH(WorkingAgePop!region,dd_regions,0))</definedName>
    <definedName name="dd_reps">INDEX([1]!Table13[#Data],,MATCH(region,dd_regions,0))</definedName>
    <definedName name="dd_reps2" localSheetId="6">INDEX([2]!Table13[#Data],1,'DD LocalAuthorities'!dd_col_num):INDEX([2]!Table13[#Data],COUNTA('DD LocalAuthorities'!dd_col),'DD LocalAuthorities'!dd_col_num)</definedName>
    <definedName name="dd_reps2" localSheetId="5">INDEX([2]!Table13[#Data],1,'Prevalences of Conditions'!dd_col_num):INDEX([2]!Table13[#Data],COUNTA('Prevalences of Conditions'!dd_col),'Prevalences of Conditions'!dd_col_num)</definedName>
    <definedName name="dd_reps2" localSheetId="0">INDEX([2]!Table13[#Data],1,Specification!dd_col_num):INDEX([2]!Table13[#Data],COUNTA(Specification!dd_col),Specification!dd_col_num)</definedName>
    <definedName name="dd_reps2" localSheetId="13">INDEX([2]!Table13[#Data],1,'Tree Total'!dd_col_num):INDEX([2]!Table13[#Data],COUNTA('Tree Total'!dd_col),'Tree Total'!dd_col_num)</definedName>
    <definedName name="dd_reps2" localSheetId="4">INDEX([2]!Table13[#Data],1,WorkingAgePop!dd_col_num):INDEX([2]!Table13[#Data],COUNTA(WorkingAgePop!dd_col),WorkingAgePop!dd_col_num)</definedName>
    <definedName name="dd_reps2">INDEX([2]!Table13[#Data],1,dd_col_num):INDEX([2]!Table13[#Data],COUNTA(dd_col),dd_col_num)</definedName>
    <definedName name="dx" localSheetId="6">INDEX([1]!Table13[#Data],1,'DD LocalAuthorities'!dd_col_num):INDEX([1]!Table13[#Data],COUNTA('DD LocalAuthorities'!eqwd),'DD LocalAuthorities'!dd_col_num)</definedName>
    <definedName name="dx" localSheetId="5">INDEX([1]!Table13[#Data],1,'Prevalences of Conditions'!dd_col_num):INDEX([1]!Table13[#Data],COUNTA('Prevalences of Conditions'!eqwd),'Prevalences of Conditions'!dd_col_num)</definedName>
    <definedName name="dx" localSheetId="0">INDEX([1]!Table13[#Data],1,Specification!dd_col_num):INDEX([1]!Table13[#Data],COUNTA(Specification!eqwd),Specification!dd_col_num)</definedName>
    <definedName name="dx" localSheetId="13">INDEX([1]!Table13[#Data],1,'Tree Total'!dd_col_num):INDEX([1]!Table13[#Data],COUNTA('Tree Total'!eqwd),'Tree Total'!dd_col_num)</definedName>
    <definedName name="dx" localSheetId="4">INDEX([1]!Table13[#Data],1,WorkingAgePop!dd_col_num):INDEX([1]!Table13[#Data],COUNTA(WorkingAgePop!eqwd),WorkingAgePop!dd_col_num)</definedName>
    <definedName name="dx">INDEX([1]!Table13[#Data],1,dd_col_num):INDEX([1]!Table13[#Data],COUNTA(eqwd),dd_col_num)</definedName>
    <definedName name="eqwd" localSheetId="6">INDEX([1]!Table13[#Data], ,'DD LocalAuthorities'!dd_col_num)</definedName>
    <definedName name="eqwd" localSheetId="5">INDEX([1]!Table13[#Data], ,'Prevalences of Conditions'!dd_col_num)</definedName>
    <definedName name="eqwd" localSheetId="0">INDEX([1]!Table13[#Data], ,Specification!dd_col_num)</definedName>
    <definedName name="eqwd" localSheetId="13">INDEX([1]!Table13[#Data], ,'Tree Total'!dd_col_num)</definedName>
    <definedName name="eqwd" localSheetId="4">INDEX([1]!Table13[#Data], ,WorkingAgePop!dd_col_num)</definedName>
    <definedName name="eqwd">INDEX([1]!Table13[#Data], ,dd_col_num)</definedName>
    <definedName name="ESA_17_18" localSheetId="6">#REF!,#REF!</definedName>
    <definedName name="ESA_17_18" localSheetId="5">#REF!,#REF!</definedName>
    <definedName name="ESA_17_18" localSheetId="13">#REF!,#REF!</definedName>
    <definedName name="ESA_17_18" localSheetId="4">#REF!,#REF!</definedName>
    <definedName name="ESA_17_18">#REF!,#REF!</definedName>
    <definedName name="ESA_claimant_data" localSheetId="6">#REF!</definedName>
    <definedName name="ESA_claimant_data" localSheetId="5">#REF!</definedName>
    <definedName name="ESA_claimant_data" localSheetId="13">#REF!</definedName>
    <definedName name="ESA_claimant_data" localSheetId="4">#REF!</definedName>
    <definedName name="ESA_claimant_data">#REF!</definedName>
    <definedName name="ESA_Claimant_data_areas" localSheetId="6">#REF!</definedName>
    <definedName name="ESA_Claimant_data_areas" localSheetId="5">#REF!</definedName>
    <definedName name="ESA_Claimant_data_areas" localSheetId="13">#REF!</definedName>
    <definedName name="ESA_Claimant_data_areas" localSheetId="4">#REF!</definedName>
    <definedName name="ESA_Claimant_data_areas">#REF!</definedName>
    <definedName name="ESA_claimant_data_headings" localSheetId="6">#REF!</definedName>
    <definedName name="ESA_claimant_data_headings" localSheetId="5">#REF!</definedName>
    <definedName name="ESA_claimant_data_headings" localSheetId="13">#REF!</definedName>
    <definedName name="ESA_claimant_data_headings" localSheetId="4">#REF!</definedName>
    <definedName name="ESA_claimant_data_headings">#REF!</definedName>
    <definedName name="GetChart" localSheetId="6">IF(#REF!="ICER", INDIRECT("Charts_Background!$A$110"), IF(#REF!="Total Net Benefit", INDIRECT("Charts_Background!$A$111"), IF(#REF!="Benefit-Cost Ratio", INDIRECT("Charts_Background!$A$112"))))</definedName>
    <definedName name="GetChart" localSheetId="5">IF(#REF!="ICER", INDIRECT("Charts_Background!$A$110"), IF(#REF!="Total Net Benefit", INDIRECT("Charts_Background!$A$111"), IF(#REF!="Benefit-Cost Ratio", INDIRECT("Charts_Background!$A$112"))))</definedName>
    <definedName name="GetChart" localSheetId="13">IF(#REF!="ICER", INDIRECT("Charts_Background!$A$110"), IF(#REF!="Total Net Benefit", INDIRECT("Charts_Background!$A$111"), IF(#REF!="Benefit-Cost Ratio", INDIRECT("Charts_Background!$A$112"))))</definedName>
    <definedName name="GetChart" localSheetId="4">IF(#REF!="ICER", INDIRECT("Charts_Background!$A$110"), IF(#REF!="Total Net Benefit", INDIRECT("Charts_Background!$A$111"), IF(#REF!="Benefit-Cost Ratio", INDIRECT("Charts_Background!$A$112"))))</definedName>
    <definedName name="GetChart">IF(#REF!="ICER", INDIRECT("Charts_Background!$A$110"), IF(#REF!="Total Net Benefit", INDIRECT("Charts_Background!$A$111"), IF(#REF!="Benefit-Cost Ratio", INDIRECT("Charts_Background!$A$112"))))</definedName>
    <definedName name="HB_ESASG" localSheetId="6">#REF!</definedName>
    <definedName name="HB_ESASG" localSheetId="5">#REF!</definedName>
    <definedName name="HB_ESASG" localSheetId="13">#REF!</definedName>
    <definedName name="HB_ESASG" localSheetId="4">#REF!</definedName>
    <definedName name="HB_ESASG">#REF!</definedName>
    <definedName name="HB_ESASG_areas" localSheetId="6">#REF!</definedName>
    <definedName name="HB_ESASG_areas" localSheetId="5">#REF!</definedName>
    <definedName name="HB_ESASG_areas" localSheetId="13">#REF!</definedName>
    <definedName name="HB_ESASG_areas" localSheetId="4">#REF!</definedName>
    <definedName name="HB_ESASG_areas">#REF!</definedName>
    <definedName name="HB_ESASG_headings" localSheetId="6">#REF!</definedName>
    <definedName name="HB_ESASG_headings" localSheetId="5">#REF!</definedName>
    <definedName name="HB_ESASG_headings" localSheetId="13">#REF!</definedName>
    <definedName name="HB_ESASG_headings" localSheetId="4">#REF!</definedName>
    <definedName name="HB_ESASG_headings">#REF!</definedName>
    <definedName name="HB_ESAWR" localSheetId="6">#REF!</definedName>
    <definedName name="HB_ESAWR" localSheetId="5">#REF!</definedName>
    <definedName name="HB_ESAWR" localSheetId="4">#REF!</definedName>
    <definedName name="HB_ESAWR">#REF!</definedName>
    <definedName name="HB_ESAWR_areas" localSheetId="6">#REF!</definedName>
    <definedName name="HB_ESAWR_areas" localSheetId="5">#REF!</definedName>
    <definedName name="HB_ESAWR_areas" localSheetId="4">#REF!</definedName>
    <definedName name="HB_ESAWR_areas">#REF!</definedName>
    <definedName name="HB_ESAWR_headings" localSheetId="6">#REF!</definedName>
    <definedName name="HB_ESAWR_headings" localSheetId="5">#REF!</definedName>
    <definedName name="HB_ESAWR_headings" localSheetId="4">#REF!</definedName>
    <definedName name="HB_ESAWR_headings">#REF!</definedName>
    <definedName name="HB_LA" localSheetId="6">#REF!</definedName>
    <definedName name="HB_LA" localSheetId="5">#REF!</definedName>
    <definedName name="HB_LA" localSheetId="4">#REF!</definedName>
    <definedName name="HB_LA">#REF!</definedName>
    <definedName name="HB_LA_areas" localSheetId="6">#REF!</definedName>
    <definedName name="HB_LA_areas" localSheetId="5">#REF!</definedName>
    <definedName name="HB_LA_areas" localSheetId="4">#REF!</definedName>
    <definedName name="HB_LA_areas">#REF!</definedName>
    <definedName name="HB_LA_headings" localSheetId="6">#REF!</definedName>
    <definedName name="HB_LA_headings" localSheetId="5">#REF!</definedName>
    <definedName name="HB_LA_headings" localSheetId="4">#REF!</definedName>
    <definedName name="HB_LA_headings">#REF!</definedName>
    <definedName name="HBALL" localSheetId="6">#REF!</definedName>
    <definedName name="HBALL" localSheetId="5">#REF!</definedName>
    <definedName name="HBALL" localSheetId="4">#REF!</definedName>
    <definedName name="HBALL">#REF!</definedName>
    <definedName name="HBALL_areas" localSheetId="6">#REF!</definedName>
    <definedName name="HBALL_areas" localSheetId="5">#REF!</definedName>
    <definedName name="HBALL_areas" localSheetId="4">#REF!</definedName>
    <definedName name="HBALL_areas">#REF!</definedName>
    <definedName name="HBALL_headings" localSheetId="6">#REF!</definedName>
    <definedName name="HBALL_headings" localSheetId="5">#REF!</definedName>
    <definedName name="HBALL_headings" localSheetId="4">#REF!</definedName>
    <definedName name="HBALL_headings">#REF!</definedName>
    <definedName name="JSA_17_18" localSheetId="6">#REF!,#REF!</definedName>
    <definedName name="JSA_17_18" localSheetId="5">#REF!,#REF!</definedName>
    <definedName name="JSA_17_18" localSheetId="13">#REF!,#REF!</definedName>
    <definedName name="JSA_17_18" localSheetId="4">#REF!,#REF!</definedName>
    <definedName name="JSA_17_18">#REF!,#REF!</definedName>
    <definedName name="JSA_A16" localSheetId="6">#REF!</definedName>
    <definedName name="JSA_A16" localSheetId="5">#REF!</definedName>
    <definedName name="JSA_A16" localSheetId="13">#REF!</definedName>
    <definedName name="JSA_A16" localSheetId="4">#REF!</definedName>
    <definedName name="JSA_A16">#REF!</definedName>
    <definedName name="JSA_A16_areas" localSheetId="6">#REF!</definedName>
    <definedName name="JSA_A16_areas" localSheetId="5">#REF!</definedName>
    <definedName name="JSA_A16_areas" localSheetId="13">#REF!</definedName>
    <definedName name="JSA_A16_areas" localSheetId="4">#REF!</definedName>
    <definedName name="JSA_A16_areas">#REF!</definedName>
    <definedName name="JSA_A16_headings" localSheetId="6">#REF!</definedName>
    <definedName name="JSA_A16_headings" localSheetId="5">#REF!</definedName>
    <definedName name="JSA_A16_headings" localSheetId="13">#REF!</definedName>
    <definedName name="JSA_A16_headings" localSheetId="4">#REF!</definedName>
    <definedName name="JSA_A16_headings">#REF!</definedName>
    <definedName name="JSA_ESA_CA">[2]JSA_ESA!$AC$1:$AF$15</definedName>
    <definedName name="JSA_ESAWRAG_county">[2]JSA_ESA!$AK$1:$AQ$92</definedName>
    <definedName name="JSA_ESAWRAG_county_areas" localSheetId="6">#REF!</definedName>
    <definedName name="JSA_ESAWRAG_county_areas" localSheetId="5">#REF!</definedName>
    <definedName name="JSA_ESAWRAG_county_areas" localSheetId="13">#REF!</definedName>
    <definedName name="JSA_ESAWRAG_county_areas" localSheetId="4">#REF!</definedName>
    <definedName name="JSA_ESAWRAG_county_areas">#REF!</definedName>
    <definedName name="JSA_ESAWRAG_county_headings" localSheetId="6">#REF!</definedName>
    <definedName name="JSA_ESAWRAG_county_headings" localSheetId="5">#REF!</definedName>
    <definedName name="JSA_ESAWRAG_county_headings" localSheetId="13">#REF!</definedName>
    <definedName name="JSA_ESAWRAG_county_headings" localSheetId="4">#REF!</definedName>
    <definedName name="JSA_ESAWRAG_county_headings">#REF!</definedName>
    <definedName name="JSA_ESAWRAG_LA">[2]JSA_ESA!$D$1:$K$372</definedName>
    <definedName name="JSA_ESAWRAG_LA_areas" localSheetId="6">#REF!</definedName>
    <definedName name="JSA_ESAWRAG_LA_areas" localSheetId="5">#REF!</definedName>
    <definedName name="JSA_ESAWRAG_LA_areas" localSheetId="13">#REF!</definedName>
    <definedName name="JSA_ESAWRAG_LA_areas" localSheetId="4">#REF!</definedName>
    <definedName name="JSA_ESAWRAG_LA_areas">#REF!</definedName>
    <definedName name="JSA_ESAWRAG_LA_headings" localSheetId="6">#REF!</definedName>
    <definedName name="JSA_ESAWRAG_LA_headings" localSheetId="5">#REF!</definedName>
    <definedName name="JSA_ESAWRAG_LA_headings" localSheetId="13">#REF!</definedName>
    <definedName name="JSA_ESAWRAG_LA_headings" localSheetId="4">#REF!</definedName>
    <definedName name="JSA_ESAWRAG_LA_headings">#REF!</definedName>
    <definedName name="JSA_ESAWRAG_national">[2]JSA_ESA!$M$2:$P$2</definedName>
    <definedName name="JSA_ESAWRAG_regional">[2]JSA_ESA!$U$2:$X$10</definedName>
    <definedName name="JSA_J16" localSheetId="6">#REF!</definedName>
    <definedName name="JSA_J16" localSheetId="5">#REF!</definedName>
    <definedName name="JSA_J16" localSheetId="13">#REF!</definedName>
    <definedName name="JSA_J16" localSheetId="4">#REF!</definedName>
    <definedName name="JSA_J16">#REF!</definedName>
    <definedName name="JSA_J16_areas" localSheetId="6">#REF!</definedName>
    <definedName name="JSA_J16_areas" localSheetId="5">#REF!</definedName>
    <definedName name="JSA_J16_areas" localSheetId="13">#REF!</definedName>
    <definedName name="JSA_J16_areas" localSheetId="4">#REF!</definedName>
    <definedName name="JSA_J16_areas">#REF!</definedName>
    <definedName name="JSA_J16_headings" localSheetId="6">#REF!</definedName>
    <definedName name="JSA_J16_headings" localSheetId="5">#REF!</definedName>
    <definedName name="JSA_J16_headings" localSheetId="13">#REF!</definedName>
    <definedName name="JSA_J16_headings" localSheetId="4">#REF!</definedName>
    <definedName name="JSA_J16_headings">#REF!</definedName>
    <definedName name="JSA_JA16" localSheetId="6">#REF!</definedName>
    <definedName name="JSA_JA16" localSheetId="5">#REF!</definedName>
    <definedName name="JSA_JA16" localSheetId="4">#REF!</definedName>
    <definedName name="JSA_JA16">#REF!</definedName>
    <definedName name="JSA_JA16_areas" localSheetId="6">#REF!</definedName>
    <definedName name="JSA_JA16_areas" localSheetId="5">#REF!</definedName>
    <definedName name="JSA_JA16_areas" localSheetId="4">#REF!</definedName>
    <definedName name="JSA_JA16_areas">#REF!</definedName>
    <definedName name="JSA_JA16_headings" localSheetId="6">#REF!</definedName>
    <definedName name="JSA_JA16_headings" localSheetId="5">#REF!</definedName>
    <definedName name="JSA_JA16_headings" localSheetId="4">#REF!</definedName>
    <definedName name="JSA_JA16_headings">#REF!</definedName>
    <definedName name="JSAOLD_17_18" localSheetId="6">#REF!,#REF!</definedName>
    <definedName name="JSAOLD_17_18" localSheetId="5">#REF!,#REF!</definedName>
    <definedName name="JSAOLD_17_18" localSheetId="13">#REF!,#REF!</definedName>
    <definedName name="JSAOLD_17_18" localSheetId="4">#REF!,#REF!</definedName>
    <definedName name="JSAOLD_17_18">#REF!,#REF!</definedName>
    <definedName name="JSAYP_17_18" localSheetId="6">#REF!,#REF!</definedName>
    <definedName name="JSAYP_17_18" localSheetId="5">#REF!,#REF!</definedName>
    <definedName name="JSAYP_17_18" localSheetId="13">#REF!,#REF!</definedName>
    <definedName name="JSAYP_17_18" localSheetId="4">#REF!,#REF!</definedName>
    <definedName name="JSAYP_17_18">#REF!,#REF!</definedName>
    <definedName name="LA_County" localSheetId="6">#REF!</definedName>
    <definedName name="LA_County" localSheetId="5">#REF!</definedName>
    <definedName name="LA_County" localSheetId="13">#REF!</definedName>
    <definedName name="LA_County" localSheetId="4">#REF!</definedName>
    <definedName name="LA_County">#REF!</definedName>
    <definedName name="LA_Population">[2]LONB_MD_NMD_UA!$C$10:$KH$1000</definedName>
    <definedName name="PopulationRange" localSheetId="6">#REF!</definedName>
    <definedName name="PopulationRange" localSheetId="5">#REF!</definedName>
    <definedName name="PopulationRange" localSheetId="13">#REF!</definedName>
    <definedName name="PopulationRange" localSheetId="4">#REF!</definedName>
    <definedName name="PopulationRange">#REF!</definedName>
    <definedName name="PopulationRange_areas" localSheetId="6">#REF!</definedName>
    <definedName name="PopulationRange_areas" localSheetId="5">#REF!</definedName>
    <definedName name="PopulationRange_areas" localSheetId="13">#REF!</definedName>
    <definedName name="PopulationRange_areas" localSheetId="4">#REF!</definedName>
    <definedName name="PopulationRange_areas">#REF!</definedName>
    <definedName name="PopulationRange_headings" localSheetId="6">#REF!</definedName>
    <definedName name="PopulationRange_headings" localSheetId="5">#REF!</definedName>
    <definedName name="PopulationRange_headings" localSheetId="13">#REF!</definedName>
    <definedName name="PopulationRange_headings" localSheetId="4">#REF!</definedName>
    <definedName name="PopulationRange_headings">#REF!</definedName>
    <definedName name="reg" localSheetId="0">Specification!#REF!</definedName>
    <definedName name="reg" localSheetId="13">#REF!</definedName>
    <definedName name="reg">#REF!</definedName>
    <definedName name="region" localSheetId="6">#REF!</definedName>
    <definedName name="region" localSheetId="5">#REF!</definedName>
    <definedName name="region" localSheetId="0">Specification!#REF!</definedName>
    <definedName name="region" localSheetId="13">#REF!</definedName>
    <definedName name="region" localSheetId="4">#REF!</definedName>
    <definedName name="region">#REF!</definedName>
    <definedName name="solver_adj" localSheetId="13" hidden="1">'Tree Total'!#REF!,'Tree Total'!#REF!</definedName>
    <definedName name="solver_cvg" localSheetId="13" hidden="1">0.0001</definedName>
    <definedName name="solver_drv" localSheetId="13" hidden="1">1</definedName>
    <definedName name="solver_eng" localSheetId="13" hidden="1">1</definedName>
    <definedName name="solver_est" localSheetId="13" hidden="1">1</definedName>
    <definedName name="solver_itr" localSheetId="13" hidden="1">2147483647</definedName>
    <definedName name="solver_lhs1" localSheetId="13" hidden="1">'Tree Total'!#REF!</definedName>
    <definedName name="solver_lhs2" localSheetId="13" hidden="1">'Tree Total'!#REF!</definedName>
    <definedName name="solver_lhs3" localSheetId="13" hidden="1">'Tree Total'!#REF!</definedName>
    <definedName name="solver_mip" localSheetId="13" hidden="1">2147483647</definedName>
    <definedName name="solver_mni" localSheetId="13" hidden="1">30</definedName>
    <definedName name="solver_mrt" localSheetId="13" hidden="1">0.075</definedName>
    <definedName name="solver_msl" localSheetId="13" hidden="1">2</definedName>
    <definedName name="solver_neg" localSheetId="13" hidden="1">1</definedName>
    <definedName name="solver_nod" localSheetId="13" hidden="1">2147483647</definedName>
    <definedName name="solver_num" localSheetId="13" hidden="1">2</definedName>
    <definedName name="solver_nwt" localSheetId="13" hidden="1">1</definedName>
    <definedName name="solver_opt" localSheetId="13" hidden="1">'Tree Total'!$AI$35</definedName>
    <definedName name="solver_pre" localSheetId="13" hidden="1">0.000001</definedName>
    <definedName name="solver_rbv" localSheetId="13" hidden="1">1</definedName>
    <definedName name="solver_rel1" localSheetId="13" hidden="1">1</definedName>
    <definedName name="solver_rel2" localSheetId="13" hidden="1">1</definedName>
    <definedName name="solver_rel3" localSheetId="13" hidden="1">1</definedName>
    <definedName name="solver_rhs1" localSheetId="13" hidden="1">1</definedName>
    <definedName name="solver_rhs2" localSheetId="13" hidden="1">1</definedName>
    <definedName name="solver_rhs3" localSheetId="13" hidden="1">1</definedName>
    <definedName name="solver_rlx" localSheetId="13" hidden="1">2</definedName>
    <definedName name="solver_rsd" localSheetId="13" hidden="1">0</definedName>
    <definedName name="solver_scl" localSheetId="13" hidden="1">1</definedName>
    <definedName name="solver_sho" localSheetId="13" hidden="1">2</definedName>
    <definedName name="solver_ssz" localSheetId="13" hidden="1">100</definedName>
    <definedName name="solver_tim" localSheetId="13" hidden="1">2147483647</definedName>
    <definedName name="solver_tol" localSheetId="13" hidden="1">0.01</definedName>
    <definedName name="solver_typ" localSheetId="13" hidden="1">3</definedName>
    <definedName name="solver_val" localSheetId="13" hidden="1">0.22</definedName>
    <definedName name="solver_ver" localSheetId="13" hidden="1">3</definedName>
    <definedName name="STP_pop">[2]CCGtoSTP!$A$1:$E$255</definedName>
    <definedName name="UnemploymentRates" localSheetId="6">#REF!</definedName>
    <definedName name="UnemploymentRates" localSheetId="5">#REF!</definedName>
    <definedName name="UnemploymentRates" localSheetId="13">#REF!</definedName>
    <definedName name="UnemploymentRates" localSheetId="4">#REF!</definedName>
    <definedName name="UnemploymentRates">#REF!</definedName>
    <definedName name="unit" localSheetId="6">#REF!</definedName>
    <definedName name="unit" localSheetId="5">#REF!</definedName>
    <definedName name="unit" localSheetId="13">#REF!</definedName>
    <definedName name="unit" localSheetId="4">#REF!</definedName>
    <definedName name="unit">#REF!</definedName>
    <definedName name="Unitary_population">[2]LI01!$B$10:$W$508</definedName>
    <definedName name="WorkingAgePop" localSheetId="6">#REF!</definedName>
    <definedName name="WorkingAgePop" localSheetId="5">#REF!</definedName>
    <definedName name="WorkingAgePop" localSheetId="13">#REF!</definedName>
    <definedName name="WorkingAgePop" localSheetId="4">#REF!</definedName>
    <definedName name="WorkingAgePop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" i="147" l="1"/>
  <c r="H4" i="147"/>
  <c r="F10" i="147"/>
  <c r="F4" i="147"/>
  <c r="D10" i="147"/>
  <c r="D4" i="147"/>
  <c r="C98" i="150"/>
  <c r="C93" i="150"/>
  <c r="C92" i="150"/>
  <c r="F85" i="150"/>
  <c r="I83" i="150"/>
  <c r="C83" i="150"/>
  <c r="F71" i="150"/>
  <c r="E57" i="150"/>
  <c r="S53" i="150"/>
  <c r="AA52" i="150"/>
  <c r="AG52" i="150" s="1"/>
  <c r="U52" i="150"/>
  <c r="AK10" i="150" s="1"/>
  <c r="O52" i="150"/>
  <c r="S50" i="150"/>
  <c r="V49" i="150" s="1"/>
  <c r="AG49" i="150"/>
  <c r="AA49" i="150"/>
  <c r="AB49" i="150" s="1"/>
  <c r="AC49" i="150" s="1"/>
  <c r="S49" i="150"/>
  <c r="U49" i="150" s="1"/>
  <c r="K49" i="150"/>
  <c r="V52" i="150" s="1"/>
  <c r="S47" i="150"/>
  <c r="V46" i="150" s="1"/>
  <c r="AA46" i="150"/>
  <c r="AG46" i="150" s="1"/>
  <c r="O46" i="150"/>
  <c r="O45" i="150"/>
  <c r="S44" i="150"/>
  <c r="V43" i="150" s="1"/>
  <c r="AG43" i="150"/>
  <c r="AA43" i="150"/>
  <c r="S43" i="150"/>
  <c r="G42" i="150"/>
  <c r="S41" i="150"/>
  <c r="AA40" i="150"/>
  <c r="O40" i="150"/>
  <c r="S38" i="150"/>
  <c r="V37" i="150" s="1"/>
  <c r="AA37" i="150"/>
  <c r="AG37" i="150" s="1"/>
  <c r="S37" i="150"/>
  <c r="K37" i="150"/>
  <c r="V40" i="150" s="1"/>
  <c r="K36" i="150"/>
  <c r="S35" i="150"/>
  <c r="AG34" i="150"/>
  <c r="AC34" i="150"/>
  <c r="AB34" i="150"/>
  <c r="AA34" i="150"/>
  <c r="V34" i="150"/>
  <c r="W34" i="150" s="1"/>
  <c r="O34" i="150"/>
  <c r="O33" i="150"/>
  <c r="S32" i="150"/>
  <c r="AG31" i="150"/>
  <c r="AB31" i="150"/>
  <c r="AA31" i="150"/>
  <c r="AC31" i="150" s="1"/>
  <c r="V31" i="150"/>
  <c r="S31" i="150"/>
  <c r="S29" i="150"/>
  <c r="V28" i="150" s="1"/>
  <c r="C29" i="150"/>
  <c r="AA28" i="150"/>
  <c r="AG28" i="150" s="1"/>
  <c r="O28" i="150"/>
  <c r="C28" i="150"/>
  <c r="H41" i="150" s="1"/>
  <c r="S26" i="150"/>
  <c r="V25" i="150" s="1"/>
  <c r="AG25" i="150"/>
  <c r="AC25" i="150"/>
  <c r="AB25" i="150"/>
  <c r="S25" i="150"/>
  <c r="U25" i="150" s="1"/>
  <c r="K25" i="150"/>
  <c r="S23" i="150"/>
  <c r="AG22" i="150"/>
  <c r="AB22" i="150"/>
  <c r="AC22" i="150" s="1"/>
  <c r="AA22" i="150"/>
  <c r="V22" i="150"/>
  <c r="W22" i="150" s="1"/>
  <c r="X22" i="150" s="1"/>
  <c r="O22" i="150"/>
  <c r="O21" i="150"/>
  <c r="U22" i="150" s="1"/>
  <c r="S20" i="150"/>
  <c r="AA19" i="150"/>
  <c r="W19" i="150"/>
  <c r="V19" i="150"/>
  <c r="X19" i="150" s="1"/>
  <c r="S19" i="150"/>
  <c r="G18" i="150"/>
  <c r="S17" i="150"/>
  <c r="G17" i="150"/>
  <c r="U28" i="150" s="1"/>
  <c r="AA16" i="150"/>
  <c r="AG16" i="150" s="1"/>
  <c r="U16" i="150"/>
  <c r="O16" i="150"/>
  <c r="S14" i="150"/>
  <c r="AG13" i="150"/>
  <c r="AC13" i="150"/>
  <c r="AB13" i="150"/>
  <c r="AA13" i="150"/>
  <c r="V13" i="150"/>
  <c r="W13" i="150" s="1"/>
  <c r="S13" i="150"/>
  <c r="U13" i="150" s="1"/>
  <c r="K13" i="150"/>
  <c r="K12" i="150"/>
  <c r="U10" i="150" s="1"/>
  <c r="S11" i="150"/>
  <c r="AA10" i="150"/>
  <c r="AG10" i="150" s="1"/>
  <c r="O10" i="150"/>
  <c r="O9" i="150"/>
  <c r="S8" i="150"/>
  <c r="AA7" i="150"/>
  <c r="S7" i="150"/>
  <c r="U7" i="150" s="1"/>
  <c r="AK6" i="150" s="1"/>
  <c r="AB5" i="150"/>
  <c r="AC5" i="150" s="1"/>
  <c r="C93" i="148"/>
  <c r="F85" i="148" s="1"/>
  <c r="C92" i="148"/>
  <c r="C83" i="148" s="1"/>
  <c r="I83" i="148"/>
  <c r="F71" i="148"/>
  <c r="S53" i="148"/>
  <c r="V52" i="148" s="1"/>
  <c r="AG52" i="148"/>
  <c r="AA52" i="148"/>
  <c r="U52" i="148"/>
  <c r="AK10" i="148" s="1"/>
  <c r="O52" i="148"/>
  <c r="S50" i="148"/>
  <c r="AA49" i="148"/>
  <c r="S49" i="148"/>
  <c r="U49" i="148" s="1"/>
  <c r="K49" i="148"/>
  <c r="V49" i="148" s="1"/>
  <c r="S47" i="148"/>
  <c r="V46" i="148" s="1"/>
  <c r="AA46" i="148"/>
  <c r="AG46" i="148" s="1"/>
  <c r="O46" i="148"/>
  <c r="O45" i="148"/>
  <c r="U46" i="148" s="1"/>
  <c r="S44" i="148"/>
  <c r="AG43" i="148"/>
  <c r="AA43" i="148"/>
  <c r="V43" i="148"/>
  <c r="S43" i="148"/>
  <c r="G42" i="148"/>
  <c r="S41" i="148"/>
  <c r="AA40" i="148"/>
  <c r="O40" i="148"/>
  <c r="V37" i="148" s="1"/>
  <c r="S38" i="148"/>
  <c r="AA37" i="148"/>
  <c r="AG37" i="148" s="1"/>
  <c r="S37" i="148"/>
  <c r="K37" i="148"/>
  <c r="K36" i="148"/>
  <c r="S35" i="148"/>
  <c r="V34" i="148" s="1"/>
  <c r="AA34" i="148"/>
  <c r="AG34" i="148" s="1"/>
  <c r="O34" i="148"/>
  <c r="O33" i="148"/>
  <c r="S32" i="148"/>
  <c r="V31" i="148" s="1"/>
  <c r="AG31" i="148"/>
  <c r="AA31" i="148"/>
  <c r="AB31" i="148" s="1"/>
  <c r="AC31" i="148" s="1"/>
  <c r="S31" i="148"/>
  <c r="S29" i="148"/>
  <c r="V28" i="148" s="1"/>
  <c r="C29" i="148"/>
  <c r="AA28" i="148"/>
  <c r="AG28" i="148" s="1"/>
  <c r="O28" i="148"/>
  <c r="S26" i="148"/>
  <c r="AG25" i="148"/>
  <c r="AC25" i="148"/>
  <c r="AB25" i="148"/>
  <c r="V25" i="148"/>
  <c r="S25" i="148"/>
  <c r="K25" i="148"/>
  <c r="S23" i="148"/>
  <c r="AG22" i="148"/>
  <c r="AB22" i="148"/>
  <c r="AC22" i="148" s="1"/>
  <c r="AA22" i="148"/>
  <c r="O22" i="148"/>
  <c r="V22" i="148" s="1"/>
  <c r="O21" i="148"/>
  <c r="S20" i="148"/>
  <c r="AA19" i="148"/>
  <c r="S19" i="148"/>
  <c r="G18" i="148"/>
  <c r="S17" i="148"/>
  <c r="V16" i="148" s="1"/>
  <c r="G17" i="148"/>
  <c r="AA16" i="148"/>
  <c r="AG16" i="148" s="1"/>
  <c r="O16" i="148"/>
  <c r="S14" i="148"/>
  <c r="AA13" i="148"/>
  <c r="AG13" i="148" s="1"/>
  <c r="S13" i="148"/>
  <c r="K13" i="148"/>
  <c r="K12" i="148"/>
  <c r="U16" i="148" s="1"/>
  <c r="S11" i="148"/>
  <c r="AA10" i="148"/>
  <c r="AG10" i="148" s="1"/>
  <c r="O10" i="148"/>
  <c r="O9" i="148"/>
  <c r="S8" i="148"/>
  <c r="AA7" i="148"/>
  <c r="S7" i="148"/>
  <c r="AC5" i="148"/>
  <c r="AB5" i="148"/>
  <c r="C93" i="146"/>
  <c r="C92" i="146"/>
  <c r="C83" i="146" s="1"/>
  <c r="F85" i="146"/>
  <c r="I83" i="146"/>
  <c r="F71" i="146"/>
  <c r="S53" i="146"/>
  <c r="V52" i="146" s="1"/>
  <c r="AG52" i="146"/>
  <c r="AC52" i="146"/>
  <c r="AB52" i="146"/>
  <c r="AA52" i="146"/>
  <c r="U52" i="146"/>
  <c r="AK10" i="146" s="1"/>
  <c r="O52" i="146"/>
  <c r="S50" i="146"/>
  <c r="V49" i="146" s="1"/>
  <c r="AG49" i="146"/>
  <c r="AC49" i="146"/>
  <c r="AB49" i="146"/>
  <c r="AA49" i="146"/>
  <c r="S49" i="146"/>
  <c r="U49" i="146" s="1"/>
  <c r="K49" i="146"/>
  <c r="S47" i="146"/>
  <c r="AA46" i="146"/>
  <c r="AG46" i="146" s="1"/>
  <c r="V46" i="146"/>
  <c r="W46" i="146" s="1"/>
  <c r="O46" i="146"/>
  <c r="O45" i="146"/>
  <c r="U46" i="146" s="1"/>
  <c r="S44" i="146"/>
  <c r="V43" i="146" s="1"/>
  <c r="AA43" i="146"/>
  <c r="AG43" i="146" s="1"/>
  <c r="S43" i="146"/>
  <c r="U43" i="146" s="1"/>
  <c r="G42" i="146"/>
  <c r="S41" i="146"/>
  <c r="AA40" i="146"/>
  <c r="AG40" i="146" s="1"/>
  <c r="O40" i="146"/>
  <c r="S38" i="146"/>
  <c r="V37" i="146" s="1"/>
  <c r="AA37" i="146"/>
  <c r="AG37" i="146" s="1"/>
  <c r="S37" i="146"/>
  <c r="U37" i="146" s="1"/>
  <c r="K37" i="146"/>
  <c r="V40" i="146" s="1"/>
  <c r="K36" i="146"/>
  <c r="S35" i="146"/>
  <c r="AG34" i="146"/>
  <c r="AA34" i="146"/>
  <c r="O34" i="146"/>
  <c r="V34" i="146" s="1"/>
  <c r="S32" i="146"/>
  <c r="V31" i="146" s="1"/>
  <c r="AG31" i="146"/>
  <c r="AB31" i="146"/>
  <c r="AC31" i="146" s="1"/>
  <c r="AA31" i="146"/>
  <c r="S31" i="146"/>
  <c r="S29" i="146"/>
  <c r="V28" i="146" s="1"/>
  <c r="C29" i="146"/>
  <c r="AG28" i="146"/>
  <c r="AC28" i="146"/>
  <c r="AB28" i="146"/>
  <c r="AA28" i="146"/>
  <c r="O28" i="146"/>
  <c r="S26" i="146"/>
  <c r="AG25" i="146"/>
  <c r="AC25" i="146"/>
  <c r="AB25" i="146"/>
  <c r="V25" i="146"/>
  <c r="S25" i="146"/>
  <c r="K25" i="146"/>
  <c r="S23" i="146"/>
  <c r="AB22" i="146"/>
  <c r="AA22" i="146"/>
  <c r="AG22" i="146" s="1"/>
  <c r="O22" i="146"/>
  <c r="V19" i="146" s="1"/>
  <c r="O21" i="146"/>
  <c r="S20" i="146"/>
  <c r="AA19" i="146"/>
  <c r="AG19" i="146" s="1"/>
  <c r="S19" i="146"/>
  <c r="G18" i="146"/>
  <c r="S17" i="146"/>
  <c r="V16" i="146" s="1"/>
  <c r="G17" i="146"/>
  <c r="U28" i="146" s="1"/>
  <c r="AG16" i="146"/>
  <c r="AB16" i="146"/>
  <c r="AC16" i="146" s="1"/>
  <c r="AA16" i="146"/>
  <c r="O16" i="146"/>
  <c r="S14" i="146"/>
  <c r="AG13" i="146"/>
  <c r="AA13" i="146"/>
  <c r="S13" i="146"/>
  <c r="K13" i="146"/>
  <c r="K12" i="146"/>
  <c r="S11" i="146"/>
  <c r="AA10" i="146"/>
  <c r="AG10" i="146" s="1"/>
  <c r="O10" i="146"/>
  <c r="O9" i="146"/>
  <c r="S8" i="146"/>
  <c r="AA7" i="146"/>
  <c r="AG7" i="146" s="1"/>
  <c r="S7" i="146"/>
  <c r="AC5" i="146"/>
  <c r="AB5" i="146"/>
  <c r="B2" i="144"/>
  <c r="B3" i="144" s="1"/>
  <c r="B13" i="38" s="1"/>
  <c r="B1" i="144"/>
  <c r="U43" i="150" l="1"/>
  <c r="U31" i="150"/>
  <c r="U19" i="150"/>
  <c r="U34" i="150"/>
  <c r="C60" i="150"/>
  <c r="C63" i="150" s="1"/>
  <c r="C64" i="150" s="1"/>
  <c r="H17" i="150"/>
  <c r="U34" i="148"/>
  <c r="U22" i="148"/>
  <c r="W46" i="150"/>
  <c r="X46" i="150" s="1"/>
  <c r="W52" i="150"/>
  <c r="X52" i="150"/>
  <c r="W25" i="150"/>
  <c r="X25" i="150"/>
  <c r="AC7" i="150"/>
  <c r="L48" i="150"/>
  <c r="C58" i="150"/>
  <c r="F98" i="150"/>
  <c r="E98" i="150"/>
  <c r="L36" i="150"/>
  <c r="W49" i="150"/>
  <c r="X49" i="150" s="1"/>
  <c r="AC19" i="150"/>
  <c r="X31" i="150"/>
  <c r="AK7" i="150"/>
  <c r="W40" i="150"/>
  <c r="X40" i="150" s="1"/>
  <c r="X28" i="150"/>
  <c r="W28" i="150"/>
  <c r="X43" i="150"/>
  <c r="W43" i="150"/>
  <c r="W37" i="150"/>
  <c r="X37" i="150"/>
  <c r="AB28" i="150"/>
  <c r="AC28" i="150" s="1"/>
  <c r="U40" i="150"/>
  <c r="D98" i="150"/>
  <c r="V7" i="150"/>
  <c r="AB46" i="150"/>
  <c r="C57" i="150"/>
  <c r="AC46" i="150"/>
  <c r="D57" i="150"/>
  <c r="U37" i="150"/>
  <c r="AK8" i="150" s="1"/>
  <c r="AB43" i="150"/>
  <c r="AC43" i="150" s="1"/>
  <c r="F57" i="150"/>
  <c r="V16" i="150"/>
  <c r="V10" i="150"/>
  <c r="AG40" i="150"/>
  <c r="AB40" i="150"/>
  <c r="AC40" i="150" s="1"/>
  <c r="X13" i="150"/>
  <c r="AG7" i="150"/>
  <c r="AB10" i="150"/>
  <c r="AG19" i="150"/>
  <c r="W31" i="150"/>
  <c r="AB37" i="150"/>
  <c r="AB19" i="150"/>
  <c r="AC10" i="150"/>
  <c r="AC37" i="150"/>
  <c r="AB7" i="150"/>
  <c r="X34" i="150"/>
  <c r="AB16" i="150"/>
  <c r="AC16" i="150" s="1"/>
  <c r="U46" i="150"/>
  <c r="AB52" i="150"/>
  <c r="AC52" i="150" s="1"/>
  <c r="U25" i="148"/>
  <c r="U43" i="148"/>
  <c r="U31" i="148"/>
  <c r="U7" i="148"/>
  <c r="AK6" i="148" s="1"/>
  <c r="U13" i="148"/>
  <c r="AK26" i="148" s="1"/>
  <c r="U19" i="148"/>
  <c r="W46" i="148"/>
  <c r="X46" i="148"/>
  <c r="W34" i="148"/>
  <c r="X34" i="148" s="1"/>
  <c r="W49" i="148"/>
  <c r="X49" i="148" s="1"/>
  <c r="X25" i="148"/>
  <c r="W31" i="148"/>
  <c r="X31" i="148" s="1"/>
  <c r="X28" i="148"/>
  <c r="W28" i="148"/>
  <c r="AC52" i="148"/>
  <c r="W52" i="148"/>
  <c r="X52" i="148" s="1"/>
  <c r="X43" i="148"/>
  <c r="AC43" i="148"/>
  <c r="W37" i="148"/>
  <c r="X37" i="148" s="1"/>
  <c r="X16" i="148"/>
  <c r="W16" i="148"/>
  <c r="W22" i="148"/>
  <c r="X22" i="148"/>
  <c r="W25" i="148"/>
  <c r="V40" i="148"/>
  <c r="AG49" i="148"/>
  <c r="V19" i="148"/>
  <c r="AB49" i="148"/>
  <c r="AC49" i="148" s="1"/>
  <c r="AB28" i="148"/>
  <c r="AC28" i="148" s="1"/>
  <c r="U40" i="148"/>
  <c r="W43" i="148"/>
  <c r="AB46" i="148"/>
  <c r="AC46" i="148" s="1"/>
  <c r="U10" i="148"/>
  <c r="U37" i="148"/>
  <c r="AB43" i="148"/>
  <c r="V7" i="148"/>
  <c r="V10" i="148"/>
  <c r="AB7" i="148"/>
  <c r="AB19" i="148"/>
  <c r="AC19" i="148" s="1"/>
  <c r="AG7" i="148"/>
  <c r="AB16" i="148"/>
  <c r="AG40" i="148"/>
  <c r="V13" i="148"/>
  <c r="AB40" i="148"/>
  <c r="AC40" i="148" s="1"/>
  <c r="AC7" i="148"/>
  <c r="AB10" i="148"/>
  <c r="AC10" i="148" s="1"/>
  <c r="AC16" i="148"/>
  <c r="AG19" i="148"/>
  <c r="AB37" i="148"/>
  <c r="AC37" i="148" s="1"/>
  <c r="AB13" i="148"/>
  <c r="AC13" i="148" s="1"/>
  <c r="U28" i="148"/>
  <c r="AB34" i="148"/>
  <c r="AC34" i="148"/>
  <c r="AB52" i="148"/>
  <c r="U19" i="146"/>
  <c r="U13" i="146"/>
  <c r="U22" i="146"/>
  <c r="U25" i="146"/>
  <c r="W40" i="146"/>
  <c r="X40" i="146"/>
  <c r="W49" i="146"/>
  <c r="X49" i="146" s="1"/>
  <c r="W37" i="146"/>
  <c r="X37" i="146" s="1"/>
  <c r="W34" i="146"/>
  <c r="X34" i="146" s="1"/>
  <c r="W16" i="146"/>
  <c r="X16" i="146" s="1"/>
  <c r="W28" i="146"/>
  <c r="X28" i="146"/>
  <c r="W43" i="146"/>
  <c r="X43" i="146" s="1"/>
  <c r="AC13" i="146"/>
  <c r="W19" i="146"/>
  <c r="X19" i="146" s="1"/>
  <c r="W31" i="146"/>
  <c r="X31" i="146" s="1"/>
  <c r="W52" i="146"/>
  <c r="X52" i="146" s="1"/>
  <c r="U7" i="146"/>
  <c r="AK6" i="146" s="1"/>
  <c r="V22" i="146"/>
  <c r="U40" i="146"/>
  <c r="AK9" i="146" s="1"/>
  <c r="O33" i="146"/>
  <c r="U34" i="146" s="1"/>
  <c r="AB46" i="146"/>
  <c r="AC46" i="146" s="1"/>
  <c r="U10" i="146"/>
  <c r="V10" i="146"/>
  <c r="AB43" i="146"/>
  <c r="AC43" i="146"/>
  <c r="AC22" i="146"/>
  <c r="AB7" i="146"/>
  <c r="V7" i="146"/>
  <c r="U16" i="146"/>
  <c r="V13" i="146"/>
  <c r="AC7" i="146"/>
  <c r="AB19" i="146"/>
  <c r="AB40" i="146"/>
  <c r="AC19" i="146"/>
  <c r="AC40" i="146"/>
  <c r="AB10" i="146"/>
  <c r="AB37" i="146"/>
  <c r="AC10" i="146"/>
  <c r="AC37" i="146"/>
  <c r="AB13" i="146"/>
  <c r="AB34" i="146"/>
  <c r="AC34" i="146" s="1"/>
  <c r="W25" i="146"/>
  <c r="X25" i="146" s="1"/>
  <c r="X46" i="146"/>
  <c r="AK9" i="150" l="1"/>
  <c r="AK11" i="150" s="1"/>
  <c r="AK20" i="150"/>
  <c r="AK26" i="150"/>
  <c r="C61" i="150"/>
  <c r="L24" i="150"/>
  <c r="L12" i="150"/>
  <c r="AK8" i="148"/>
  <c r="W10" i="150"/>
  <c r="X10" i="150"/>
  <c r="W16" i="150"/>
  <c r="X16" i="150" s="1"/>
  <c r="C62" i="150"/>
  <c r="P39" i="150"/>
  <c r="P33" i="150"/>
  <c r="W7" i="150"/>
  <c r="X5" i="150" s="1"/>
  <c r="L98" i="150"/>
  <c r="M98" i="150"/>
  <c r="I98" i="150"/>
  <c r="J98" i="150" s="1"/>
  <c r="G98" i="150"/>
  <c r="H98" i="150" s="1"/>
  <c r="K98" i="150"/>
  <c r="C59" i="150"/>
  <c r="P45" i="150"/>
  <c r="P51" i="150"/>
  <c r="W19" i="148"/>
  <c r="X19" i="148" s="1"/>
  <c r="W10" i="148"/>
  <c r="X10" i="148" s="1"/>
  <c r="W7" i="148"/>
  <c r="X5" i="148" s="1"/>
  <c r="X40" i="148"/>
  <c r="W40" i="148"/>
  <c r="W13" i="148"/>
  <c r="X13" i="148"/>
  <c r="AK9" i="148"/>
  <c r="AK20" i="148"/>
  <c r="AK7" i="148"/>
  <c r="X22" i="146"/>
  <c r="W22" i="146"/>
  <c r="W13" i="146"/>
  <c r="X13" i="146" s="1"/>
  <c r="AK8" i="146"/>
  <c r="X5" i="146"/>
  <c r="X7" i="146"/>
  <c r="W7" i="146"/>
  <c r="X10" i="146"/>
  <c r="W10" i="146"/>
  <c r="AK20" i="146"/>
  <c r="U31" i="146"/>
  <c r="AK26" i="146" s="1"/>
  <c r="P9" i="150" l="1"/>
  <c r="D99" i="150"/>
  <c r="D60" i="150"/>
  <c r="F99" i="150"/>
  <c r="P15" i="150"/>
  <c r="P21" i="150"/>
  <c r="P27" i="150"/>
  <c r="D58" i="150"/>
  <c r="D59" i="150" s="1"/>
  <c r="E99" i="150"/>
  <c r="X7" i="150"/>
  <c r="T49" i="150"/>
  <c r="T52" i="150"/>
  <c r="T31" i="150"/>
  <c r="T34" i="150"/>
  <c r="D100" i="150"/>
  <c r="T43" i="150"/>
  <c r="T46" i="150"/>
  <c r="T37" i="150"/>
  <c r="T40" i="150"/>
  <c r="AK11" i="148"/>
  <c r="X7" i="148"/>
  <c r="AK7" i="146"/>
  <c r="AK11" i="146" s="1"/>
  <c r="D63" i="150" l="1"/>
  <c r="D64" i="150" s="1"/>
  <c r="D61" i="150"/>
  <c r="D62" i="150" s="1"/>
  <c r="T22" i="150"/>
  <c r="T19" i="150"/>
  <c r="C99" i="150"/>
  <c r="T28" i="150"/>
  <c r="T25" i="150"/>
  <c r="T16" i="150"/>
  <c r="E58" i="150"/>
  <c r="E59" i="150" s="1"/>
  <c r="T13" i="150"/>
  <c r="E100" i="150"/>
  <c r="C100" i="150" s="1"/>
  <c r="T10" i="150"/>
  <c r="F58" i="150" s="1"/>
  <c r="F59" i="150" s="1"/>
  <c r="T7" i="150"/>
  <c r="E60" i="150"/>
  <c r="K99" i="150"/>
  <c r="I99" i="150"/>
  <c r="M99" i="150"/>
  <c r="G99" i="150"/>
  <c r="H99" i="150" s="1"/>
  <c r="L99" i="150"/>
  <c r="F100" i="150"/>
  <c r="M100" i="150" s="1"/>
  <c r="Y46" i="150"/>
  <c r="Z46" i="150"/>
  <c r="Z34" i="150"/>
  <c r="Y34" i="150"/>
  <c r="Z43" i="150"/>
  <c r="Y43" i="150"/>
  <c r="Z31" i="150"/>
  <c r="Y31" i="150"/>
  <c r="AL8" i="150"/>
  <c r="Z40" i="150"/>
  <c r="Y40" i="150"/>
  <c r="AL10" i="150"/>
  <c r="Z52" i="150"/>
  <c r="Y52" i="150"/>
  <c r="Y37" i="150"/>
  <c r="Z37" i="150"/>
  <c r="Z49" i="150"/>
  <c r="Y49" i="150"/>
  <c r="J99" i="150" l="1"/>
  <c r="K100" i="150"/>
  <c r="E101" i="150"/>
  <c r="L100" i="150"/>
  <c r="I100" i="150"/>
  <c r="J100" i="150" s="1"/>
  <c r="G100" i="150"/>
  <c r="H100" i="150" s="1"/>
  <c r="E61" i="150"/>
  <c r="E62" i="150" s="1"/>
  <c r="E63" i="150"/>
  <c r="E64" i="150" s="1"/>
  <c r="AL6" i="150"/>
  <c r="AN6" i="150" s="1"/>
  <c r="AN7" i="150" s="1"/>
  <c r="Z7" i="150" s="1"/>
  <c r="F101" i="150"/>
  <c r="D101" i="150"/>
  <c r="F60" i="150"/>
  <c r="Z16" i="150"/>
  <c r="Y16" i="150"/>
  <c r="Y7" i="150"/>
  <c r="Y19" i="150"/>
  <c r="Z19" i="150"/>
  <c r="Z10" i="150"/>
  <c r="Y10" i="150"/>
  <c r="AL7" i="150"/>
  <c r="Y25" i="150"/>
  <c r="Z25" i="150"/>
  <c r="Z22" i="150"/>
  <c r="Y22" i="150"/>
  <c r="Y13" i="150"/>
  <c r="Z13" i="150"/>
  <c r="AL9" i="150"/>
  <c r="Z28" i="150"/>
  <c r="Y28" i="150"/>
  <c r="AL11" i="150"/>
  <c r="AK14" i="150" s="1"/>
  <c r="AD34" i="150"/>
  <c r="AH34" i="150"/>
  <c r="AD46" i="150"/>
  <c r="AH46" i="150"/>
  <c r="AD52" i="150"/>
  <c r="AH52" i="150"/>
  <c r="AD31" i="150"/>
  <c r="AH31" i="150"/>
  <c r="AD40" i="150"/>
  <c r="AH40" i="150"/>
  <c r="AH49" i="150"/>
  <c r="AD49" i="150"/>
  <c r="AD43" i="150"/>
  <c r="AH43" i="150"/>
  <c r="AD37" i="150"/>
  <c r="AH37" i="150"/>
  <c r="E102" i="150" l="1"/>
  <c r="AH22" i="150"/>
  <c r="AD22" i="150"/>
  <c r="AH25" i="150"/>
  <c r="AD25" i="150"/>
  <c r="AD10" i="150"/>
  <c r="AH10" i="150"/>
  <c r="AH19" i="150"/>
  <c r="AD19" i="150"/>
  <c r="AD16" i="150"/>
  <c r="AH16" i="150"/>
  <c r="D102" i="150"/>
  <c r="C101" i="150"/>
  <c r="AD28" i="150"/>
  <c r="AH28" i="150"/>
  <c r="I101" i="150"/>
  <c r="G101" i="150"/>
  <c r="L101" i="150"/>
  <c r="K101" i="150"/>
  <c r="M101" i="150"/>
  <c r="F61" i="150"/>
  <c r="F62" i="150" s="1"/>
  <c r="F63" i="150"/>
  <c r="F64" i="150" s="1"/>
  <c r="AD7" i="150"/>
  <c r="Z5" i="150"/>
  <c r="Z54" i="150"/>
  <c r="AH7" i="150"/>
  <c r="AD13" i="150"/>
  <c r="AH13" i="150"/>
  <c r="J101" i="150" l="1"/>
  <c r="H101" i="150"/>
  <c r="AD5" i="150"/>
  <c r="AH5" i="150"/>
  <c r="D103" i="150"/>
  <c r="C102" i="150"/>
  <c r="F102" i="150"/>
  <c r="E103" i="150"/>
  <c r="E104" i="150" s="1"/>
  <c r="L102" i="150" l="1"/>
  <c r="K102" i="150"/>
  <c r="G102" i="150"/>
  <c r="H102" i="150" s="1"/>
  <c r="M102" i="150"/>
  <c r="I102" i="150"/>
  <c r="J102" i="150" s="1"/>
  <c r="C103" i="150"/>
  <c r="F103" i="150" s="1"/>
  <c r="D104" i="150"/>
  <c r="G103" i="150" l="1"/>
  <c r="H103" i="150" s="1"/>
  <c r="I103" i="150"/>
  <c r="J103" i="150" s="1"/>
  <c r="K103" i="150"/>
  <c r="M103" i="150"/>
  <c r="L103" i="150"/>
  <c r="C104" i="150"/>
  <c r="F104" i="150" s="1"/>
  <c r="D105" i="150"/>
  <c r="E105" i="150"/>
  <c r="E106" i="150" s="1"/>
  <c r="D106" i="150" l="1"/>
  <c r="E107" i="150" s="1"/>
  <c r="C105" i="150"/>
  <c r="F105" i="150" s="1"/>
  <c r="K104" i="150"/>
  <c r="L104" i="150"/>
  <c r="M104" i="150"/>
  <c r="I104" i="150"/>
  <c r="J104" i="150" s="1"/>
  <c r="G104" i="150"/>
  <c r="H104" i="150" s="1"/>
  <c r="I105" i="150" l="1"/>
  <c r="J105" i="150" s="1"/>
  <c r="L105" i="150"/>
  <c r="K105" i="150"/>
  <c r="G105" i="150"/>
  <c r="H105" i="150" s="1"/>
  <c r="M105" i="150"/>
  <c r="C106" i="150"/>
  <c r="F106" i="150"/>
  <c r="D107" i="150"/>
  <c r="E108" i="150" s="1"/>
  <c r="D108" i="150" l="1"/>
  <c r="C107" i="150"/>
  <c r="F107" i="150" s="1"/>
  <c r="K106" i="150"/>
  <c r="G106" i="150"/>
  <c r="H106" i="150" s="1"/>
  <c r="M106" i="150"/>
  <c r="L106" i="150"/>
  <c r="I106" i="150"/>
  <c r="J106" i="150" s="1"/>
  <c r="I107" i="150" l="1"/>
  <c r="J107" i="150" s="1"/>
  <c r="K107" i="150"/>
  <c r="M107" i="150"/>
  <c r="L107" i="150"/>
  <c r="G107" i="150"/>
  <c r="H107" i="150" s="1"/>
  <c r="D109" i="150"/>
  <c r="C108" i="150"/>
  <c r="F108" i="150" s="1"/>
  <c r="E109" i="150"/>
  <c r="E110" i="150" l="1"/>
  <c r="C109" i="150"/>
  <c r="F109" i="150" s="1"/>
  <c r="D110" i="150"/>
  <c r="L108" i="150"/>
  <c r="M108" i="150"/>
  <c r="K108" i="150"/>
  <c r="G108" i="150"/>
  <c r="H108" i="150" s="1"/>
  <c r="I108" i="150"/>
  <c r="J108" i="150" s="1"/>
  <c r="D111" i="150" l="1"/>
  <c r="C110" i="150"/>
  <c r="F110" i="150" s="1"/>
  <c r="I109" i="150"/>
  <c r="J109" i="150" s="1"/>
  <c r="M109" i="150"/>
  <c r="L109" i="150"/>
  <c r="G109" i="150"/>
  <c r="H109" i="150" s="1"/>
  <c r="K109" i="150"/>
  <c r="E111" i="150"/>
  <c r="E112" i="150" s="1"/>
  <c r="G110" i="150" l="1"/>
  <c r="H110" i="150" s="1"/>
  <c r="I110" i="150"/>
  <c r="J110" i="150" s="1"/>
  <c r="K110" i="150"/>
  <c r="L110" i="150"/>
  <c r="M110" i="150"/>
  <c r="D112" i="150"/>
  <c r="C111" i="150"/>
  <c r="F111" i="150" s="1"/>
  <c r="C112" i="150" l="1"/>
  <c r="F112" i="150" s="1"/>
  <c r="D113" i="150"/>
  <c r="G111" i="150"/>
  <c r="H111" i="150" s="1"/>
  <c r="I111" i="150"/>
  <c r="J111" i="150" s="1"/>
  <c r="M111" i="150"/>
  <c r="L111" i="150"/>
  <c r="K111" i="150"/>
  <c r="E113" i="150"/>
  <c r="E114" i="150" s="1"/>
  <c r="D114" i="150" l="1"/>
  <c r="C113" i="150"/>
  <c r="F113" i="150" s="1"/>
  <c r="G112" i="150"/>
  <c r="H112" i="150" s="1"/>
  <c r="M112" i="150"/>
  <c r="L112" i="150"/>
  <c r="K112" i="150"/>
  <c r="I112" i="150"/>
  <c r="J112" i="150" s="1"/>
  <c r="D115" i="150" l="1"/>
  <c r="C114" i="150"/>
  <c r="F114" i="150" s="1"/>
  <c r="L113" i="150"/>
  <c r="M113" i="150"/>
  <c r="K113" i="150"/>
  <c r="G113" i="150"/>
  <c r="H113" i="150" s="1"/>
  <c r="I113" i="150"/>
  <c r="J113" i="150" s="1"/>
  <c r="E115" i="150"/>
  <c r="E116" i="150" s="1"/>
  <c r="L114" i="150" l="1"/>
  <c r="G114" i="150"/>
  <c r="H114" i="150" s="1"/>
  <c r="M114" i="150"/>
  <c r="I114" i="150"/>
  <c r="J114" i="150" s="1"/>
  <c r="K114" i="150"/>
  <c r="C115" i="150"/>
  <c r="F115" i="150" s="1"/>
  <c r="D116" i="150"/>
  <c r="D117" i="150" l="1"/>
  <c r="C116" i="150"/>
  <c r="F116" i="150"/>
  <c r="E117" i="150"/>
  <c r="L115" i="150"/>
  <c r="K115" i="150"/>
  <c r="I115" i="150"/>
  <c r="J115" i="150" s="1"/>
  <c r="M115" i="150"/>
  <c r="G115" i="150"/>
  <c r="H115" i="150" s="1"/>
  <c r="K116" i="150" l="1"/>
  <c r="M116" i="150"/>
  <c r="G116" i="150"/>
  <c r="H116" i="150" s="1"/>
  <c r="L116" i="150"/>
  <c r="I116" i="150"/>
  <c r="J116" i="150" s="1"/>
  <c r="C117" i="150"/>
  <c r="F117" i="150" s="1"/>
  <c r="K117" i="150" l="1"/>
  <c r="I117" i="150"/>
  <c r="J117" i="150" s="1"/>
  <c r="M117" i="150"/>
  <c r="G117" i="150"/>
  <c r="H117" i="150" s="1"/>
  <c r="L117" i="150"/>
  <c r="B8" i="38" l="1"/>
  <c r="B5" i="38"/>
  <c r="B4" i="38"/>
  <c r="D10" i="24" l="1"/>
  <c r="D7" i="43" l="1"/>
  <c r="E7" i="43"/>
  <c r="C7" i="43"/>
  <c r="I7" i="43"/>
  <c r="H7" i="43"/>
  <c r="G7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I21" i="43"/>
  <c r="I22" i="43"/>
  <c r="I23" i="43"/>
  <c r="I24" i="43"/>
  <c r="I25" i="43"/>
  <c r="I26" i="43"/>
  <c r="I27" i="43"/>
  <c r="I28" i="43"/>
  <c r="I29" i="43"/>
  <c r="I30" i="43"/>
  <c r="I31" i="43"/>
  <c r="I32" i="43"/>
  <c r="I33" i="43"/>
  <c r="I34" i="43"/>
  <c r="I35" i="43"/>
  <c r="I36" i="43"/>
  <c r="I37" i="43"/>
  <c r="I38" i="43"/>
  <c r="I39" i="43"/>
  <c r="I40" i="43"/>
  <c r="I41" i="43"/>
  <c r="I42" i="43"/>
  <c r="I43" i="43"/>
  <c r="I44" i="43"/>
  <c r="I45" i="43"/>
  <c r="I46" i="43"/>
  <c r="I47" i="43"/>
  <c r="I48" i="43"/>
  <c r="I49" i="43"/>
  <c r="I50" i="43"/>
  <c r="I51" i="43"/>
  <c r="I52" i="43"/>
  <c r="I53" i="43"/>
  <c r="I54" i="43"/>
  <c r="I55" i="43"/>
  <c r="I56" i="43"/>
  <c r="I57" i="43"/>
  <c r="I58" i="43"/>
  <c r="I59" i="43"/>
  <c r="I60" i="43"/>
  <c r="I61" i="43"/>
  <c r="I62" i="43"/>
  <c r="I63" i="43"/>
  <c r="I64" i="43"/>
  <c r="I65" i="43"/>
  <c r="I66" i="43"/>
  <c r="I67" i="43"/>
  <c r="I68" i="43"/>
  <c r="I69" i="43"/>
  <c r="I70" i="43"/>
  <c r="I71" i="43"/>
  <c r="I72" i="43"/>
  <c r="I73" i="43"/>
  <c r="I74" i="43"/>
  <c r="I75" i="43"/>
  <c r="I76" i="43"/>
  <c r="I77" i="43"/>
  <c r="I78" i="43"/>
  <c r="I79" i="43"/>
  <c r="I80" i="43"/>
  <c r="I81" i="43"/>
  <c r="I82" i="43"/>
  <c r="I83" i="43"/>
  <c r="I84" i="43"/>
  <c r="I85" i="43"/>
  <c r="I86" i="43"/>
  <c r="I87" i="43"/>
  <c r="I88" i="43"/>
  <c r="I89" i="43"/>
  <c r="I90" i="43"/>
  <c r="I91" i="43"/>
  <c r="I92" i="43"/>
  <c r="I93" i="43"/>
  <c r="I94" i="43"/>
  <c r="I95" i="43"/>
  <c r="I96" i="43"/>
  <c r="I97" i="43"/>
  <c r="I98" i="43"/>
  <c r="I99" i="43"/>
  <c r="I100" i="43"/>
  <c r="I101" i="43"/>
  <c r="I102" i="43"/>
  <c r="I103" i="43"/>
  <c r="I104" i="43"/>
  <c r="I105" i="43"/>
  <c r="I106" i="43"/>
  <c r="I107" i="43"/>
  <c r="I108" i="43"/>
  <c r="I109" i="43"/>
  <c r="I110" i="43"/>
  <c r="I111" i="43"/>
  <c r="I112" i="43"/>
  <c r="I113" i="43"/>
  <c r="I114" i="43"/>
  <c r="I115" i="43"/>
  <c r="I116" i="43"/>
  <c r="I117" i="43"/>
  <c r="I118" i="43"/>
  <c r="I119" i="43"/>
  <c r="I120" i="43"/>
  <c r="I121" i="43"/>
  <c r="I122" i="43"/>
  <c r="I123" i="43"/>
  <c r="I124" i="43"/>
  <c r="I125" i="43"/>
  <c r="I126" i="43"/>
  <c r="I127" i="43"/>
  <c r="I128" i="43"/>
  <c r="I129" i="43"/>
  <c r="I130" i="43"/>
  <c r="I131" i="43"/>
  <c r="I132" i="43"/>
  <c r="I133" i="43"/>
  <c r="I134" i="43"/>
  <c r="I135" i="43"/>
  <c r="I136" i="43"/>
  <c r="I137" i="43"/>
  <c r="I138" i="43"/>
  <c r="I139" i="43"/>
  <c r="I140" i="43"/>
  <c r="I141" i="43"/>
  <c r="I142" i="43"/>
  <c r="I143" i="43"/>
  <c r="I144" i="43"/>
  <c r="I145" i="43"/>
  <c r="I146" i="43"/>
  <c r="I147" i="43"/>
  <c r="I148" i="43"/>
  <c r="I149" i="43"/>
  <c r="I150" i="43"/>
  <c r="I151" i="43"/>
  <c r="I152" i="43"/>
  <c r="I153" i="43"/>
  <c r="I154" i="43"/>
  <c r="I155" i="43"/>
  <c r="I156" i="43"/>
  <c r="I157" i="43"/>
  <c r="I158" i="43"/>
  <c r="I159" i="43"/>
  <c r="I8" i="43"/>
  <c r="H159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H62" i="43"/>
  <c r="H63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141" i="43"/>
  <c r="H142" i="43"/>
  <c r="H143" i="43"/>
  <c r="H144" i="43"/>
  <c r="H145" i="43"/>
  <c r="H146" i="43"/>
  <c r="H147" i="43"/>
  <c r="H148" i="43"/>
  <c r="H149" i="43"/>
  <c r="H150" i="43"/>
  <c r="H151" i="43"/>
  <c r="H152" i="43"/>
  <c r="H153" i="43"/>
  <c r="H154" i="43"/>
  <c r="H155" i="43"/>
  <c r="H156" i="43"/>
  <c r="H157" i="43"/>
  <c r="H158" i="43"/>
  <c r="H8" i="43"/>
  <c r="G159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G142" i="43"/>
  <c r="G143" i="43"/>
  <c r="G144" i="43"/>
  <c r="G145" i="43"/>
  <c r="G146" i="43"/>
  <c r="G147" i="43"/>
  <c r="G148" i="43"/>
  <c r="G149" i="43"/>
  <c r="G150" i="43"/>
  <c r="G151" i="43"/>
  <c r="G152" i="43"/>
  <c r="G153" i="43"/>
  <c r="G154" i="43"/>
  <c r="G155" i="43"/>
  <c r="G156" i="43"/>
  <c r="G157" i="43"/>
  <c r="G158" i="43"/>
  <c r="G8" i="43"/>
  <c r="C6" i="42"/>
  <c r="D11" i="24" l="1"/>
  <c r="D12" i="24" l="1"/>
  <c r="D13" i="24"/>
  <c r="D14" i="24"/>
  <c r="D15" i="24"/>
  <c r="AG7" i="71" l="1"/>
  <c r="AG10" i="71"/>
  <c r="S23" i="71"/>
  <c r="AG7" i="69" l="1"/>
  <c r="AG7" i="67"/>
  <c r="AG7" i="68"/>
  <c r="AG13" i="70"/>
  <c r="AG7" i="70"/>
  <c r="C93" i="69"/>
  <c r="C92" i="69"/>
  <c r="C83" i="69" s="1"/>
  <c r="F85" i="69"/>
  <c r="I83" i="69"/>
  <c r="F71" i="69"/>
  <c r="C93" i="67"/>
  <c r="C92" i="67"/>
  <c r="C83" i="67" s="1"/>
  <c r="I83" i="67"/>
  <c r="F71" i="67"/>
  <c r="C93" i="68"/>
  <c r="C92" i="68"/>
  <c r="C83" i="68" s="1"/>
  <c r="F85" i="68"/>
  <c r="I83" i="68"/>
  <c r="F71" i="68"/>
  <c r="C93" i="70"/>
  <c r="C92" i="70"/>
  <c r="F71" i="70"/>
  <c r="I83" i="71"/>
  <c r="C93" i="71"/>
  <c r="F85" i="71" s="1"/>
  <c r="C92" i="71"/>
  <c r="C83" i="71" s="1"/>
  <c r="F71" i="71"/>
  <c r="C83" i="70" l="1"/>
  <c r="F85" i="67"/>
  <c r="I83" i="70"/>
  <c r="F85" i="70"/>
  <c r="AG40" i="69" l="1"/>
  <c r="AG37" i="69"/>
  <c r="AG34" i="69"/>
  <c r="AG37" i="70"/>
  <c r="AG25" i="70"/>
  <c r="AG25" i="71"/>
  <c r="AB5" i="111"/>
  <c r="AA7" i="69"/>
  <c r="AB5" i="69"/>
  <c r="AA7" i="67"/>
  <c r="AB5" i="67"/>
  <c r="AA7" i="68"/>
  <c r="AB5" i="68"/>
  <c r="AA7" i="70"/>
  <c r="AB5" i="70"/>
  <c r="AB25" i="70"/>
  <c r="AB37" i="70"/>
  <c r="AB40" i="70"/>
  <c r="AB5" i="71"/>
  <c r="AB40" i="69"/>
  <c r="AB37" i="69"/>
  <c r="AB34" i="69"/>
  <c r="AB25" i="71"/>
  <c r="AA52" i="67"/>
  <c r="AB52" i="67" s="1"/>
  <c r="AA49" i="67"/>
  <c r="AG49" i="67" s="1"/>
  <c r="AA46" i="67"/>
  <c r="AB46" i="67" s="1"/>
  <c r="AA43" i="67"/>
  <c r="AG43" i="67" s="1"/>
  <c r="AA40" i="67"/>
  <c r="AB40" i="67" s="1"/>
  <c r="AA37" i="67"/>
  <c r="AG37" i="67" s="1"/>
  <c r="AA34" i="67"/>
  <c r="AB34" i="67" s="1"/>
  <c r="AA31" i="67"/>
  <c r="AG31" i="67" s="1"/>
  <c r="AA28" i="67"/>
  <c r="AB28" i="67" s="1"/>
  <c r="AA25" i="67"/>
  <c r="AG25" i="67" s="1"/>
  <c r="AA22" i="67"/>
  <c r="AB22" i="67" s="1"/>
  <c r="AA19" i="67"/>
  <c r="AG19" i="67" s="1"/>
  <c r="AA16" i="67"/>
  <c r="AB16" i="67" s="1"/>
  <c r="AA13" i="67"/>
  <c r="AG13" i="67" s="1"/>
  <c r="AA10" i="67"/>
  <c r="AB10" i="67" s="1"/>
  <c r="AA52" i="68"/>
  <c r="AB52" i="68" s="1"/>
  <c r="AA49" i="68"/>
  <c r="AG49" i="68" s="1"/>
  <c r="AA46" i="68"/>
  <c r="AB46" i="68" s="1"/>
  <c r="AA43" i="68"/>
  <c r="AG43" i="68" s="1"/>
  <c r="AA37" i="68"/>
  <c r="AG37" i="68" s="1"/>
  <c r="AA40" i="68"/>
  <c r="AB40" i="68" s="1"/>
  <c r="AA19" i="68"/>
  <c r="AB19" i="68" s="1"/>
  <c r="AA34" i="68"/>
  <c r="AB34" i="68" s="1"/>
  <c r="AA31" i="68"/>
  <c r="AB31" i="68" s="1"/>
  <c r="AA28" i="68"/>
  <c r="AB28" i="68" s="1"/>
  <c r="AA25" i="68"/>
  <c r="AG25" i="68" s="1"/>
  <c r="AA22" i="68"/>
  <c r="AB22" i="68" s="1"/>
  <c r="AA16" i="68"/>
  <c r="AA13" i="68"/>
  <c r="AG13" i="68" s="1"/>
  <c r="AA10" i="68"/>
  <c r="AB10" i="68" s="1"/>
  <c r="AA52" i="70"/>
  <c r="AB52" i="70" s="1"/>
  <c r="AA49" i="70"/>
  <c r="AB49" i="70" s="1"/>
  <c r="AA46" i="70"/>
  <c r="AG46" i="70" s="1"/>
  <c r="AA43" i="70"/>
  <c r="AB43" i="70" s="1"/>
  <c r="AA40" i="70"/>
  <c r="AG40" i="70" s="1"/>
  <c r="AA34" i="70"/>
  <c r="AA31" i="70"/>
  <c r="AB31" i="70" s="1"/>
  <c r="AA28" i="70"/>
  <c r="AA22" i="70"/>
  <c r="AG22" i="70" s="1"/>
  <c r="AA19" i="70"/>
  <c r="AB19" i="70" s="1"/>
  <c r="AA16" i="70"/>
  <c r="AG16" i="70" s="1"/>
  <c r="AA13" i="70"/>
  <c r="AA10" i="70"/>
  <c r="AG10" i="70" s="1"/>
  <c r="AA52" i="69"/>
  <c r="AA49" i="69"/>
  <c r="AG49" i="69" s="1"/>
  <c r="AA46" i="69"/>
  <c r="AB46" i="69" s="1"/>
  <c r="AA43" i="69"/>
  <c r="AB43" i="69" s="1"/>
  <c r="AA31" i="69"/>
  <c r="AB31" i="69" s="1"/>
  <c r="AA28" i="69"/>
  <c r="AA25" i="69"/>
  <c r="AG25" i="69" s="1"/>
  <c r="AA22" i="69"/>
  <c r="AB22" i="69" s="1"/>
  <c r="AA19" i="69"/>
  <c r="AB19" i="69" s="1"/>
  <c r="AA16" i="69"/>
  <c r="AB16" i="69" s="1"/>
  <c r="AA13" i="69"/>
  <c r="AG13" i="69" s="1"/>
  <c r="AA10" i="69"/>
  <c r="AB10" i="69" s="1"/>
  <c r="AA52" i="71"/>
  <c r="AG52" i="71" s="1"/>
  <c r="AA49" i="71"/>
  <c r="AA46" i="71"/>
  <c r="AB46" i="71" s="1"/>
  <c r="AA43" i="71"/>
  <c r="AB43" i="71" s="1"/>
  <c r="AA40" i="71"/>
  <c r="AG40" i="71" s="1"/>
  <c r="AA37" i="71"/>
  <c r="AA34" i="71"/>
  <c r="AB34" i="71" s="1"/>
  <c r="AA31" i="71"/>
  <c r="AG31" i="71" s="1"/>
  <c r="AA28" i="71"/>
  <c r="AG28" i="71" s="1"/>
  <c r="AA22" i="71"/>
  <c r="AB22" i="71" s="1"/>
  <c r="AA19" i="71"/>
  <c r="AB19" i="71" s="1"/>
  <c r="AA16" i="71"/>
  <c r="AG16" i="71" s="1"/>
  <c r="AA13" i="71"/>
  <c r="AA10" i="71"/>
  <c r="AA7" i="71"/>
  <c r="AG46" i="69" l="1"/>
  <c r="AB7" i="67"/>
  <c r="AB10" i="70"/>
  <c r="AG43" i="71"/>
  <c r="AB7" i="71"/>
  <c r="AB31" i="71"/>
  <c r="AG43" i="69"/>
  <c r="AG19" i="68"/>
  <c r="AG52" i="70"/>
  <c r="AB22" i="70"/>
  <c r="AG19" i="71"/>
  <c r="AB10" i="71"/>
  <c r="AG19" i="69"/>
  <c r="AG31" i="69"/>
  <c r="AB52" i="69"/>
  <c r="AG10" i="69"/>
  <c r="AG22" i="69"/>
  <c r="AB28" i="69"/>
  <c r="AG16" i="69"/>
  <c r="AG28" i="69"/>
  <c r="AG52" i="69"/>
  <c r="AG10" i="67"/>
  <c r="AG22" i="67"/>
  <c r="AG34" i="67"/>
  <c r="AG46" i="67"/>
  <c r="AG16" i="67"/>
  <c r="AG28" i="67"/>
  <c r="AG40" i="67"/>
  <c r="AG52" i="67"/>
  <c r="AG10" i="68"/>
  <c r="AG22" i="68"/>
  <c r="AG34" i="68"/>
  <c r="AG46" i="68"/>
  <c r="AB16" i="68"/>
  <c r="AG31" i="68"/>
  <c r="AG16" i="68"/>
  <c r="AG28" i="68"/>
  <c r="AG40" i="68"/>
  <c r="AG52" i="68"/>
  <c r="AB46" i="70"/>
  <c r="AB34" i="70"/>
  <c r="AG19" i="70"/>
  <c r="AG31" i="70"/>
  <c r="AG43" i="70"/>
  <c r="AG34" i="70"/>
  <c r="AB28" i="70"/>
  <c r="AB16" i="70"/>
  <c r="AG49" i="70"/>
  <c r="AB13" i="70"/>
  <c r="AG28" i="70"/>
  <c r="AB52" i="71"/>
  <c r="AB40" i="71"/>
  <c r="AB28" i="71"/>
  <c r="AB16" i="71"/>
  <c r="AG22" i="71"/>
  <c r="AG34" i="71"/>
  <c r="AG46" i="71"/>
  <c r="AB49" i="71"/>
  <c r="AB37" i="71"/>
  <c r="AB13" i="71"/>
  <c r="AG13" i="71"/>
  <c r="AG37" i="71"/>
  <c r="AG49" i="71"/>
  <c r="AB7" i="69"/>
  <c r="AB7" i="68"/>
  <c r="AB7" i="70"/>
  <c r="AB13" i="69"/>
  <c r="AB25" i="69"/>
  <c r="AB49" i="69"/>
  <c r="AB19" i="67"/>
  <c r="AB31" i="67"/>
  <c r="AB43" i="67"/>
  <c r="AB13" i="67"/>
  <c r="AB25" i="67"/>
  <c r="AB37" i="67"/>
  <c r="AB49" i="67"/>
  <c r="AB13" i="68"/>
  <c r="AB25" i="68"/>
  <c r="AB37" i="68"/>
  <c r="AB49" i="68"/>
  <c r="AB43" i="68"/>
  <c r="X7" i="71" l="1"/>
  <c r="S14" i="67" l="1"/>
  <c r="S8" i="67"/>
  <c r="G18" i="71"/>
  <c r="G17" i="70" l="1"/>
  <c r="O46" i="67" l="1"/>
  <c r="O10" i="71"/>
  <c r="S8" i="71"/>
  <c r="S50" i="67"/>
  <c r="S44" i="67"/>
  <c r="S38" i="67"/>
  <c r="S32" i="67"/>
  <c r="S26" i="67"/>
  <c r="S20" i="67"/>
  <c r="O34" i="67"/>
  <c r="O22" i="67"/>
  <c r="O10" i="67"/>
  <c r="K37" i="67"/>
  <c r="K13" i="67"/>
  <c r="G18" i="67"/>
  <c r="C29" i="67"/>
  <c r="S44" i="68"/>
  <c r="S50" i="68"/>
  <c r="S38" i="68"/>
  <c r="S32" i="68"/>
  <c r="S26" i="68"/>
  <c r="S14" i="68"/>
  <c r="S8" i="68"/>
  <c r="O46" i="68"/>
  <c r="O34" i="68"/>
  <c r="O22" i="68"/>
  <c r="O10" i="68"/>
  <c r="S20" i="68"/>
  <c r="S8" i="69"/>
  <c r="K37" i="68"/>
  <c r="K13" i="68"/>
  <c r="G18" i="68"/>
  <c r="C29" i="68"/>
  <c r="C29" i="69"/>
  <c r="S50" i="69"/>
  <c r="O46" i="69"/>
  <c r="O22" i="69"/>
  <c r="O10" i="69"/>
  <c r="K13" i="69"/>
  <c r="G18" i="69"/>
  <c r="S44" i="69"/>
  <c r="S38" i="69"/>
  <c r="S32" i="69"/>
  <c r="S26" i="69"/>
  <c r="S20" i="69"/>
  <c r="S14" i="69"/>
  <c r="O34" i="69"/>
  <c r="K37" i="69"/>
  <c r="O10" i="70"/>
  <c r="S50" i="70"/>
  <c r="S14" i="70"/>
  <c r="S8" i="70"/>
  <c r="O46" i="70"/>
  <c r="K37" i="70"/>
  <c r="K13" i="70"/>
  <c r="G18" i="70"/>
  <c r="S44" i="70"/>
  <c r="S38" i="70"/>
  <c r="S32" i="70"/>
  <c r="S26" i="70"/>
  <c r="S20" i="70"/>
  <c r="O34" i="70"/>
  <c r="O22" i="70"/>
  <c r="G42" i="70"/>
  <c r="S50" i="71"/>
  <c r="S32" i="71"/>
  <c r="S14" i="71"/>
  <c r="S44" i="71"/>
  <c r="S38" i="71"/>
  <c r="S26" i="71"/>
  <c r="S20" i="71"/>
  <c r="O46" i="71" l="1"/>
  <c r="O34" i="71"/>
  <c r="O22" i="71"/>
  <c r="O16" i="71"/>
  <c r="K37" i="71"/>
  <c r="K49" i="71"/>
  <c r="K13" i="71"/>
  <c r="K25" i="71"/>
  <c r="C29" i="71"/>
  <c r="G42" i="71"/>
  <c r="G42" i="69"/>
  <c r="V7" i="71" l="1"/>
  <c r="V13" i="71"/>
  <c r="W13" i="71" s="1"/>
  <c r="V43" i="71"/>
  <c r="W43" i="71" s="1"/>
  <c r="V19" i="71"/>
  <c r="W19" i="71" s="1"/>
  <c r="V31" i="71"/>
  <c r="W31" i="71" s="1"/>
  <c r="S53" i="67"/>
  <c r="S47" i="67"/>
  <c r="S41" i="67"/>
  <c r="S35" i="67"/>
  <c r="S29" i="67"/>
  <c r="S23" i="67"/>
  <c r="S17" i="67"/>
  <c r="S11" i="67"/>
  <c r="V10" i="67" s="1"/>
  <c r="O52" i="67"/>
  <c r="O40" i="67"/>
  <c r="O28" i="67"/>
  <c r="O16" i="67"/>
  <c r="V13" i="67" s="1"/>
  <c r="K49" i="67"/>
  <c r="K25" i="67"/>
  <c r="G42" i="67"/>
  <c r="V31" i="67" s="1"/>
  <c r="S53" i="68"/>
  <c r="S47" i="68"/>
  <c r="S41" i="68"/>
  <c r="S35" i="68"/>
  <c r="S29" i="68"/>
  <c r="S23" i="68"/>
  <c r="S17" i="68"/>
  <c r="S11" i="68"/>
  <c r="V10" i="68" s="1"/>
  <c r="O52" i="68"/>
  <c r="O40" i="68"/>
  <c r="O28" i="68"/>
  <c r="O16" i="68"/>
  <c r="V13" i="68" s="1"/>
  <c r="K49" i="68"/>
  <c r="K25" i="68"/>
  <c r="V19" i="68" s="1"/>
  <c r="G42" i="68"/>
  <c r="S53" i="70"/>
  <c r="S47" i="70"/>
  <c r="S41" i="70"/>
  <c r="S35" i="70"/>
  <c r="V34" i="70" s="1"/>
  <c r="S29" i="70"/>
  <c r="S23" i="70"/>
  <c r="S17" i="70"/>
  <c r="S11" i="70"/>
  <c r="V10" i="70" s="1"/>
  <c r="O52" i="70"/>
  <c r="O40" i="70"/>
  <c r="V37" i="70" s="1"/>
  <c r="O28" i="70"/>
  <c r="O16" i="70"/>
  <c r="V13" i="70" s="1"/>
  <c r="K49" i="70"/>
  <c r="V43" i="70" s="1"/>
  <c r="K25" i="70"/>
  <c r="V19" i="70" s="1"/>
  <c r="S29" i="69"/>
  <c r="S23" i="69"/>
  <c r="S17" i="69"/>
  <c r="S11" i="69"/>
  <c r="V10" i="69" s="1"/>
  <c r="W10" i="69" s="1"/>
  <c r="O52" i="69"/>
  <c r="O28" i="69"/>
  <c r="O16" i="69"/>
  <c r="K49" i="69"/>
  <c r="V43" i="69" s="1"/>
  <c r="K25" i="69"/>
  <c r="V40" i="69"/>
  <c r="S53" i="71"/>
  <c r="S47" i="71"/>
  <c r="V46" i="71" s="1"/>
  <c r="W46" i="71" s="1"/>
  <c r="S41" i="71"/>
  <c r="S35" i="71"/>
  <c r="V34" i="71" s="1"/>
  <c r="W34" i="71" s="1"/>
  <c r="S29" i="71"/>
  <c r="V22" i="71"/>
  <c r="W22" i="71" s="1"/>
  <c r="S17" i="71"/>
  <c r="V16" i="71" s="1"/>
  <c r="W16" i="71" s="1"/>
  <c r="S11" i="71"/>
  <c r="V10" i="71" s="1"/>
  <c r="O52" i="71"/>
  <c r="V49" i="71" s="1"/>
  <c r="W49" i="71" s="1"/>
  <c r="O40" i="71"/>
  <c r="O28" i="71"/>
  <c r="V25" i="71" s="1"/>
  <c r="W25" i="71" s="1"/>
  <c r="V7" i="67"/>
  <c r="V7" i="68"/>
  <c r="V31" i="70"/>
  <c r="V7" i="70"/>
  <c r="V7" i="69"/>
  <c r="W7" i="69" s="1"/>
  <c r="V37" i="69"/>
  <c r="W37" i="69" s="1"/>
  <c r="V34" i="69"/>
  <c r="W34" i="69" s="1"/>
  <c r="V31" i="69"/>
  <c r="W7" i="71" l="1"/>
  <c r="X5" i="71"/>
  <c r="W10" i="71"/>
  <c r="V22" i="70"/>
  <c r="W22" i="70" s="1"/>
  <c r="V37" i="68"/>
  <c r="V49" i="69"/>
  <c r="W49" i="69" s="1"/>
  <c r="V37" i="71"/>
  <c r="W37" i="71" s="1"/>
  <c r="V40" i="70"/>
  <c r="W40" i="70" s="1"/>
  <c r="V22" i="69"/>
  <c r="W22" i="69" s="1"/>
  <c r="V28" i="68"/>
  <c r="W28" i="68" s="1"/>
  <c r="V19" i="69"/>
  <c r="W19" i="69" s="1"/>
  <c r="V25" i="69"/>
  <c r="W25" i="69" s="1"/>
  <c r="V40" i="71"/>
  <c r="W40" i="71" s="1"/>
  <c r="V49" i="70"/>
  <c r="W49" i="70" s="1"/>
  <c r="V43" i="67"/>
  <c r="W43" i="67" s="1"/>
  <c r="V28" i="67"/>
  <c r="W28" i="67" s="1"/>
  <c r="V16" i="67"/>
  <c r="W16" i="67" s="1"/>
  <c r="V46" i="68"/>
  <c r="W46" i="68" s="1"/>
  <c r="V37" i="67"/>
  <c r="W37" i="67" s="1"/>
  <c r="V46" i="67"/>
  <c r="W46" i="67" s="1"/>
  <c r="V25" i="67"/>
  <c r="W25" i="67" s="1"/>
  <c r="V49" i="67"/>
  <c r="W49" i="67" s="1"/>
  <c r="V52" i="67"/>
  <c r="W52" i="67" s="1"/>
  <c r="V40" i="67"/>
  <c r="W40" i="67" s="1"/>
  <c r="V34" i="67"/>
  <c r="W34" i="67" s="1"/>
  <c r="V16" i="68"/>
  <c r="W16" i="68" s="1"/>
  <c r="V52" i="68"/>
  <c r="W52" i="68" s="1"/>
  <c r="V49" i="68"/>
  <c r="W49" i="68" s="1"/>
  <c r="V28" i="69"/>
  <c r="W28" i="69" s="1"/>
  <c r="V46" i="70"/>
  <c r="W46" i="70" s="1"/>
  <c r="V16" i="70"/>
  <c r="W16" i="70" s="1"/>
  <c r="V28" i="71"/>
  <c r="W28" i="71" s="1"/>
  <c r="V52" i="71"/>
  <c r="W52" i="71" s="1"/>
  <c r="V22" i="67"/>
  <c r="W22" i="67" s="1"/>
  <c r="V19" i="67"/>
  <c r="W19" i="67" s="1"/>
  <c r="V40" i="68"/>
  <c r="W40" i="68" s="1"/>
  <c r="V25" i="68"/>
  <c r="W25" i="68" s="1"/>
  <c r="V22" i="68"/>
  <c r="W22" i="68" s="1"/>
  <c r="V31" i="68"/>
  <c r="W31" i="68" s="1"/>
  <c r="V43" i="68"/>
  <c r="W43" i="68" s="1"/>
  <c r="V34" i="68"/>
  <c r="W34" i="68" s="1"/>
  <c r="V28" i="70"/>
  <c r="W28" i="70" s="1"/>
  <c r="V52" i="70"/>
  <c r="W52" i="70" s="1"/>
  <c r="V25" i="70"/>
  <c r="W25" i="70" s="1"/>
  <c r="V16" i="69"/>
  <c r="W16" i="69" s="1"/>
  <c r="V52" i="69"/>
  <c r="W52" i="69" s="1"/>
  <c r="V13" i="69"/>
  <c r="W13" i="69" s="1"/>
  <c r="V46" i="69"/>
  <c r="W46" i="69" s="1"/>
  <c r="W7" i="67"/>
  <c r="W10" i="67"/>
  <c r="W13" i="67"/>
  <c r="W31" i="67"/>
  <c r="W7" i="68"/>
  <c r="X7" i="68" s="1"/>
  <c r="W10" i="68"/>
  <c r="W13" i="68"/>
  <c r="W19" i="68"/>
  <c r="W37" i="68"/>
  <c r="W7" i="70"/>
  <c r="X7" i="70" s="1"/>
  <c r="W10" i="70"/>
  <c r="W13" i="70"/>
  <c r="W19" i="70"/>
  <c r="W31" i="70"/>
  <c r="W34" i="70"/>
  <c r="W37" i="70"/>
  <c r="W43" i="70"/>
  <c r="W31" i="69"/>
  <c r="W43" i="69"/>
  <c r="W40" i="69"/>
  <c r="X5" i="68" l="1"/>
  <c r="X5" i="70"/>
  <c r="X16" i="68"/>
  <c r="AC5" i="71"/>
  <c r="AC25" i="70"/>
  <c r="AC37" i="70"/>
  <c r="AC46" i="71"/>
  <c r="AC16" i="67"/>
  <c r="AC25" i="71"/>
  <c r="AC10" i="68"/>
  <c r="AC31" i="68"/>
  <c r="AC5" i="68"/>
  <c r="AC43" i="71"/>
  <c r="AC37" i="69"/>
  <c r="AC16" i="69"/>
  <c r="AC19" i="68"/>
  <c r="AC34" i="70"/>
  <c r="AC7" i="68"/>
  <c r="AC19" i="70"/>
  <c r="AC10" i="67"/>
  <c r="AC10" i="69"/>
  <c r="AC46" i="68"/>
  <c r="AC28" i="67"/>
  <c r="AC40" i="69"/>
  <c r="AC5" i="69"/>
  <c r="AC19" i="71"/>
  <c r="AC5" i="70"/>
  <c r="AC28" i="69"/>
  <c r="AC52" i="68"/>
  <c r="AC49" i="70"/>
  <c r="AC40" i="67"/>
  <c r="AC19" i="69"/>
  <c r="AC46" i="69"/>
  <c r="AC7" i="71"/>
  <c r="AC5" i="67"/>
  <c r="AC28" i="68"/>
  <c r="AC13" i="71"/>
  <c r="AC40" i="71"/>
  <c r="AC22" i="69"/>
  <c r="AC22" i="67"/>
  <c r="AC46" i="67"/>
  <c r="AC22" i="70"/>
  <c r="AC31" i="70"/>
  <c r="AC10" i="70"/>
  <c r="AC22" i="71"/>
  <c r="AC52" i="67"/>
  <c r="AC34" i="71"/>
  <c r="AC31" i="69"/>
  <c r="AC31" i="71"/>
  <c r="AC34" i="69"/>
  <c r="AC5" i="111"/>
  <c r="AC40" i="68"/>
  <c r="AC10" i="71"/>
  <c r="AC28" i="71"/>
  <c r="AC7" i="67"/>
  <c r="AC43" i="70"/>
  <c r="AC43" i="67"/>
  <c r="AC49" i="68"/>
  <c r="AC16" i="70"/>
  <c r="AC46" i="70"/>
  <c r="AC34" i="67"/>
  <c r="AC22" i="68"/>
  <c r="AC40" i="70"/>
  <c r="AC43" i="69"/>
  <c r="AC34" i="68"/>
  <c r="AC52" i="70"/>
  <c r="AC31" i="67"/>
  <c r="AC49" i="67"/>
  <c r="AC16" i="71"/>
  <c r="AC52" i="69"/>
  <c r="AC25" i="69"/>
  <c r="AC49" i="71"/>
  <c r="AC13" i="69"/>
  <c r="AC7" i="70"/>
  <c r="AC16" i="68"/>
  <c r="AC25" i="68"/>
  <c r="AC28" i="70"/>
  <c r="AC19" i="67"/>
  <c r="AC37" i="68"/>
  <c r="AC13" i="68"/>
  <c r="AC52" i="71"/>
  <c r="AC25" i="67"/>
  <c r="AC43" i="68"/>
  <c r="AC7" i="69"/>
  <c r="AC37" i="67"/>
  <c r="AC13" i="67"/>
  <c r="AC49" i="69"/>
  <c r="AC37" i="71"/>
  <c r="AC13" i="70"/>
  <c r="X10" i="71"/>
  <c r="X43" i="71"/>
  <c r="X34" i="68"/>
  <c r="X52" i="69"/>
  <c r="X19" i="69"/>
  <c r="X46" i="70"/>
  <c r="X34" i="70"/>
  <c r="X19" i="70"/>
  <c r="X37" i="68"/>
  <c r="X13" i="68"/>
  <c r="X40" i="69"/>
  <c r="X31" i="69"/>
  <c r="X43" i="70"/>
  <c r="X31" i="70"/>
  <c r="X16" i="70"/>
  <c r="X52" i="68"/>
  <c r="X37" i="67"/>
  <c r="X25" i="67"/>
  <c r="X7" i="67"/>
  <c r="X46" i="69"/>
  <c r="X28" i="71"/>
  <c r="X16" i="69"/>
  <c r="X25" i="68"/>
  <c r="X28" i="69"/>
  <c r="X52" i="70"/>
  <c r="X40" i="70"/>
  <c r="X28" i="70"/>
  <c r="X13" i="70"/>
  <c r="X49" i="68"/>
  <c r="X28" i="68"/>
  <c r="X43" i="67"/>
  <c r="X31" i="67"/>
  <c r="X13" i="67"/>
  <c r="X16" i="71"/>
  <c r="X43" i="69"/>
  <c r="X49" i="70"/>
  <c r="X37" i="70"/>
  <c r="X22" i="70"/>
  <c r="X10" i="70"/>
  <c r="X46" i="68"/>
  <c r="X19" i="68"/>
  <c r="X22" i="69"/>
  <c r="X25" i="69"/>
  <c r="X10" i="68"/>
  <c r="X46" i="67"/>
  <c r="X34" i="67"/>
  <c r="X16" i="67"/>
  <c r="X49" i="67"/>
  <c r="X19" i="71"/>
  <c r="X10" i="69"/>
  <c r="X25" i="70"/>
  <c r="X43" i="68"/>
  <c r="X40" i="68"/>
  <c r="X31" i="68"/>
  <c r="X19" i="67"/>
  <c r="X52" i="67"/>
  <c r="X40" i="67"/>
  <c r="X28" i="67"/>
  <c r="X10" i="67"/>
  <c r="X22" i="71"/>
  <c r="X13" i="71"/>
  <c r="X22" i="68"/>
  <c r="X22" i="67"/>
  <c r="X13" i="69"/>
  <c r="X7" i="69"/>
  <c r="X25" i="71"/>
  <c r="X34" i="69"/>
  <c r="X49" i="69"/>
  <c r="X37" i="69"/>
  <c r="X49" i="71"/>
  <c r="X31" i="71"/>
  <c r="X37" i="71"/>
  <c r="X52" i="71"/>
  <c r="X46" i="71"/>
  <c r="X40" i="71"/>
  <c r="X34" i="71"/>
  <c r="K12" i="71" l="1"/>
  <c r="U52" i="71" l="1"/>
  <c r="AK10" i="71" s="1"/>
  <c r="S49" i="71"/>
  <c r="U49" i="71" s="1"/>
  <c r="O45" i="71"/>
  <c r="U46" i="71" s="1"/>
  <c r="S43" i="71"/>
  <c r="O39" i="71"/>
  <c r="O33" i="71" s="1"/>
  <c r="S37" i="71"/>
  <c r="K36" i="71"/>
  <c r="S31" i="71"/>
  <c r="S25" i="71"/>
  <c r="O21" i="71"/>
  <c r="S19" i="71"/>
  <c r="G17" i="71"/>
  <c r="S13" i="71"/>
  <c r="O9" i="71"/>
  <c r="S7" i="71"/>
  <c r="U52" i="70"/>
  <c r="AK10" i="70" s="1"/>
  <c r="S49" i="70"/>
  <c r="U49" i="70" s="1"/>
  <c r="O45" i="70"/>
  <c r="S43" i="70"/>
  <c r="S37" i="70"/>
  <c r="K36" i="70"/>
  <c r="O33" i="70"/>
  <c r="S31" i="70"/>
  <c r="S25" i="70"/>
  <c r="U25" i="70" s="1"/>
  <c r="O21" i="70"/>
  <c r="S19" i="70"/>
  <c r="S13" i="70"/>
  <c r="K12" i="70"/>
  <c r="O9" i="70"/>
  <c r="S7" i="70"/>
  <c r="U52" i="69"/>
  <c r="AK10" i="69" s="1"/>
  <c r="S49" i="69"/>
  <c r="U49" i="69" s="1"/>
  <c r="O45" i="69"/>
  <c r="U46" i="69" s="1"/>
  <c r="S43" i="69"/>
  <c r="K36" i="69"/>
  <c r="U37" i="69" s="1"/>
  <c r="O33" i="69"/>
  <c r="S31" i="69"/>
  <c r="S25" i="69"/>
  <c r="O21" i="69"/>
  <c r="S19" i="69"/>
  <c r="G17" i="69"/>
  <c r="S13" i="69"/>
  <c r="K12" i="69"/>
  <c r="O9" i="69"/>
  <c r="S7" i="69"/>
  <c r="U13" i="69" l="1"/>
  <c r="U7" i="69"/>
  <c r="AK6" i="69" s="1"/>
  <c r="U37" i="70"/>
  <c r="U31" i="70"/>
  <c r="U28" i="71"/>
  <c r="U10" i="71"/>
  <c r="U7" i="71"/>
  <c r="AK6" i="71" s="1"/>
  <c r="U7" i="70"/>
  <c r="AK6" i="70" s="1"/>
  <c r="U43" i="70"/>
  <c r="U28" i="70"/>
  <c r="U46" i="70"/>
  <c r="U40" i="70"/>
  <c r="U16" i="70"/>
  <c r="U34" i="70"/>
  <c r="U10" i="69"/>
  <c r="U43" i="69"/>
  <c r="U22" i="69"/>
  <c r="U25" i="69"/>
  <c r="U40" i="69"/>
  <c r="U19" i="69"/>
  <c r="U34" i="71"/>
  <c r="U43" i="71"/>
  <c r="U31" i="71"/>
  <c r="U13" i="71"/>
  <c r="AK26" i="71" s="1"/>
  <c r="U19" i="71"/>
  <c r="U25" i="71"/>
  <c r="U37" i="71"/>
  <c r="U22" i="71"/>
  <c r="U40" i="71"/>
  <c r="AK9" i="71" s="1"/>
  <c r="U16" i="71"/>
  <c r="U22" i="70"/>
  <c r="U10" i="70"/>
  <c r="U13" i="70"/>
  <c r="AK26" i="70" s="1"/>
  <c r="U19" i="70"/>
  <c r="U16" i="69"/>
  <c r="AK26" i="69" s="1"/>
  <c r="U28" i="69"/>
  <c r="AK9" i="69" s="1"/>
  <c r="U34" i="69"/>
  <c r="U31" i="69"/>
  <c r="AK9" i="70" l="1"/>
  <c r="AK8" i="69"/>
  <c r="AK20" i="69"/>
  <c r="AK7" i="69"/>
  <c r="AK8" i="70"/>
  <c r="AK7" i="70"/>
  <c r="AK20" i="70"/>
  <c r="AK20" i="71"/>
  <c r="AK8" i="71"/>
  <c r="AK7" i="71"/>
  <c r="U52" i="68"/>
  <c r="AK10" i="68" s="1"/>
  <c r="S49" i="68"/>
  <c r="U49" i="68" s="1"/>
  <c r="O45" i="68"/>
  <c r="U46" i="68" s="1"/>
  <c r="S43" i="68"/>
  <c r="S37" i="68"/>
  <c r="K36" i="68"/>
  <c r="U37" i="68" s="1"/>
  <c r="O33" i="68"/>
  <c r="S31" i="68"/>
  <c r="S25" i="68"/>
  <c r="O21" i="68"/>
  <c r="S19" i="68"/>
  <c r="G17" i="68"/>
  <c r="U28" i="68" s="1"/>
  <c r="S13" i="68"/>
  <c r="K12" i="68"/>
  <c r="U16" i="68" s="1"/>
  <c r="O9" i="68"/>
  <c r="S7" i="68"/>
  <c r="U52" i="67"/>
  <c r="AK10" i="67" s="1"/>
  <c r="S49" i="67"/>
  <c r="U49" i="67" s="1"/>
  <c r="O45" i="67"/>
  <c r="U46" i="67" s="1"/>
  <c r="S43" i="67"/>
  <c r="S37" i="67"/>
  <c r="K36" i="67"/>
  <c r="O33" i="67"/>
  <c r="S31" i="67"/>
  <c r="S25" i="67"/>
  <c r="O21" i="67"/>
  <c r="S19" i="67"/>
  <c r="G17" i="67"/>
  <c r="S13" i="67"/>
  <c r="K12" i="67"/>
  <c r="O9" i="67"/>
  <c r="S7" i="67"/>
  <c r="B2" i="43"/>
  <c r="AK11" i="71" l="1"/>
  <c r="U34" i="68"/>
  <c r="AK11" i="70"/>
  <c r="AK11" i="69"/>
  <c r="U43" i="68"/>
  <c r="U7" i="68"/>
  <c r="AK6" i="68" s="1"/>
  <c r="U25" i="68"/>
  <c r="U40" i="68"/>
  <c r="AK9" i="68" s="1"/>
  <c r="U25" i="67"/>
  <c r="U37" i="67"/>
  <c r="U28" i="67"/>
  <c r="U7" i="67"/>
  <c r="AK6" i="67" s="1"/>
  <c r="U40" i="67"/>
  <c r="U16" i="67"/>
  <c r="U34" i="67"/>
  <c r="U43" i="67"/>
  <c r="U10" i="68"/>
  <c r="U31" i="68"/>
  <c r="U22" i="68"/>
  <c r="U13" i="68"/>
  <c r="AK26" i="68" s="1"/>
  <c r="U19" i="68"/>
  <c r="U22" i="67"/>
  <c r="U10" i="67"/>
  <c r="U31" i="67"/>
  <c r="U13" i="67"/>
  <c r="AK26" i="67" s="1"/>
  <c r="U19" i="67"/>
  <c r="AK8" i="68" l="1"/>
  <c r="AK20" i="67"/>
  <c r="AK7" i="67"/>
  <c r="AK9" i="67"/>
  <c r="AK8" i="67"/>
  <c r="AK20" i="68"/>
  <c r="AK7" i="68"/>
  <c r="A2" i="54"/>
  <c r="B1" i="43"/>
  <c r="B3" i="43" s="1"/>
  <c r="B10" i="38" s="1"/>
  <c r="B11" i="38" s="1"/>
  <c r="B14" i="38" s="1"/>
  <c r="B20" i="24" l="1"/>
  <c r="D20" i="24" s="1"/>
  <c r="D21" i="24" s="1"/>
  <c r="D22" i="24" s="1"/>
  <c r="F2" i="54"/>
  <c r="C21" i="38" s="1"/>
  <c r="B2" i="54"/>
  <c r="C2" i="54"/>
  <c r="C18" i="38" s="1"/>
  <c r="E2" i="54"/>
  <c r="C20" i="38" s="1"/>
  <c r="D2" i="54"/>
  <c r="C19" i="38" s="1"/>
  <c r="AK11" i="67"/>
  <c r="AK11" i="68"/>
  <c r="B17" i="38" l="1"/>
  <c r="C17" i="38"/>
  <c r="D25" i="24"/>
  <c r="C28" i="71" s="1"/>
  <c r="D26" i="24"/>
  <c r="C28" i="69" s="1"/>
  <c r="D27" i="24"/>
  <c r="D28" i="24"/>
  <c r="D29" i="24"/>
  <c r="B21" i="24"/>
  <c r="S8" i="111"/>
  <c r="S50" i="111"/>
  <c r="S20" i="111"/>
  <c r="O10" i="111"/>
  <c r="O40" i="111"/>
  <c r="G18" i="111"/>
  <c r="S47" i="111"/>
  <c r="S26" i="111"/>
  <c r="S14" i="111"/>
  <c r="O46" i="111"/>
  <c r="O22" i="111"/>
  <c r="K25" i="111"/>
  <c r="S53" i="111"/>
  <c r="O34" i="111"/>
  <c r="K37" i="111"/>
  <c r="S38" i="111"/>
  <c r="S17" i="111"/>
  <c r="O52" i="111"/>
  <c r="K49" i="111"/>
  <c r="S44" i="111"/>
  <c r="S35" i="111"/>
  <c r="S23" i="111"/>
  <c r="S11" i="111"/>
  <c r="O16" i="111"/>
  <c r="G42" i="111"/>
  <c r="C29" i="111"/>
  <c r="S41" i="111"/>
  <c r="S32" i="111"/>
  <c r="S29" i="111"/>
  <c r="O28" i="111"/>
  <c r="K13" i="111"/>
  <c r="B18" i="38" l="1"/>
  <c r="C28" i="70"/>
  <c r="C28" i="68"/>
  <c r="C28" i="67"/>
  <c r="V7" i="111"/>
  <c r="V37" i="111"/>
  <c r="V40" i="111"/>
  <c r="V19" i="111"/>
  <c r="V49" i="111"/>
  <c r="V10" i="111"/>
  <c r="W10" i="111" s="1"/>
  <c r="X10" i="111" s="1"/>
  <c r="V31" i="111"/>
  <c r="W31" i="111" s="1"/>
  <c r="X31" i="111" s="1"/>
  <c r="V22" i="111"/>
  <c r="W22" i="111" s="1"/>
  <c r="X22" i="111" s="1"/>
  <c r="V28" i="111"/>
  <c r="W28" i="111" s="1"/>
  <c r="X28" i="111" s="1"/>
  <c r="V43" i="111"/>
  <c r="V25" i="111"/>
  <c r="V52" i="111"/>
  <c r="V46" i="111"/>
  <c r="V16" i="111"/>
  <c r="V13" i="111"/>
  <c r="V34" i="111"/>
  <c r="B19" i="38" l="1"/>
  <c r="B25" i="24"/>
  <c r="B21" i="38"/>
  <c r="B20" i="38"/>
  <c r="W40" i="111"/>
  <c r="X40" i="111" s="1"/>
  <c r="W34" i="111"/>
  <c r="X34" i="111" s="1"/>
  <c r="W49" i="111"/>
  <c r="X49" i="111" s="1"/>
  <c r="W16" i="111"/>
  <c r="X16" i="111" s="1"/>
  <c r="W25" i="111"/>
  <c r="X25" i="111" s="1"/>
  <c r="W19" i="111"/>
  <c r="X19" i="111" s="1"/>
  <c r="W37" i="111"/>
  <c r="W7" i="111"/>
  <c r="W46" i="111"/>
  <c r="X46" i="111" s="1"/>
  <c r="W43" i="111"/>
  <c r="X43" i="111" s="1"/>
  <c r="W13" i="111"/>
  <c r="X13" i="111" s="1"/>
  <c r="W52" i="111"/>
  <c r="X52" i="111" s="1"/>
  <c r="B22" i="24" l="1"/>
  <c r="X37" i="111"/>
  <c r="X7" i="111"/>
  <c r="B27" i="24" l="1"/>
  <c r="B28" i="24"/>
  <c r="C57" i="71" l="1"/>
  <c r="C98" i="68"/>
  <c r="C98" i="69"/>
  <c r="C98" i="70"/>
  <c r="C98" i="67"/>
  <c r="B26" i="24"/>
  <c r="B29" i="24"/>
  <c r="H41" i="71" l="1"/>
  <c r="E57" i="71"/>
  <c r="D57" i="71"/>
  <c r="H17" i="71"/>
  <c r="D98" i="71" s="1"/>
  <c r="C98" i="71"/>
  <c r="C69" i="111" s="1"/>
  <c r="H17" i="68"/>
  <c r="D98" i="68" s="1"/>
  <c r="E57" i="68"/>
  <c r="C57" i="68"/>
  <c r="H41" i="68"/>
  <c r="D57" i="68"/>
  <c r="F57" i="68"/>
  <c r="F57" i="71"/>
  <c r="C57" i="69"/>
  <c r="H41" i="69"/>
  <c r="H17" i="69"/>
  <c r="L12" i="69" s="1"/>
  <c r="E57" i="69"/>
  <c r="H41" i="67"/>
  <c r="H17" i="67"/>
  <c r="D98" i="67" s="1"/>
  <c r="D57" i="69"/>
  <c r="F57" i="69"/>
  <c r="H41" i="70"/>
  <c r="F57" i="70"/>
  <c r="H17" i="70"/>
  <c r="D98" i="70" s="1"/>
  <c r="D57" i="70"/>
  <c r="C57" i="70"/>
  <c r="E57" i="70"/>
  <c r="C57" i="67"/>
  <c r="C28" i="111"/>
  <c r="D57" i="67"/>
  <c r="F57" i="67"/>
  <c r="E57" i="67"/>
  <c r="C57" i="111" l="1"/>
  <c r="C28" i="148"/>
  <c r="C28" i="146"/>
  <c r="F98" i="69"/>
  <c r="F98" i="71"/>
  <c r="I98" i="71" s="1"/>
  <c r="F98" i="67"/>
  <c r="L98" i="67" s="1"/>
  <c r="E98" i="71"/>
  <c r="C58" i="70"/>
  <c r="C59" i="70" s="1"/>
  <c r="F98" i="70"/>
  <c r="L98" i="70" s="1"/>
  <c r="L36" i="69"/>
  <c r="P33" i="69" s="1"/>
  <c r="T34" i="69" s="1"/>
  <c r="M98" i="69"/>
  <c r="C58" i="68"/>
  <c r="C59" i="68" s="1"/>
  <c r="F98" i="68"/>
  <c r="G98" i="68" s="1"/>
  <c r="H98" i="68" s="1"/>
  <c r="L36" i="71"/>
  <c r="P39" i="71" s="1"/>
  <c r="L48" i="71"/>
  <c r="P51" i="71" s="1"/>
  <c r="C58" i="71"/>
  <c r="C59" i="71" s="1"/>
  <c r="C60" i="71"/>
  <c r="C61" i="71" s="1"/>
  <c r="C62" i="71" s="1"/>
  <c r="L24" i="71"/>
  <c r="P21" i="71" s="1"/>
  <c r="L12" i="71"/>
  <c r="L36" i="68"/>
  <c r="P39" i="68" s="1"/>
  <c r="L24" i="68"/>
  <c r="P21" i="68" s="1"/>
  <c r="L12" i="68"/>
  <c r="L48" i="68"/>
  <c r="C60" i="68"/>
  <c r="C63" i="68" s="1"/>
  <c r="C64" i="68" s="1"/>
  <c r="L24" i="67"/>
  <c r="P27" i="67" s="1"/>
  <c r="E98" i="68"/>
  <c r="L48" i="69"/>
  <c r="P45" i="69" s="1"/>
  <c r="T46" i="69" s="1"/>
  <c r="E98" i="69"/>
  <c r="C58" i="69"/>
  <c r="C59" i="69" s="1"/>
  <c r="L24" i="69"/>
  <c r="L24" i="70"/>
  <c r="P21" i="70" s="1"/>
  <c r="C60" i="70"/>
  <c r="C63" i="70" s="1"/>
  <c r="C64" i="70" s="1"/>
  <c r="L36" i="70"/>
  <c r="P33" i="70" s="1"/>
  <c r="D98" i="69"/>
  <c r="D69" i="111" s="1"/>
  <c r="H41" i="111"/>
  <c r="C58" i="111" s="1"/>
  <c r="C59" i="111" s="1"/>
  <c r="C60" i="69"/>
  <c r="L36" i="67"/>
  <c r="P33" i="67" s="1"/>
  <c r="E98" i="67"/>
  <c r="C60" i="67"/>
  <c r="C61" i="67" s="1"/>
  <c r="C62" i="67" s="1"/>
  <c r="H17" i="111"/>
  <c r="L48" i="67"/>
  <c r="L12" i="67"/>
  <c r="D57" i="111"/>
  <c r="C58" i="67"/>
  <c r="C59" i="67" s="1"/>
  <c r="L48" i="70"/>
  <c r="E98" i="70"/>
  <c r="L12" i="70"/>
  <c r="F57" i="111"/>
  <c r="E57" i="111"/>
  <c r="P15" i="69"/>
  <c r="T13" i="69" s="1"/>
  <c r="P9" i="69"/>
  <c r="H41" i="146" l="1"/>
  <c r="E57" i="146"/>
  <c r="D57" i="146"/>
  <c r="C98" i="146"/>
  <c r="C57" i="146"/>
  <c r="F57" i="146"/>
  <c r="H17" i="146"/>
  <c r="H17" i="148"/>
  <c r="C98" i="148"/>
  <c r="C57" i="148"/>
  <c r="D57" i="148"/>
  <c r="E57" i="148"/>
  <c r="H41" i="148"/>
  <c r="F57" i="148"/>
  <c r="T31" i="69"/>
  <c r="Y31" i="69" s="1"/>
  <c r="D99" i="69"/>
  <c r="P39" i="69"/>
  <c r="T40" i="69" s="1"/>
  <c r="Z40" i="69" s="1"/>
  <c r="F99" i="69"/>
  <c r="L99" i="69" s="1"/>
  <c r="F99" i="67"/>
  <c r="I99" i="67" s="1"/>
  <c r="F69" i="111"/>
  <c r="J98" i="71"/>
  <c r="P9" i="70"/>
  <c r="T10" i="70" s="1"/>
  <c r="F99" i="70"/>
  <c r="M99" i="70" s="1"/>
  <c r="P9" i="68"/>
  <c r="T7" i="68" s="1"/>
  <c r="F99" i="68"/>
  <c r="K99" i="68" s="1"/>
  <c r="P9" i="71"/>
  <c r="F99" i="71"/>
  <c r="L99" i="71" s="1"/>
  <c r="C63" i="71"/>
  <c r="C64" i="71" s="1"/>
  <c r="P15" i="71"/>
  <c r="T16" i="71" s="1"/>
  <c r="Z16" i="71" s="1"/>
  <c r="P15" i="68"/>
  <c r="T13" i="68" s="1"/>
  <c r="I98" i="68"/>
  <c r="J98" i="68" s="1"/>
  <c r="P45" i="71"/>
  <c r="T43" i="71" s="1"/>
  <c r="D60" i="71"/>
  <c r="D61" i="71" s="1"/>
  <c r="D62" i="71" s="1"/>
  <c r="D99" i="71"/>
  <c r="E99" i="71"/>
  <c r="P33" i="71"/>
  <c r="K98" i="71"/>
  <c r="P27" i="71"/>
  <c r="D58" i="71"/>
  <c r="D59" i="71" s="1"/>
  <c r="D99" i="68"/>
  <c r="G98" i="71"/>
  <c r="P21" i="67"/>
  <c r="T19" i="67" s="1"/>
  <c r="P27" i="68"/>
  <c r="T28" i="68" s="1"/>
  <c r="Z28" i="68" s="1"/>
  <c r="M98" i="71"/>
  <c r="L98" i="71"/>
  <c r="D58" i="68"/>
  <c r="D59" i="68" s="1"/>
  <c r="P33" i="68"/>
  <c r="T31" i="68" s="1"/>
  <c r="K98" i="68"/>
  <c r="E99" i="68"/>
  <c r="C61" i="68"/>
  <c r="C62" i="68" s="1"/>
  <c r="P27" i="70"/>
  <c r="T25" i="70" s="1"/>
  <c r="E99" i="70"/>
  <c r="E99" i="67"/>
  <c r="C60" i="111"/>
  <c r="L98" i="68"/>
  <c r="P45" i="68"/>
  <c r="T43" i="68" s="1"/>
  <c r="D60" i="68"/>
  <c r="D63" i="68" s="1"/>
  <c r="D64" i="68" s="1"/>
  <c r="M98" i="68"/>
  <c r="P51" i="68"/>
  <c r="K98" i="69"/>
  <c r="I98" i="69"/>
  <c r="J98" i="69" s="1"/>
  <c r="L98" i="69"/>
  <c r="G98" i="69"/>
  <c r="H98" i="69" s="1"/>
  <c r="T43" i="69"/>
  <c r="Z43" i="69" s="1"/>
  <c r="P51" i="69"/>
  <c r="T49" i="69" s="1"/>
  <c r="Y49" i="69" s="1"/>
  <c r="D60" i="69"/>
  <c r="D63" i="69" s="1"/>
  <c r="D64" i="69" s="1"/>
  <c r="I98" i="70"/>
  <c r="J98" i="70" s="1"/>
  <c r="P39" i="70"/>
  <c r="T37" i="70" s="1"/>
  <c r="E69" i="111"/>
  <c r="P27" i="69"/>
  <c r="T25" i="69" s="1"/>
  <c r="Y25" i="69" s="1"/>
  <c r="C63" i="67"/>
  <c r="C64" i="67" s="1"/>
  <c r="L36" i="111"/>
  <c r="E99" i="69"/>
  <c r="P39" i="67"/>
  <c r="T37" i="67" s="1"/>
  <c r="D58" i="69"/>
  <c r="D59" i="69" s="1"/>
  <c r="P21" i="69"/>
  <c r="T19" i="69" s="1"/>
  <c r="Y19" i="69" s="1"/>
  <c r="L24" i="111"/>
  <c r="C61" i="70"/>
  <c r="C62" i="70" s="1"/>
  <c r="D58" i="70"/>
  <c r="D59" i="70" s="1"/>
  <c r="P51" i="70"/>
  <c r="T52" i="70" s="1"/>
  <c r="Z52" i="70" s="1"/>
  <c r="D60" i="70"/>
  <c r="D63" i="70" s="1"/>
  <c r="D64" i="70" s="1"/>
  <c r="D99" i="67"/>
  <c r="M98" i="67"/>
  <c r="C61" i="69"/>
  <c r="C62" i="69" s="1"/>
  <c r="C63" i="69"/>
  <c r="C64" i="69" s="1"/>
  <c r="P51" i="67"/>
  <c r="T49" i="67" s="1"/>
  <c r="I98" i="67"/>
  <c r="J98" i="67" s="1"/>
  <c r="P9" i="67"/>
  <c r="P45" i="67"/>
  <c r="T46" i="67" s="1"/>
  <c r="P45" i="70"/>
  <c r="P15" i="67"/>
  <c r="T16" i="67" s="1"/>
  <c r="Z16" i="67" s="1"/>
  <c r="L48" i="111"/>
  <c r="D58" i="67"/>
  <c r="D59" i="67" s="1"/>
  <c r="G98" i="67"/>
  <c r="H98" i="67" s="1"/>
  <c r="K98" i="67"/>
  <c r="L12" i="111"/>
  <c r="D60" i="67"/>
  <c r="D63" i="67" s="1"/>
  <c r="D64" i="67" s="1"/>
  <c r="D99" i="70"/>
  <c r="P15" i="70"/>
  <c r="M98" i="70"/>
  <c r="G98" i="70"/>
  <c r="H98" i="70" s="1"/>
  <c r="K98" i="70"/>
  <c r="T16" i="69"/>
  <c r="Z16" i="69" s="1"/>
  <c r="AH16" i="69" s="1"/>
  <c r="T10" i="69"/>
  <c r="Y13" i="69"/>
  <c r="Z13" i="69"/>
  <c r="Y34" i="69"/>
  <c r="Z34" i="69"/>
  <c r="Y46" i="69"/>
  <c r="Z46" i="69"/>
  <c r="T7" i="69"/>
  <c r="T25" i="67"/>
  <c r="T28" i="67"/>
  <c r="Z28" i="67" s="1"/>
  <c r="T52" i="71"/>
  <c r="Z52" i="71" s="1"/>
  <c r="T49" i="71"/>
  <c r="T40" i="71"/>
  <c r="T37" i="71"/>
  <c r="T31" i="67"/>
  <c r="T34" i="67"/>
  <c r="T22" i="71"/>
  <c r="T19" i="71"/>
  <c r="T40" i="68"/>
  <c r="T37" i="68"/>
  <c r="T19" i="68"/>
  <c r="T22" i="68"/>
  <c r="T34" i="70"/>
  <c r="T31" i="70"/>
  <c r="T19" i="70"/>
  <c r="T22" i="70"/>
  <c r="Z31" i="69" l="1"/>
  <c r="C58" i="148"/>
  <c r="C59" i="148" s="1"/>
  <c r="L48" i="148"/>
  <c r="E98" i="148"/>
  <c r="F98" i="148"/>
  <c r="L36" i="148"/>
  <c r="L24" i="148"/>
  <c r="L12" i="148"/>
  <c r="D98" i="148"/>
  <c r="C60" i="148"/>
  <c r="L24" i="146"/>
  <c r="D98" i="146"/>
  <c r="C60" i="146"/>
  <c r="L12" i="146"/>
  <c r="F98" i="146"/>
  <c r="L48" i="146"/>
  <c r="E98" i="146"/>
  <c r="L36" i="146"/>
  <c r="C58" i="146"/>
  <c r="C59" i="146" s="1"/>
  <c r="Y40" i="69"/>
  <c r="T37" i="69"/>
  <c r="Z37" i="69" s="1"/>
  <c r="AH37" i="69" s="1"/>
  <c r="T10" i="68"/>
  <c r="Y10" i="68" s="1"/>
  <c r="T16" i="68"/>
  <c r="Z16" i="68" s="1"/>
  <c r="AD16" i="68" s="1"/>
  <c r="T13" i="71"/>
  <c r="Z13" i="71" s="1"/>
  <c r="AH13" i="71" s="1"/>
  <c r="O69" i="111"/>
  <c r="P69" i="111" s="1"/>
  <c r="F100" i="71"/>
  <c r="M100" i="71" s="1"/>
  <c r="T7" i="71"/>
  <c r="Y7" i="71" s="1"/>
  <c r="P9" i="111"/>
  <c r="F100" i="67"/>
  <c r="I100" i="67" s="1"/>
  <c r="K69" i="111"/>
  <c r="L69" i="111" s="1"/>
  <c r="F100" i="70"/>
  <c r="K100" i="70" s="1"/>
  <c r="I69" i="111"/>
  <c r="T10" i="71"/>
  <c r="Y10" i="71" s="1"/>
  <c r="T7" i="70"/>
  <c r="Y7" i="70" s="1"/>
  <c r="F100" i="68"/>
  <c r="G100" i="68" s="1"/>
  <c r="D100" i="70"/>
  <c r="M69" i="111"/>
  <c r="N69" i="111" s="1"/>
  <c r="H98" i="71"/>
  <c r="G69" i="111"/>
  <c r="H69" i="111" s="1"/>
  <c r="F100" i="69"/>
  <c r="L100" i="69" s="1"/>
  <c r="I99" i="71"/>
  <c r="K99" i="71"/>
  <c r="E58" i="71"/>
  <c r="E59" i="71" s="1"/>
  <c r="D100" i="71"/>
  <c r="E100" i="71"/>
  <c r="D63" i="71"/>
  <c r="D64" i="71" s="1"/>
  <c r="D62" i="111" s="1"/>
  <c r="T46" i="71"/>
  <c r="Y46" i="71" s="1"/>
  <c r="G99" i="71"/>
  <c r="C99" i="71"/>
  <c r="T28" i="71"/>
  <c r="Z28" i="71" s="1"/>
  <c r="AH28" i="71" s="1"/>
  <c r="T25" i="71"/>
  <c r="Y25" i="71" s="1"/>
  <c r="M99" i="71"/>
  <c r="E60" i="71"/>
  <c r="E63" i="71" s="1"/>
  <c r="E64" i="71" s="1"/>
  <c r="T31" i="71"/>
  <c r="T34" i="71"/>
  <c r="Z34" i="71" s="1"/>
  <c r="AH34" i="71" s="1"/>
  <c r="C99" i="68"/>
  <c r="T22" i="67"/>
  <c r="Y22" i="67" s="1"/>
  <c r="T34" i="68"/>
  <c r="Y34" i="68" s="1"/>
  <c r="P33" i="111"/>
  <c r="Y43" i="69"/>
  <c r="E100" i="68"/>
  <c r="T25" i="68"/>
  <c r="Y25" i="68" s="1"/>
  <c r="L99" i="68"/>
  <c r="T52" i="68"/>
  <c r="Z52" i="68" s="1"/>
  <c r="AH52" i="68" s="1"/>
  <c r="T49" i="68"/>
  <c r="Z49" i="68" s="1"/>
  <c r="T28" i="70"/>
  <c r="Z28" i="70" s="1"/>
  <c r="AH28" i="70" s="1"/>
  <c r="K99" i="69"/>
  <c r="E58" i="68"/>
  <c r="E59" i="68" s="1"/>
  <c r="M99" i="68"/>
  <c r="E70" i="111"/>
  <c r="I99" i="68"/>
  <c r="C99" i="70"/>
  <c r="G99" i="68"/>
  <c r="C99" i="67"/>
  <c r="J99" i="67" s="1"/>
  <c r="T46" i="68"/>
  <c r="D100" i="68"/>
  <c r="D61" i="68"/>
  <c r="D62" i="68" s="1"/>
  <c r="E60" i="68"/>
  <c r="E63" i="68" s="1"/>
  <c r="E64" i="68" s="1"/>
  <c r="T22" i="69"/>
  <c r="Z49" i="69"/>
  <c r="AD49" i="69" s="1"/>
  <c r="T52" i="69"/>
  <c r="Z52" i="69" s="1"/>
  <c r="AD52" i="69" s="1"/>
  <c r="D61" i="69"/>
  <c r="D62" i="69" s="1"/>
  <c r="D58" i="111"/>
  <c r="D59" i="111" s="1"/>
  <c r="I99" i="69"/>
  <c r="T49" i="70"/>
  <c r="Y49" i="70" s="1"/>
  <c r="P39" i="111"/>
  <c r="T40" i="70"/>
  <c r="Z40" i="70" s="1"/>
  <c r="T28" i="69"/>
  <c r="Z28" i="69" s="1"/>
  <c r="AH28" i="69" s="1"/>
  <c r="T10" i="67"/>
  <c r="P27" i="111"/>
  <c r="T40" i="67"/>
  <c r="Y40" i="67" s="1"/>
  <c r="Z25" i="69"/>
  <c r="AD25" i="69" s="1"/>
  <c r="E100" i="69"/>
  <c r="E58" i="70"/>
  <c r="E59" i="70" s="1"/>
  <c r="E60" i="69"/>
  <c r="E63" i="69" s="1"/>
  <c r="E64" i="69" s="1"/>
  <c r="T52" i="67"/>
  <c r="Z52" i="67" s="1"/>
  <c r="AD52" i="67" s="1"/>
  <c r="E58" i="69"/>
  <c r="E59" i="69" s="1"/>
  <c r="K99" i="67"/>
  <c r="C62" i="111"/>
  <c r="G99" i="67"/>
  <c r="C99" i="69"/>
  <c r="P21" i="111"/>
  <c r="Z19" i="69"/>
  <c r="AD19" i="69" s="1"/>
  <c r="D100" i="69"/>
  <c r="AL7" i="69"/>
  <c r="T46" i="70"/>
  <c r="G99" i="69"/>
  <c r="M99" i="69"/>
  <c r="C61" i="111"/>
  <c r="P51" i="111"/>
  <c r="T7" i="67"/>
  <c r="D100" i="67"/>
  <c r="T43" i="67"/>
  <c r="D60" i="111"/>
  <c r="L99" i="67"/>
  <c r="M99" i="67"/>
  <c r="E60" i="67"/>
  <c r="E63" i="67" s="1"/>
  <c r="E64" i="67" s="1"/>
  <c r="D61" i="70"/>
  <c r="D62" i="70" s="1"/>
  <c r="L99" i="70"/>
  <c r="E58" i="67"/>
  <c r="E59" i="67" s="1"/>
  <c r="T13" i="70"/>
  <c r="Z13" i="70" s="1"/>
  <c r="E100" i="70"/>
  <c r="E60" i="70"/>
  <c r="E61" i="70" s="1"/>
  <c r="E62" i="70" s="1"/>
  <c r="I99" i="70"/>
  <c r="T43" i="70"/>
  <c r="P15" i="111"/>
  <c r="D61" i="67"/>
  <c r="D62" i="67" s="1"/>
  <c r="E100" i="67"/>
  <c r="G99" i="70"/>
  <c r="K99" i="70"/>
  <c r="T13" i="67"/>
  <c r="Y13" i="67" s="1"/>
  <c r="T16" i="70"/>
  <c r="Z16" i="70" s="1"/>
  <c r="AD16" i="70" s="1"/>
  <c r="P45" i="111"/>
  <c r="D70" i="111"/>
  <c r="AD16" i="69"/>
  <c r="Y16" i="69"/>
  <c r="Y10" i="69"/>
  <c r="Y7" i="69"/>
  <c r="Z10" i="69"/>
  <c r="Z10" i="70"/>
  <c r="AD10" i="70" s="1"/>
  <c r="AD16" i="71"/>
  <c r="AH16" i="71"/>
  <c r="AD52" i="71"/>
  <c r="AH52" i="71"/>
  <c r="AD43" i="69"/>
  <c r="AH43" i="69"/>
  <c r="AD46" i="69"/>
  <c r="AH46" i="69"/>
  <c r="AD13" i="69"/>
  <c r="AH13" i="69"/>
  <c r="AD37" i="69"/>
  <c r="AD40" i="69"/>
  <c r="AH40" i="69"/>
  <c r="AD34" i="69"/>
  <c r="AH34" i="69"/>
  <c r="AD31" i="69"/>
  <c r="AH31" i="69"/>
  <c r="AD16" i="67"/>
  <c r="AH16" i="67"/>
  <c r="AD28" i="67"/>
  <c r="AH28" i="67"/>
  <c r="AD28" i="68"/>
  <c r="AH28" i="68"/>
  <c r="AD52" i="70"/>
  <c r="AH52" i="70"/>
  <c r="Y34" i="67"/>
  <c r="Z34" i="67"/>
  <c r="Y31" i="67"/>
  <c r="Z31" i="67"/>
  <c r="Y19" i="67"/>
  <c r="Z19" i="67"/>
  <c r="Y46" i="67"/>
  <c r="Z46" i="67"/>
  <c r="Y25" i="67"/>
  <c r="Z25" i="67"/>
  <c r="Y49" i="67"/>
  <c r="Z49" i="67"/>
  <c r="Y37" i="67"/>
  <c r="Z37" i="67"/>
  <c r="Y19" i="68"/>
  <c r="Z19" i="68"/>
  <c r="Y13" i="68"/>
  <c r="Z13" i="68"/>
  <c r="Y22" i="68"/>
  <c r="Z22" i="68"/>
  <c r="Y43" i="68"/>
  <c r="Z43" i="68"/>
  <c r="Y37" i="68"/>
  <c r="Z37" i="68"/>
  <c r="Y40" i="68"/>
  <c r="Z40" i="68"/>
  <c r="Y31" i="68"/>
  <c r="Z31" i="68"/>
  <c r="Y22" i="70"/>
  <c r="Z22" i="70"/>
  <c r="Y25" i="70"/>
  <c r="Z25" i="70"/>
  <c r="Y31" i="70"/>
  <c r="Z31" i="70"/>
  <c r="Y19" i="70"/>
  <c r="Z19" i="70"/>
  <c r="Y34" i="70"/>
  <c r="Z34" i="70"/>
  <c r="Y37" i="70"/>
  <c r="Z37" i="70"/>
  <c r="Y22" i="71"/>
  <c r="Z22" i="71"/>
  <c r="Y40" i="71"/>
  <c r="Z40" i="71"/>
  <c r="Y19" i="71"/>
  <c r="Z19" i="71"/>
  <c r="Y43" i="71"/>
  <c r="Z43" i="71"/>
  <c r="Y37" i="71"/>
  <c r="Z37" i="71"/>
  <c r="Y49" i="71"/>
  <c r="Z49" i="71"/>
  <c r="AL6" i="69"/>
  <c r="Y28" i="67"/>
  <c r="Y7" i="68"/>
  <c r="AL6" i="68"/>
  <c r="AL10" i="71"/>
  <c r="Y52" i="71"/>
  <c r="Y28" i="68"/>
  <c r="Y52" i="70"/>
  <c r="AL10" i="70"/>
  <c r="Y10" i="70"/>
  <c r="Y16" i="67"/>
  <c r="Y16" i="71"/>
  <c r="T19" i="111"/>
  <c r="Z19" i="111" s="1"/>
  <c r="AL8" i="69" l="1"/>
  <c r="P39" i="146"/>
  <c r="P33" i="146"/>
  <c r="P51" i="146"/>
  <c r="P45" i="146"/>
  <c r="K98" i="146"/>
  <c r="G98" i="146"/>
  <c r="H98" i="146" s="1"/>
  <c r="I98" i="146"/>
  <c r="J98" i="146" s="1"/>
  <c r="M98" i="146"/>
  <c r="L98" i="146"/>
  <c r="D60" i="146"/>
  <c r="P9" i="146"/>
  <c r="D99" i="146"/>
  <c r="F99" i="146"/>
  <c r="P15" i="146"/>
  <c r="C61" i="146"/>
  <c r="C62" i="146" s="1"/>
  <c r="C63" i="146"/>
  <c r="C64" i="146" s="1"/>
  <c r="P21" i="146"/>
  <c r="P27" i="146"/>
  <c r="E99" i="146"/>
  <c r="D58" i="146"/>
  <c r="D59" i="146" s="1"/>
  <c r="C63" i="148"/>
  <c r="C64" i="148" s="1"/>
  <c r="C61" i="148"/>
  <c r="C62" i="148" s="1"/>
  <c r="P9" i="148"/>
  <c r="P15" i="148"/>
  <c r="F99" i="148"/>
  <c r="D60" i="148"/>
  <c r="D99" i="148"/>
  <c r="E99" i="148"/>
  <c r="P27" i="148"/>
  <c r="P21" i="148"/>
  <c r="D58" i="148"/>
  <c r="D59" i="148" s="1"/>
  <c r="P39" i="148"/>
  <c r="P33" i="148"/>
  <c r="L98" i="148"/>
  <c r="M98" i="148"/>
  <c r="I98" i="148"/>
  <c r="J98" i="148" s="1"/>
  <c r="G98" i="148"/>
  <c r="H98" i="148" s="1"/>
  <c r="K98" i="148"/>
  <c r="P51" i="148"/>
  <c r="P45" i="148"/>
  <c r="J99" i="71"/>
  <c r="J69" i="111"/>
  <c r="H99" i="69"/>
  <c r="Z10" i="68"/>
  <c r="AH10" i="68" s="1"/>
  <c r="Y16" i="68"/>
  <c r="AH16" i="68"/>
  <c r="AL7" i="68"/>
  <c r="AL6" i="70"/>
  <c r="AN6" i="70" s="1"/>
  <c r="Y13" i="71"/>
  <c r="AD13" i="71"/>
  <c r="T37" i="111"/>
  <c r="Z37" i="111" s="1"/>
  <c r="AF37" i="111" s="1"/>
  <c r="D101" i="69"/>
  <c r="Y37" i="69"/>
  <c r="H99" i="67"/>
  <c r="C100" i="69"/>
  <c r="AL6" i="71"/>
  <c r="AN6" i="71" s="1"/>
  <c r="Z10" i="71"/>
  <c r="AH10" i="71" s="1"/>
  <c r="T10" i="111"/>
  <c r="U10" i="111" s="1"/>
  <c r="C100" i="70"/>
  <c r="F101" i="69"/>
  <c r="K101" i="69" s="1"/>
  <c r="F101" i="68"/>
  <c r="M101" i="68" s="1"/>
  <c r="T7" i="111"/>
  <c r="U7" i="111" s="1"/>
  <c r="AK6" i="111" s="1"/>
  <c r="F101" i="67"/>
  <c r="G101" i="67" s="1"/>
  <c r="F101" i="71"/>
  <c r="I101" i="71" s="1"/>
  <c r="F101" i="70"/>
  <c r="M101" i="70" s="1"/>
  <c r="C100" i="71"/>
  <c r="Y28" i="71"/>
  <c r="Z46" i="71"/>
  <c r="AH46" i="71" s="1"/>
  <c r="AD28" i="71"/>
  <c r="D71" i="111"/>
  <c r="H99" i="71"/>
  <c r="AL9" i="71"/>
  <c r="Z22" i="67"/>
  <c r="AH22" i="67" s="1"/>
  <c r="J99" i="68"/>
  <c r="L100" i="71"/>
  <c r="AD52" i="68"/>
  <c r="G100" i="71"/>
  <c r="Z25" i="71"/>
  <c r="AD25" i="71" s="1"/>
  <c r="AL10" i="68"/>
  <c r="Z34" i="68"/>
  <c r="AD34" i="68" s="1"/>
  <c r="Y52" i="68"/>
  <c r="H99" i="70"/>
  <c r="H99" i="68"/>
  <c r="E61" i="71"/>
  <c r="E62" i="71" s="1"/>
  <c r="D101" i="71"/>
  <c r="Z31" i="71"/>
  <c r="AD31" i="71" s="1"/>
  <c r="AL7" i="71"/>
  <c r="Y31" i="71"/>
  <c r="T31" i="111"/>
  <c r="Z31" i="111" s="1"/>
  <c r="AD34" i="71"/>
  <c r="E101" i="71"/>
  <c r="F60" i="71"/>
  <c r="F61" i="71" s="1"/>
  <c r="F62" i="71" s="1"/>
  <c r="F58" i="71"/>
  <c r="F59" i="71" s="1"/>
  <c r="T34" i="111"/>
  <c r="Z34" i="111" s="1"/>
  <c r="AL8" i="71"/>
  <c r="Y34" i="71"/>
  <c r="K100" i="71"/>
  <c r="I100" i="71"/>
  <c r="T25" i="111"/>
  <c r="Z25" i="111" s="1"/>
  <c r="Z25" i="68"/>
  <c r="AD25" i="68" s="1"/>
  <c r="Y49" i="68"/>
  <c r="AL8" i="68"/>
  <c r="J99" i="70"/>
  <c r="C100" i="68"/>
  <c r="AL8" i="67"/>
  <c r="AD28" i="70"/>
  <c r="D101" i="68"/>
  <c r="Y28" i="70"/>
  <c r="Z46" i="68"/>
  <c r="AD46" i="68" s="1"/>
  <c r="E61" i="68"/>
  <c r="E62" i="68" s="1"/>
  <c r="Y46" i="68"/>
  <c r="AL9" i="68"/>
  <c r="F58" i="68"/>
  <c r="F59" i="68" s="1"/>
  <c r="F60" i="68"/>
  <c r="F63" i="68" s="1"/>
  <c r="F64" i="68" s="1"/>
  <c r="E101" i="68"/>
  <c r="C70" i="111"/>
  <c r="T46" i="111"/>
  <c r="Z46" i="111" s="1"/>
  <c r="M100" i="68"/>
  <c r="F60" i="69"/>
  <c r="F63" i="69" s="1"/>
  <c r="F64" i="69" s="1"/>
  <c r="AL9" i="69"/>
  <c r="E101" i="69"/>
  <c r="AH52" i="69"/>
  <c r="Y52" i="69"/>
  <c r="AL10" i="69"/>
  <c r="Y40" i="70"/>
  <c r="Z43" i="67"/>
  <c r="AH43" i="67" s="1"/>
  <c r="K100" i="68"/>
  <c r="Y22" i="69"/>
  <c r="AH49" i="69"/>
  <c r="I100" i="68"/>
  <c r="L100" i="68"/>
  <c r="Z22" i="69"/>
  <c r="AD22" i="69" s="1"/>
  <c r="T22" i="111"/>
  <c r="Z22" i="111" s="1"/>
  <c r="T49" i="111"/>
  <c r="Z49" i="111" s="1"/>
  <c r="Y10" i="67"/>
  <c r="T28" i="111"/>
  <c r="Z28" i="111" s="1"/>
  <c r="AE28" i="111" s="1"/>
  <c r="E61" i="69"/>
  <c r="E62" i="69" s="1"/>
  <c r="Y28" i="69"/>
  <c r="T40" i="111"/>
  <c r="U40" i="111" s="1"/>
  <c r="AD28" i="69"/>
  <c r="Z40" i="67"/>
  <c r="AH40" i="67" s="1"/>
  <c r="AL9" i="67"/>
  <c r="F58" i="69"/>
  <c r="F59" i="69" s="1"/>
  <c r="Z49" i="70"/>
  <c r="AH49" i="70" s="1"/>
  <c r="Z10" i="67"/>
  <c r="AD10" i="67" s="1"/>
  <c r="AH25" i="69"/>
  <c r="G100" i="67"/>
  <c r="AL10" i="67"/>
  <c r="Y52" i="67"/>
  <c r="AH52" i="67"/>
  <c r="E101" i="67"/>
  <c r="T52" i="111"/>
  <c r="Z52" i="111" s="1"/>
  <c r="AE52" i="111" s="1"/>
  <c r="F58" i="67"/>
  <c r="F59" i="67" s="1"/>
  <c r="I100" i="69"/>
  <c r="J99" i="69"/>
  <c r="K100" i="69"/>
  <c r="G100" i="69"/>
  <c r="M100" i="69"/>
  <c r="Z46" i="70"/>
  <c r="AD46" i="70" s="1"/>
  <c r="Y43" i="67"/>
  <c r="E63" i="70"/>
  <c r="E64" i="70" s="1"/>
  <c r="AL9" i="70"/>
  <c r="Y46" i="70"/>
  <c r="G100" i="70"/>
  <c r="L100" i="70"/>
  <c r="E58" i="111"/>
  <c r="E59" i="111" s="1"/>
  <c r="AL6" i="67"/>
  <c r="AN6" i="67" s="1"/>
  <c r="K100" i="67"/>
  <c r="Y16" i="70"/>
  <c r="E60" i="111"/>
  <c r="AH19" i="69"/>
  <c r="E71" i="111"/>
  <c r="Y7" i="67"/>
  <c r="D61" i="111"/>
  <c r="D101" i="67"/>
  <c r="L100" i="67"/>
  <c r="AH16" i="70"/>
  <c r="M100" i="67"/>
  <c r="AL8" i="70"/>
  <c r="F58" i="70"/>
  <c r="F59" i="70" s="1"/>
  <c r="E101" i="70"/>
  <c r="Y13" i="70"/>
  <c r="C100" i="67"/>
  <c r="J100" i="67" s="1"/>
  <c r="E61" i="67"/>
  <c r="E62" i="67" s="1"/>
  <c r="D101" i="70"/>
  <c r="AL7" i="70"/>
  <c r="F60" i="70"/>
  <c r="F61" i="70" s="1"/>
  <c r="F62" i="70" s="1"/>
  <c r="Z43" i="70"/>
  <c r="AD43" i="70" s="1"/>
  <c r="M100" i="70"/>
  <c r="T43" i="111"/>
  <c r="Z43" i="111" s="1"/>
  <c r="F60" i="67"/>
  <c r="F63" i="67" s="1"/>
  <c r="F64" i="67" s="1"/>
  <c r="Y43" i="70"/>
  <c r="Z13" i="67"/>
  <c r="AL7" i="67"/>
  <c r="T13" i="111"/>
  <c r="Z13" i="111" s="1"/>
  <c r="I100" i="70"/>
  <c r="T16" i="111"/>
  <c r="Z16" i="111" s="1"/>
  <c r="AF16" i="111" s="1"/>
  <c r="AD10" i="69"/>
  <c r="AH10" i="69"/>
  <c r="AH10" i="70"/>
  <c r="AD49" i="71"/>
  <c r="AH49" i="71"/>
  <c r="AD43" i="71"/>
  <c r="AH43" i="71"/>
  <c r="AD22" i="71"/>
  <c r="AH22" i="71"/>
  <c r="AD19" i="71"/>
  <c r="AH19" i="71"/>
  <c r="AD37" i="71"/>
  <c r="AH37" i="71"/>
  <c r="AD40" i="71"/>
  <c r="AH40" i="71"/>
  <c r="AD37" i="67"/>
  <c r="AH37" i="67"/>
  <c r="AD46" i="67"/>
  <c r="AH46" i="67"/>
  <c r="AD34" i="67"/>
  <c r="AH34" i="67"/>
  <c r="AD49" i="67"/>
  <c r="AH49" i="67"/>
  <c r="AD25" i="67"/>
  <c r="AH25" i="67"/>
  <c r="AD19" i="67"/>
  <c r="AH19" i="67"/>
  <c r="AD31" i="67"/>
  <c r="AH31" i="67"/>
  <c r="AD49" i="68"/>
  <c r="AH49" i="68"/>
  <c r="AD37" i="68"/>
  <c r="AH37" i="68"/>
  <c r="AD13" i="68"/>
  <c r="AH13" i="68"/>
  <c r="AD31" i="68"/>
  <c r="AH31" i="68"/>
  <c r="AD40" i="68"/>
  <c r="AH40" i="68"/>
  <c r="AD43" i="68"/>
  <c r="AH43" i="68"/>
  <c r="AD22" i="68"/>
  <c r="AH22" i="68"/>
  <c r="AD19" i="68"/>
  <c r="AH19" i="68"/>
  <c r="AD37" i="70"/>
  <c r="AH37" i="70"/>
  <c r="AD13" i="70"/>
  <c r="AH13" i="70"/>
  <c r="AD19" i="70"/>
  <c r="AH19" i="70"/>
  <c r="AD40" i="70"/>
  <c r="AH40" i="70"/>
  <c r="AD22" i="70"/>
  <c r="AH22" i="70"/>
  <c r="AD34" i="70"/>
  <c r="AH34" i="70"/>
  <c r="AD31" i="70"/>
  <c r="AH31" i="70"/>
  <c r="AD25" i="70"/>
  <c r="AH25" i="70"/>
  <c r="AN6" i="69"/>
  <c r="AN6" i="68"/>
  <c r="AE19" i="111"/>
  <c r="AF19" i="111"/>
  <c r="AA19" i="111"/>
  <c r="U19" i="111"/>
  <c r="Y19" i="111"/>
  <c r="AD10" i="68" l="1"/>
  <c r="T43" i="148"/>
  <c r="T46" i="148"/>
  <c r="T34" i="148"/>
  <c r="T31" i="148"/>
  <c r="T52" i="148"/>
  <c r="T49" i="148"/>
  <c r="T25" i="146"/>
  <c r="T28" i="146"/>
  <c r="T22" i="146"/>
  <c r="T19" i="146"/>
  <c r="E58" i="146"/>
  <c r="E59" i="146" s="1"/>
  <c r="E100" i="146"/>
  <c r="T13" i="146"/>
  <c r="T16" i="146"/>
  <c r="G99" i="146"/>
  <c r="H99" i="146" s="1"/>
  <c r="I99" i="146"/>
  <c r="J99" i="146" s="1"/>
  <c r="K99" i="146"/>
  <c r="M99" i="146"/>
  <c r="L99" i="146"/>
  <c r="T40" i="148"/>
  <c r="T37" i="148"/>
  <c r="C99" i="146"/>
  <c r="T7" i="146"/>
  <c r="D100" i="146"/>
  <c r="T10" i="146"/>
  <c r="E60" i="146"/>
  <c r="F100" i="146"/>
  <c r="T19" i="148"/>
  <c r="T22" i="148"/>
  <c r="D61" i="146"/>
  <c r="D62" i="146" s="1"/>
  <c r="D63" i="146"/>
  <c r="D64" i="146" s="1"/>
  <c r="T28" i="148"/>
  <c r="T25" i="148"/>
  <c r="C99" i="148"/>
  <c r="D61" i="148"/>
  <c r="D62" i="148" s="1"/>
  <c r="D63" i="148"/>
  <c r="D64" i="148" s="1"/>
  <c r="I99" i="148"/>
  <c r="G99" i="148"/>
  <c r="L99" i="148"/>
  <c r="M99" i="148"/>
  <c r="K99" i="148"/>
  <c r="T16" i="148"/>
  <c r="E100" i="148"/>
  <c r="T13" i="148"/>
  <c r="E58" i="148"/>
  <c r="E59" i="148" s="1"/>
  <c r="T43" i="146"/>
  <c r="T46" i="146"/>
  <c r="T10" i="148"/>
  <c r="T7" i="148"/>
  <c r="D100" i="148"/>
  <c r="F100" i="148"/>
  <c r="E60" i="148"/>
  <c r="T49" i="146"/>
  <c r="T52" i="146"/>
  <c r="T31" i="146"/>
  <c r="T34" i="146"/>
  <c r="T37" i="146"/>
  <c r="T40" i="146"/>
  <c r="D102" i="69"/>
  <c r="AE37" i="111"/>
  <c r="D102" i="67"/>
  <c r="AA37" i="111"/>
  <c r="AB37" i="111" s="1"/>
  <c r="AC37" i="111" s="1"/>
  <c r="AD37" i="111" s="1"/>
  <c r="Y37" i="111"/>
  <c r="U37" i="111"/>
  <c r="Z10" i="111"/>
  <c r="AE10" i="111" s="1"/>
  <c r="AD46" i="71"/>
  <c r="J100" i="70"/>
  <c r="AD10" i="71"/>
  <c r="H100" i="70"/>
  <c r="J100" i="69"/>
  <c r="H100" i="69"/>
  <c r="Y10" i="111"/>
  <c r="Y7" i="111"/>
  <c r="O70" i="111"/>
  <c r="P70" i="111" s="1"/>
  <c r="G70" i="111"/>
  <c r="H70" i="111" s="1"/>
  <c r="H100" i="71"/>
  <c r="M70" i="111"/>
  <c r="N70" i="111" s="1"/>
  <c r="F70" i="111"/>
  <c r="I70" i="111"/>
  <c r="J70" i="111" s="1"/>
  <c r="K70" i="111"/>
  <c r="L70" i="111" s="1"/>
  <c r="J100" i="71"/>
  <c r="AD22" i="67"/>
  <c r="AH25" i="68"/>
  <c r="AH31" i="71"/>
  <c r="AE31" i="111"/>
  <c r="AH25" i="71"/>
  <c r="U34" i="111"/>
  <c r="AL10" i="111"/>
  <c r="AF34" i="111"/>
  <c r="AH34" i="68"/>
  <c r="AE34" i="111"/>
  <c r="D102" i="71"/>
  <c r="AL11" i="71"/>
  <c r="AA31" i="111"/>
  <c r="AB31" i="111" s="1"/>
  <c r="AC31" i="111" s="1"/>
  <c r="AD31" i="111" s="1"/>
  <c r="E102" i="71"/>
  <c r="C101" i="71"/>
  <c r="J101" i="71" s="1"/>
  <c r="AE25" i="111"/>
  <c r="AF25" i="111"/>
  <c r="F63" i="71"/>
  <c r="F64" i="71" s="1"/>
  <c r="U25" i="111"/>
  <c r="AF31" i="111"/>
  <c r="Y31" i="111"/>
  <c r="U31" i="111"/>
  <c r="G101" i="71"/>
  <c r="K101" i="71"/>
  <c r="AA34" i="111"/>
  <c r="Y34" i="111"/>
  <c r="L101" i="71"/>
  <c r="M101" i="71"/>
  <c r="Y25" i="111"/>
  <c r="AA25" i="111"/>
  <c r="AB25" i="111" s="1"/>
  <c r="AC25" i="111" s="1"/>
  <c r="AD25" i="111" s="1"/>
  <c r="AL11" i="68"/>
  <c r="AL8" i="111"/>
  <c r="J100" i="68"/>
  <c r="H100" i="68"/>
  <c r="G101" i="68"/>
  <c r="C101" i="68"/>
  <c r="F61" i="68"/>
  <c r="F62" i="68" s="1"/>
  <c r="K101" i="68"/>
  <c r="L101" i="68"/>
  <c r="I101" i="68"/>
  <c r="AH46" i="68"/>
  <c r="E102" i="68"/>
  <c r="D102" i="68"/>
  <c r="G101" i="69"/>
  <c r="L101" i="69"/>
  <c r="Y46" i="111"/>
  <c r="AD43" i="67"/>
  <c r="U46" i="111"/>
  <c r="E102" i="69"/>
  <c r="D103" i="69" s="1"/>
  <c r="AF28" i="111"/>
  <c r="AD49" i="70"/>
  <c r="E102" i="67"/>
  <c r="AH22" i="69"/>
  <c r="M101" i="69"/>
  <c r="C101" i="67"/>
  <c r="H101" i="67" s="1"/>
  <c r="I101" i="69"/>
  <c r="AF22" i="111"/>
  <c r="AL11" i="69"/>
  <c r="Y28" i="111"/>
  <c r="AE49" i="111"/>
  <c r="C101" i="69"/>
  <c r="U28" i="111"/>
  <c r="AA28" i="111"/>
  <c r="AB28" i="111" s="1"/>
  <c r="AC28" i="111" s="1"/>
  <c r="AD28" i="111" s="1"/>
  <c r="F61" i="69"/>
  <c r="F62" i="69" s="1"/>
  <c r="Z40" i="111"/>
  <c r="AE40" i="111" s="1"/>
  <c r="Y49" i="111"/>
  <c r="Y22" i="111"/>
  <c r="U22" i="111"/>
  <c r="AA22" i="111"/>
  <c r="AE22" i="111"/>
  <c r="AD40" i="67"/>
  <c r="AF49" i="111"/>
  <c r="U49" i="111"/>
  <c r="AA49" i="111"/>
  <c r="AB49" i="111" s="1"/>
  <c r="AC49" i="111" s="1"/>
  <c r="AD49" i="111" s="1"/>
  <c r="AL9" i="111"/>
  <c r="Y40" i="111"/>
  <c r="AA52" i="111"/>
  <c r="Y52" i="111"/>
  <c r="AL6" i="111"/>
  <c r="AH10" i="67"/>
  <c r="E72" i="111"/>
  <c r="U43" i="111"/>
  <c r="F63" i="70"/>
  <c r="F64" i="70" s="1"/>
  <c r="K101" i="70"/>
  <c r="AF13" i="111"/>
  <c r="Y16" i="111"/>
  <c r="AE46" i="111"/>
  <c r="U52" i="111"/>
  <c r="AK10" i="111" s="1"/>
  <c r="AL11" i="67"/>
  <c r="AF52" i="111"/>
  <c r="AA16" i="111"/>
  <c r="AG16" i="111" s="1"/>
  <c r="AH16" i="111" s="1"/>
  <c r="AF43" i="111"/>
  <c r="Y43" i="111"/>
  <c r="AF46" i="111"/>
  <c r="AH46" i="70"/>
  <c r="I101" i="70"/>
  <c r="L101" i="70"/>
  <c r="AA46" i="111"/>
  <c r="AB46" i="111" s="1"/>
  <c r="AC46" i="111" s="1"/>
  <c r="AD46" i="111" s="1"/>
  <c r="G101" i="70"/>
  <c r="E62" i="111"/>
  <c r="AE13" i="111"/>
  <c r="AL11" i="70"/>
  <c r="U16" i="111"/>
  <c r="AA13" i="111"/>
  <c r="AB13" i="111" s="1"/>
  <c r="AC13" i="111" s="1"/>
  <c r="AD13" i="111" s="1"/>
  <c r="AE43" i="111"/>
  <c r="AH43" i="70"/>
  <c r="AH13" i="67"/>
  <c r="Y13" i="111"/>
  <c r="AA43" i="111"/>
  <c r="AD13" i="67"/>
  <c r="C71" i="111"/>
  <c r="U13" i="111"/>
  <c r="F60" i="111"/>
  <c r="AE16" i="111"/>
  <c r="H100" i="67"/>
  <c r="E102" i="70"/>
  <c r="D102" i="70"/>
  <c r="K101" i="67"/>
  <c r="L101" i="67"/>
  <c r="I101" i="67"/>
  <c r="M101" i="67"/>
  <c r="F61" i="67"/>
  <c r="F62" i="67" s="1"/>
  <c r="E61" i="111"/>
  <c r="AL7" i="111"/>
  <c r="D72" i="111"/>
  <c r="C101" i="70"/>
  <c r="F58" i="111"/>
  <c r="F59" i="111" s="1"/>
  <c r="AG19" i="111"/>
  <c r="AH19" i="111" s="1"/>
  <c r="AB19" i="111"/>
  <c r="AC19" i="111" s="1"/>
  <c r="AD19" i="111" s="1"/>
  <c r="AM6" i="111"/>
  <c r="C100" i="148" l="1"/>
  <c r="J99" i="148"/>
  <c r="AF10" i="111"/>
  <c r="Z40" i="148"/>
  <c r="Y40" i="148"/>
  <c r="Z40" i="146"/>
  <c r="Y40" i="146"/>
  <c r="H99" i="148"/>
  <c r="Z37" i="146"/>
  <c r="Y37" i="146"/>
  <c r="Z34" i="146"/>
  <c r="Y34" i="146"/>
  <c r="AL10" i="146"/>
  <c r="Y52" i="146"/>
  <c r="Z52" i="146"/>
  <c r="Y16" i="146"/>
  <c r="AL8" i="146"/>
  <c r="Z16" i="146"/>
  <c r="Z49" i="146"/>
  <c r="Y49" i="146"/>
  <c r="Z25" i="148"/>
  <c r="Y25" i="148"/>
  <c r="Y13" i="146"/>
  <c r="Z13" i="146"/>
  <c r="E63" i="148"/>
  <c r="E64" i="148" s="1"/>
  <c r="E61" i="148"/>
  <c r="E62" i="148" s="1"/>
  <c r="Z28" i="148"/>
  <c r="Y28" i="148"/>
  <c r="AL9" i="148"/>
  <c r="M100" i="148"/>
  <c r="L100" i="148"/>
  <c r="K100" i="148"/>
  <c r="I100" i="148"/>
  <c r="J100" i="148" s="1"/>
  <c r="G100" i="148"/>
  <c r="H100" i="148" s="1"/>
  <c r="Y19" i="146"/>
  <c r="Z19" i="146"/>
  <c r="AL6" i="148"/>
  <c r="AN6" i="148" s="1"/>
  <c r="AN7" i="148" s="1"/>
  <c r="Z7" i="148" s="1"/>
  <c r="Z5" i="148" s="1"/>
  <c r="F101" i="148"/>
  <c r="Y7" i="148"/>
  <c r="F60" i="148"/>
  <c r="Z22" i="148"/>
  <c r="Y22" i="148"/>
  <c r="Z22" i="146"/>
  <c r="Y22" i="146"/>
  <c r="Y10" i="148"/>
  <c r="Z10" i="148"/>
  <c r="AL7" i="148"/>
  <c r="E101" i="148"/>
  <c r="F58" i="148"/>
  <c r="F59" i="148" s="1"/>
  <c r="Z19" i="148"/>
  <c r="Y19" i="148"/>
  <c r="Y28" i="146"/>
  <c r="Z28" i="146"/>
  <c r="AL9" i="146"/>
  <c r="Z31" i="146"/>
  <c r="Y31" i="146"/>
  <c r="Y46" i="146"/>
  <c r="Z46" i="146"/>
  <c r="K100" i="146"/>
  <c r="I100" i="146"/>
  <c r="G100" i="146"/>
  <c r="M100" i="146"/>
  <c r="L100" i="146"/>
  <c r="Z25" i="146"/>
  <c r="Y25" i="146"/>
  <c r="Z43" i="146"/>
  <c r="Y43" i="146"/>
  <c r="E63" i="146"/>
  <c r="E64" i="146" s="1"/>
  <c r="E61" i="146"/>
  <c r="E62" i="146" s="1"/>
  <c r="Y49" i="148"/>
  <c r="Z49" i="148"/>
  <c r="F58" i="146"/>
  <c r="F59" i="146" s="1"/>
  <c r="Y10" i="146"/>
  <c r="E101" i="146"/>
  <c r="AL7" i="146"/>
  <c r="Z10" i="146"/>
  <c r="AL10" i="148"/>
  <c r="Z52" i="148"/>
  <c r="Y52" i="148"/>
  <c r="Z13" i="148"/>
  <c r="Y13" i="148"/>
  <c r="C100" i="146"/>
  <c r="D101" i="148"/>
  <c r="Z31" i="148"/>
  <c r="Y31" i="148"/>
  <c r="Y7" i="146"/>
  <c r="AL6" i="146"/>
  <c r="F60" i="146"/>
  <c r="D101" i="146"/>
  <c r="F101" i="146"/>
  <c r="Z34" i="148"/>
  <c r="Y34" i="148"/>
  <c r="Z16" i="148"/>
  <c r="Y16" i="148"/>
  <c r="AL8" i="148"/>
  <c r="Z46" i="148"/>
  <c r="Y46" i="148"/>
  <c r="Y37" i="148"/>
  <c r="Z37" i="148"/>
  <c r="Y43" i="148"/>
  <c r="Z43" i="148"/>
  <c r="AG37" i="111"/>
  <c r="AH37" i="111" s="1"/>
  <c r="AA10" i="111"/>
  <c r="AG10" i="111" s="1"/>
  <c r="AH10" i="111" s="1"/>
  <c r="AG22" i="111"/>
  <c r="AH22" i="111" s="1"/>
  <c r="C102" i="67"/>
  <c r="F102" i="67" s="1"/>
  <c r="J101" i="68"/>
  <c r="AK7" i="111"/>
  <c r="F71" i="111"/>
  <c r="M71" i="111"/>
  <c r="N71" i="111" s="1"/>
  <c r="K71" i="111"/>
  <c r="L71" i="111" s="1"/>
  <c r="G71" i="111"/>
  <c r="H71" i="111" s="1"/>
  <c r="I71" i="111"/>
  <c r="J71" i="111" s="1"/>
  <c r="O71" i="111"/>
  <c r="P71" i="111" s="1"/>
  <c r="AG34" i="111"/>
  <c r="AH34" i="111" s="1"/>
  <c r="H101" i="71"/>
  <c r="D103" i="71"/>
  <c r="AG31" i="111"/>
  <c r="AH31" i="111" s="1"/>
  <c r="C102" i="71"/>
  <c r="F102" i="71" s="1"/>
  <c r="E103" i="71"/>
  <c r="AB34" i="111"/>
  <c r="AC34" i="111" s="1"/>
  <c r="AD34" i="111" s="1"/>
  <c r="AG25" i="111"/>
  <c r="AH25" i="111" s="1"/>
  <c r="H101" i="68"/>
  <c r="D103" i="67"/>
  <c r="D103" i="68"/>
  <c r="E103" i="68"/>
  <c r="E103" i="67"/>
  <c r="H101" i="70"/>
  <c r="J101" i="67"/>
  <c r="C102" i="68"/>
  <c r="F102" i="68" s="1"/>
  <c r="E73" i="111"/>
  <c r="H101" i="69"/>
  <c r="E103" i="69"/>
  <c r="C103" i="69" s="1"/>
  <c r="AL11" i="111"/>
  <c r="AK14" i="111" s="1"/>
  <c r="C102" i="69"/>
  <c r="F102" i="69" s="1"/>
  <c r="AG28" i="111"/>
  <c r="AH28" i="111" s="1"/>
  <c r="AA40" i="111"/>
  <c r="AB40" i="111" s="1"/>
  <c r="AC40" i="111" s="1"/>
  <c r="AD40" i="111" s="1"/>
  <c r="AK9" i="111"/>
  <c r="J101" i="69"/>
  <c r="AG49" i="111"/>
  <c r="AH49" i="111" s="1"/>
  <c r="AF40" i="111"/>
  <c r="Z55" i="111"/>
  <c r="AB22" i="111"/>
  <c r="AC22" i="111" s="1"/>
  <c r="AD22" i="111" s="1"/>
  <c r="AK20" i="111"/>
  <c r="AB16" i="111"/>
  <c r="AC16" i="111" s="1"/>
  <c r="AD16" i="111" s="1"/>
  <c r="AG46" i="111"/>
  <c r="AH46" i="111" s="1"/>
  <c r="AG52" i="111"/>
  <c r="AH52" i="111" s="1"/>
  <c r="AB52" i="111"/>
  <c r="AC52" i="111" s="1"/>
  <c r="AD52" i="111" s="1"/>
  <c r="F61" i="111"/>
  <c r="AG13" i="111"/>
  <c r="AH13" i="111" s="1"/>
  <c r="C72" i="111"/>
  <c r="J101" i="70"/>
  <c r="AK8" i="111"/>
  <c r="AG43" i="111"/>
  <c r="AH43" i="111" s="1"/>
  <c r="F62" i="111"/>
  <c r="D103" i="70"/>
  <c r="E103" i="70"/>
  <c r="D73" i="111"/>
  <c r="C102" i="70"/>
  <c r="AB43" i="111"/>
  <c r="AC43" i="111" s="1"/>
  <c r="AD43" i="111" s="1"/>
  <c r="AB10" i="111" l="1"/>
  <c r="AC10" i="111" s="1"/>
  <c r="AD10" i="111" s="1"/>
  <c r="H100" i="146"/>
  <c r="AH22" i="148"/>
  <c r="AD22" i="148"/>
  <c r="AH37" i="148"/>
  <c r="AD37" i="148"/>
  <c r="AD25" i="148"/>
  <c r="AH25" i="148"/>
  <c r="AH5" i="148"/>
  <c r="AD5" i="148"/>
  <c r="F63" i="148"/>
  <c r="F64" i="148" s="1"/>
  <c r="F61" i="148"/>
  <c r="F62" i="148" s="1"/>
  <c r="AD46" i="148"/>
  <c r="AH46" i="148"/>
  <c r="AD52" i="148"/>
  <c r="AH52" i="148"/>
  <c r="AD46" i="146"/>
  <c r="AH46" i="146"/>
  <c r="AH49" i="146"/>
  <c r="AD49" i="146"/>
  <c r="AH16" i="146"/>
  <c r="AD16" i="146"/>
  <c r="AD13" i="148"/>
  <c r="AH13" i="148"/>
  <c r="AH7" i="148"/>
  <c r="AD7" i="148"/>
  <c r="Z54" i="148"/>
  <c r="AH10" i="146"/>
  <c r="AD10" i="146"/>
  <c r="AD16" i="148"/>
  <c r="AH16" i="148"/>
  <c r="AD31" i="146"/>
  <c r="AH31" i="146"/>
  <c r="AD19" i="146"/>
  <c r="AH19" i="146"/>
  <c r="E102" i="146"/>
  <c r="AH52" i="146"/>
  <c r="AD52" i="146"/>
  <c r="AD28" i="146"/>
  <c r="AH28" i="146"/>
  <c r="J100" i="146"/>
  <c r="AD34" i="148"/>
  <c r="AH34" i="148"/>
  <c r="AD49" i="148"/>
  <c r="AH49" i="148"/>
  <c r="I101" i="146"/>
  <c r="G101" i="146"/>
  <c r="M101" i="146"/>
  <c r="L101" i="146"/>
  <c r="K101" i="146"/>
  <c r="AH19" i="148"/>
  <c r="AD19" i="148"/>
  <c r="AH34" i="146"/>
  <c r="AD34" i="146"/>
  <c r="D102" i="146"/>
  <c r="C101" i="146"/>
  <c r="F61" i="146"/>
  <c r="F62" i="146" s="1"/>
  <c r="F63" i="146"/>
  <c r="F64" i="146" s="1"/>
  <c r="E102" i="148"/>
  <c r="E103" i="148" s="1"/>
  <c r="AH37" i="146"/>
  <c r="AD37" i="146"/>
  <c r="AN6" i="146"/>
  <c r="AN7" i="146" s="1"/>
  <c r="Z7" i="146" s="1"/>
  <c r="AL11" i="146"/>
  <c r="AK14" i="146" s="1"/>
  <c r="AL11" i="148"/>
  <c r="AK14" i="148" s="1"/>
  <c r="G101" i="148"/>
  <c r="I101" i="148"/>
  <c r="J101" i="148" s="1"/>
  <c r="K101" i="148"/>
  <c r="M101" i="148"/>
  <c r="L101" i="148"/>
  <c r="AD43" i="146"/>
  <c r="AH43" i="146"/>
  <c r="AD10" i="148"/>
  <c r="AH10" i="148"/>
  <c r="AD28" i="148"/>
  <c r="AH28" i="148"/>
  <c r="AD40" i="146"/>
  <c r="AH40" i="146"/>
  <c r="AD31" i="148"/>
  <c r="AH31" i="148"/>
  <c r="AD25" i="146"/>
  <c r="AH25" i="146"/>
  <c r="AH43" i="148"/>
  <c r="AD43" i="148"/>
  <c r="D102" i="148"/>
  <c r="C101" i="148"/>
  <c r="AH22" i="146"/>
  <c r="AD22" i="146"/>
  <c r="AH13" i="146"/>
  <c r="AD13" i="146"/>
  <c r="AD40" i="148"/>
  <c r="AH40" i="148"/>
  <c r="K102" i="67"/>
  <c r="L102" i="67"/>
  <c r="M102" i="67"/>
  <c r="I102" i="67"/>
  <c r="J102" i="67" s="1"/>
  <c r="G102" i="67"/>
  <c r="H102" i="67" s="1"/>
  <c r="K102" i="71"/>
  <c r="O72" i="111"/>
  <c r="P72" i="111" s="1"/>
  <c r="G72" i="111"/>
  <c r="H72" i="111" s="1"/>
  <c r="K72" i="111"/>
  <c r="L72" i="111" s="1"/>
  <c r="I72" i="111"/>
  <c r="J72" i="111" s="1"/>
  <c r="M72" i="111"/>
  <c r="N72" i="111" s="1"/>
  <c r="F103" i="69"/>
  <c r="K103" i="69" s="1"/>
  <c r="F102" i="70"/>
  <c r="I102" i="70" s="1"/>
  <c r="J102" i="70" s="1"/>
  <c r="G102" i="69"/>
  <c r="H102" i="69" s="1"/>
  <c r="F72" i="111"/>
  <c r="L102" i="71"/>
  <c r="D104" i="71"/>
  <c r="C103" i="71"/>
  <c r="F103" i="71" s="1"/>
  <c r="I102" i="71"/>
  <c r="M102" i="71"/>
  <c r="G102" i="71"/>
  <c r="E104" i="71"/>
  <c r="C103" i="67"/>
  <c r="F103" i="67" s="1"/>
  <c r="D104" i="67"/>
  <c r="C103" i="68"/>
  <c r="F103" i="68" s="1"/>
  <c r="D104" i="68"/>
  <c r="D74" i="111"/>
  <c r="E104" i="68"/>
  <c r="E104" i="67"/>
  <c r="D104" i="69"/>
  <c r="E104" i="69"/>
  <c r="E74" i="111"/>
  <c r="AK11" i="111"/>
  <c r="AG40" i="111"/>
  <c r="AH40" i="111" s="1"/>
  <c r="E104" i="70"/>
  <c r="D104" i="70"/>
  <c r="C103" i="70"/>
  <c r="C73" i="111"/>
  <c r="M102" i="68"/>
  <c r="L102" i="68"/>
  <c r="K102" i="68"/>
  <c r="G102" i="68"/>
  <c r="H102" i="68" s="1"/>
  <c r="I102" i="68"/>
  <c r="J102" i="68" s="1"/>
  <c r="H101" i="148" l="1"/>
  <c r="E103" i="146"/>
  <c r="J101" i="146"/>
  <c r="D103" i="146"/>
  <c r="C102" i="146"/>
  <c r="F102" i="146" s="1"/>
  <c r="H101" i="146"/>
  <c r="D103" i="148"/>
  <c r="C102" i="148"/>
  <c r="F102" i="148" s="1"/>
  <c r="AD7" i="146"/>
  <c r="AH7" i="146"/>
  <c r="Z54" i="146"/>
  <c r="Z5" i="146"/>
  <c r="K102" i="69"/>
  <c r="AN7" i="69"/>
  <c r="Z7" i="69" s="1"/>
  <c r="AH7" i="69" s="1"/>
  <c r="I102" i="69"/>
  <c r="J102" i="69" s="1"/>
  <c r="M103" i="69"/>
  <c r="I103" i="69"/>
  <c r="J103" i="69" s="1"/>
  <c r="L102" i="69"/>
  <c r="M102" i="69"/>
  <c r="M102" i="70"/>
  <c r="K102" i="70"/>
  <c r="F73" i="111"/>
  <c r="L102" i="70"/>
  <c r="J102" i="71"/>
  <c r="G102" i="70"/>
  <c r="H102" i="70" s="1"/>
  <c r="G103" i="69"/>
  <c r="H103" i="69" s="1"/>
  <c r="L103" i="69"/>
  <c r="L103" i="71"/>
  <c r="M103" i="67"/>
  <c r="H102" i="71"/>
  <c r="F103" i="70"/>
  <c r="G103" i="70" s="1"/>
  <c r="H103" i="70" s="1"/>
  <c r="C104" i="71"/>
  <c r="F104" i="71" s="1"/>
  <c r="M104" i="71" s="1"/>
  <c r="M103" i="71"/>
  <c r="I103" i="71"/>
  <c r="G103" i="71"/>
  <c r="K103" i="71"/>
  <c r="D105" i="71"/>
  <c r="E105" i="71"/>
  <c r="AN7" i="70"/>
  <c r="Z7" i="70" s="1"/>
  <c r="AH7" i="70" s="1"/>
  <c r="AN7" i="67"/>
  <c r="Z7" i="67" s="1"/>
  <c r="I103" i="67"/>
  <c r="J103" i="67" s="1"/>
  <c r="L103" i="67"/>
  <c r="K103" i="67"/>
  <c r="G103" i="67"/>
  <c r="H103" i="67" s="1"/>
  <c r="C104" i="67"/>
  <c r="AN7" i="68"/>
  <c r="Z7" i="68" s="1"/>
  <c r="AH7" i="68" s="1"/>
  <c r="AN7" i="71"/>
  <c r="AK14" i="71" s="1"/>
  <c r="E105" i="68"/>
  <c r="D105" i="67"/>
  <c r="D105" i="68"/>
  <c r="C104" i="68"/>
  <c r="E75" i="111"/>
  <c r="E105" i="67"/>
  <c r="E105" i="69"/>
  <c r="D105" i="69"/>
  <c r="C104" i="69"/>
  <c r="F104" i="69" s="1"/>
  <c r="E105" i="70"/>
  <c r="C74" i="111"/>
  <c r="D105" i="70"/>
  <c r="C104" i="70"/>
  <c r="F104" i="70" s="1"/>
  <c r="D75" i="111"/>
  <c r="L103" i="68"/>
  <c r="M103" i="68"/>
  <c r="K103" i="68"/>
  <c r="G103" i="68"/>
  <c r="H103" i="68" s="1"/>
  <c r="I103" i="68"/>
  <c r="J103" i="68" s="1"/>
  <c r="AK14" i="69" l="1"/>
  <c r="Z54" i="69"/>
  <c r="AD7" i="69"/>
  <c r="K73" i="111"/>
  <c r="L73" i="111" s="1"/>
  <c r="Z5" i="69"/>
  <c r="AH5" i="69" s="1"/>
  <c r="AD5" i="146"/>
  <c r="AH5" i="146"/>
  <c r="L102" i="148"/>
  <c r="G102" i="148"/>
  <c r="H102" i="148" s="1"/>
  <c r="M102" i="148"/>
  <c r="K102" i="148"/>
  <c r="I102" i="148"/>
  <c r="J102" i="148" s="1"/>
  <c r="C103" i="148"/>
  <c r="F103" i="148" s="1"/>
  <c r="D104" i="148"/>
  <c r="M102" i="146"/>
  <c r="I102" i="146"/>
  <c r="J102" i="146" s="1"/>
  <c r="L102" i="146"/>
  <c r="G102" i="146"/>
  <c r="H102" i="146" s="1"/>
  <c r="K102" i="146"/>
  <c r="C103" i="146"/>
  <c r="F103" i="146" s="1"/>
  <c r="D104" i="146"/>
  <c r="E104" i="146"/>
  <c r="E104" i="148"/>
  <c r="C105" i="67"/>
  <c r="F105" i="67" s="1"/>
  <c r="M105" i="67" s="1"/>
  <c r="I73" i="111"/>
  <c r="J73" i="111" s="1"/>
  <c r="O73" i="111"/>
  <c r="P73" i="111" s="1"/>
  <c r="M73" i="111"/>
  <c r="N73" i="111" s="1"/>
  <c r="L103" i="70"/>
  <c r="M74" i="111" s="1"/>
  <c r="N74" i="111" s="1"/>
  <c r="G73" i="111"/>
  <c r="K103" i="70"/>
  <c r="K74" i="111" s="1"/>
  <c r="L74" i="111" s="1"/>
  <c r="F74" i="111"/>
  <c r="I103" i="70"/>
  <c r="J103" i="70" s="1"/>
  <c r="M103" i="70"/>
  <c r="O74" i="111" s="1"/>
  <c r="K104" i="69"/>
  <c r="I104" i="71"/>
  <c r="M104" i="70"/>
  <c r="H103" i="71"/>
  <c r="G74" i="111"/>
  <c r="H74" i="111" s="1"/>
  <c r="G104" i="71"/>
  <c r="H104" i="71" s="1"/>
  <c r="K104" i="71"/>
  <c r="L104" i="71"/>
  <c r="J103" i="71"/>
  <c r="F104" i="68"/>
  <c r="M104" i="68" s="1"/>
  <c r="F104" i="67"/>
  <c r="I104" i="67" s="1"/>
  <c r="J104" i="67" s="1"/>
  <c r="AK14" i="67"/>
  <c r="E106" i="71"/>
  <c r="C105" i="71"/>
  <c r="D106" i="71"/>
  <c r="AK14" i="70"/>
  <c r="Z7" i="71"/>
  <c r="Z5" i="71" s="1"/>
  <c r="D106" i="68"/>
  <c r="M104" i="69"/>
  <c r="E106" i="68"/>
  <c r="AM7" i="111"/>
  <c r="Z7" i="111" s="1"/>
  <c r="AK14" i="68"/>
  <c r="C105" i="68"/>
  <c r="F105" i="68" s="1"/>
  <c r="L104" i="69"/>
  <c r="G104" i="69"/>
  <c r="H104" i="69" s="1"/>
  <c r="D106" i="67"/>
  <c r="E106" i="67"/>
  <c r="I104" i="69"/>
  <c r="J104" i="69" s="1"/>
  <c r="E106" i="69"/>
  <c r="C105" i="69"/>
  <c r="F105" i="69" s="1"/>
  <c r="E76" i="111"/>
  <c r="D106" i="69"/>
  <c r="E106" i="70"/>
  <c r="C105" i="70"/>
  <c r="D76" i="111"/>
  <c r="D106" i="70"/>
  <c r="I104" i="70"/>
  <c r="J104" i="70" s="1"/>
  <c r="G104" i="70"/>
  <c r="H104" i="70" s="1"/>
  <c r="K104" i="70"/>
  <c r="C75" i="111"/>
  <c r="L104" i="70"/>
  <c r="AH7" i="67"/>
  <c r="AD5" i="69"/>
  <c r="Z5" i="67"/>
  <c r="AH5" i="67" s="1"/>
  <c r="AD7" i="67"/>
  <c r="Z54" i="67"/>
  <c r="Z5" i="70"/>
  <c r="AH5" i="70" s="1"/>
  <c r="AD7" i="70"/>
  <c r="Z54" i="70"/>
  <c r="Z5" i="68"/>
  <c r="AH5" i="68" s="1"/>
  <c r="AD7" i="68"/>
  <c r="Z54" i="68"/>
  <c r="E105" i="148" l="1"/>
  <c r="M103" i="148"/>
  <c r="K103" i="148"/>
  <c r="G103" i="148"/>
  <c r="H103" i="148" s="1"/>
  <c r="L103" i="148"/>
  <c r="I103" i="148"/>
  <c r="J103" i="148" s="1"/>
  <c r="E105" i="146"/>
  <c r="D105" i="146"/>
  <c r="C104" i="146"/>
  <c r="F104" i="146" s="1"/>
  <c r="K103" i="146"/>
  <c r="L103" i="146"/>
  <c r="G103" i="146"/>
  <c r="H103" i="146" s="1"/>
  <c r="M103" i="146"/>
  <c r="I103" i="146"/>
  <c r="J103" i="146" s="1"/>
  <c r="C104" i="148"/>
  <c r="F104" i="148" s="1"/>
  <c r="D105" i="148"/>
  <c r="AF7" i="111"/>
  <c r="K105" i="67"/>
  <c r="K104" i="68"/>
  <c r="G104" i="68"/>
  <c r="H104" i="68" s="1"/>
  <c r="I104" i="68"/>
  <c r="J104" i="68" s="1"/>
  <c r="G104" i="67"/>
  <c r="H104" i="67" s="1"/>
  <c r="I74" i="111"/>
  <c r="J74" i="111" s="1"/>
  <c r="L105" i="67"/>
  <c r="I105" i="67"/>
  <c r="J105" i="67" s="1"/>
  <c r="G105" i="67"/>
  <c r="H105" i="67" s="1"/>
  <c r="H73" i="111"/>
  <c r="P74" i="111"/>
  <c r="L104" i="67"/>
  <c r="F75" i="111"/>
  <c r="M104" i="67"/>
  <c r="O75" i="111" s="1"/>
  <c r="P75" i="111" s="1"/>
  <c r="L104" i="68"/>
  <c r="F105" i="71"/>
  <c r="G105" i="71" s="1"/>
  <c r="D107" i="70"/>
  <c r="K104" i="67"/>
  <c r="J104" i="71"/>
  <c r="F105" i="70"/>
  <c r="M105" i="70" s="1"/>
  <c r="L105" i="69"/>
  <c r="K105" i="68"/>
  <c r="E107" i="71"/>
  <c r="C106" i="71"/>
  <c r="F106" i="71" s="1"/>
  <c r="D107" i="71"/>
  <c r="M105" i="68"/>
  <c r="D107" i="68"/>
  <c r="G105" i="68"/>
  <c r="H105" i="68" s="1"/>
  <c r="L105" i="68"/>
  <c r="I105" i="68"/>
  <c r="J105" i="68" s="1"/>
  <c r="M105" i="69"/>
  <c r="E107" i="68"/>
  <c r="C106" i="68"/>
  <c r="F106" i="68" s="1"/>
  <c r="AD7" i="71"/>
  <c r="AH7" i="71"/>
  <c r="Z54" i="71"/>
  <c r="Z5" i="111"/>
  <c r="AH5" i="111" s="1"/>
  <c r="AE7" i="111"/>
  <c r="AA7" i="111"/>
  <c r="AK26" i="111" s="1"/>
  <c r="D107" i="67"/>
  <c r="C106" i="67"/>
  <c r="F106" i="67" s="1"/>
  <c r="D107" i="69"/>
  <c r="E107" i="67"/>
  <c r="K105" i="69"/>
  <c r="I105" i="69"/>
  <c r="J105" i="69" s="1"/>
  <c r="G105" i="69"/>
  <c r="H105" i="69" s="1"/>
  <c r="E77" i="111"/>
  <c r="E107" i="69"/>
  <c r="C106" i="69"/>
  <c r="F106" i="69" s="1"/>
  <c r="D77" i="111"/>
  <c r="E107" i="70"/>
  <c r="C76" i="111"/>
  <c r="C106" i="70"/>
  <c r="F106" i="70" s="1"/>
  <c r="AD5" i="67"/>
  <c r="AD5" i="68"/>
  <c r="AD5" i="71"/>
  <c r="AH5" i="71"/>
  <c r="AD5" i="70"/>
  <c r="E106" i="146" l="1"/>
  <c r="C105" i="148"/>
  <c r="F105" i="148" s="1"/>
  <c r="D106" i="148"/>
  <c r="M104" i="148"/>
  <c r="G104" i="148"/>
  <c r="H104" i="148" s="1"/>
  <c r="L104" i="148"/>
  <c r="K104" i="148"/>
  <c r="I104" i="148"/>
  <c r="J104" i="148" s="1"/>
  <c r="K104" i="146"/>
  <c r="M104" i="146"/>
  <c r="G104" i="146"/>
  <c r="H104" i="146" s="1"/>
  <c r="L104" i="146"/>
  <c r="I104" i="146"/>
  <c r="J104" i="146" s="1"/>
  <c r="D106" i="146"/>
  <c r="E107" i="146" s="1"/>
  <c r="C105" i="146"/>
  <c r="F105" i="146" s="1"/>
  <c r="E106" i="148"/>
  <c r="E107" i="148" s="1"/>
  <c r="M75" i="111"/>
  <c r="N75" i="111" s="1"/>
  <c r="K75" i="111"/>
  <c r="L75" i="111" s="1"/>
  <c r="I75" i="111"/>
  <c r="J75" i="111" s="1"/>
  <c r="G75" i="111"/>
  <c r="H75" i="111" s="1"/>
  <c r="E108" i="70"/>
  <c r="F76" i="111"/>
  <c r="G105" i="70"/>
  <c r="H105" i="70" s="1"/>
  <c r="L105" i="70"/>
  <c r="K106" i="68"/>
  <c r="M106" i="71"/>
  <c r="M105" i="71"/>
  <c r="O76" i="111" s="1"/>
  <c r="P76" i="111" s="1"/>
  <c r="H105" i="71"/>
  <c r="L105" i="71"/>
  <c r="I105" i="71"/>
  <c r="K105" i="70"/>
  <c r="M106" i="67"/>
  <c r="L106" i="70"/>
  <c r="I105" i="70"/>
  <c r="J105" i="70" s="1"/>
  <c r="K106" i="69"/>
  <c r="K105" i="71"/>
  <c r="D108" i="71"/>
  <c r="I106" i="71"/>
  <c r="K106" i="67"/>
  <c r="E108" i="71"/>
  <c r="G106" i="71"/>
  <c r="I106" i="68"/>
  <c r="J106" i="68" s="1"/>
  <c r="L106" i="71"/>
  <c r="K106" i="71"/>
  <c r="C107" i="71"/>
  <c r="D108" i="68"/>
  <c r="C107" i="68"/>
  <c r="F107" i="68" s="1"/>
  <c r="I106" i="67"/>
  <c r="J106" i="67" s="1"/>
  <c r="E108" i="68"/>
  <c r="L106" i="68"/>
  <c r="M106" i="68"/>
  <c r="G106" i="68"/>
  <c r="H106" i="68" s="1"/>
  <c r="C107" i="67"/>
  <c r="F107" i="67" s="1"/>
  <c r="D78" i="111"/>
  <c r="AB7" i="111"/>
  <c r="AC7" i="111" s="1"/>
  <c r="AD7" i="111" s="1"/>
  <c r="AG7" i="111"/>
  <c r="AH7" i="111" s="1"/>
  <c r="AD5" i="111"/>
  <c r="L106" i="67"/>
  <c r="G106" i="67"/>
  <c r="H106" i="67" s="1"/>
  <c r="D108" i="67"/>
  <c r="C107" i="69"/>
  <c r="E108" i="67"/>
  <c r="I106" i="69"/>
  <c r="J106" i="69" s="1"/>
  <c r="L106" i="69"/>
  <c r="D108" i="69"/>
  <c r="E108" i="69"/>
  <c r="G106" i="69"/>
  <c r="H106" i="69" s="1"/>
  <c r="M106" i="69"/>
  <c r="E78" i="111"/>
  <c r="D108" i="70"/>
  <c r="C107" i="70"/>
  <c r="C77" i="111"/>
  <c r="G106" i="70"/>
  <c r="H106" i="70" s="1"/>
  <c r="M106" i="70"/>
  <c r="K106" i="70"/>
  <c r="I106" i="70"/>
  <c r="J106" i="70" s="1"/>
  <c r="M105" i="148" l="1"/>
  <c r="L105" i="148"/>
  <c r="K105" i="148"/>
  <c r="G105" i="148"/>
  <c r="H105" i="148" s="1"/>
  <c r="I105" i="148"/>
  <c r="J105" i="148" s="1"/>
  <c r="D107" i="146"/>
  <c r="C106" i="146"/>
  <c r="F106" i="146" s="1"/>
  <c r="L105" i="146"/>
  <c r="M105" i="146"/>
  <c r="I105" i="146"/>
  <c r="J105" i="146" s="1"/>
  <c r="G105" i="146"/>
  <c r="H105" i="146" s="1"/>
  <c r="K105" i="146"/>
  <c r="C106" i="148"/>
  <c r="F106" i="148" s="1"/>
  <c r="D107" i="148"/>
  <c r="M76" i="111"/>
  <c r="N76" i="111" s="1"/>
  <c r="K76" i="111"/>
  <c r="L76" i="111" s="1"/>
  <c r="G76" i="111"/>
  <c r="H106" i="71"/>
  <c r="G77" i="111"/>
  <c r="H77" i="111" s="1"/>
  <c r="J106" i="71"/>
  <c r="I77" i="111"/>
  <c r="J77" i="111" s="1"/>
  <c r="F107" i="69"/>
  <c r="K107" i="69" s="1"/>
  <c r="F77" i="111"/>
  <c r="O77" i="111"/>
  <c r="P77" i="111" s="1"/>
  <c r="K77" i="111"/>
  <c r="L77" i="111" s="1"/>
  <c r="F107" i="71"/>
  <c r="M107" i="71" s="1"/>
  <c r="G107" i="67"/>
  <c r="H107" i="67" s="1"/>
  <c r="J105" i="71"/>
  <c r="I76" i="111"/>
  <c r="J76" i="111" s="1"/>
  <c r="D109" i="70"/>
  <c r="M77" i="111"/>
  <c r="N77" i="111" s="1"/>
  <c r="F107" i="70"/>
  <c r="M107" i="70" s="1"/>
  <c r="E109" i="71"/>
  <c r="D109" i="71"/>
  <c r="C108" i="71"/>
  <c r="D109" i="68"/>
  <c r="K107" i="67"/>
  <c r="C108" i="68"/>
  <c r="F108" i="68" s="1"/>
  <c r="L107" i="67"/>
  <c r="E109" i="68"/>
  <c r="I107" i="67"/>
  <c r="J107" i="67" s="1"/>
  <c r="M107" i="67"/>
  <c r="AK34" i="111"/>
  <c r="AK35" i="111" s="1"/>
  <c r="C108" i="67"/>
  <c r="D109" i="69"/>
  <c r="D109" i="67"/>
  <c r="E109" i="67"/>
  <c r="E109" i="69"/>
  <c r="C108" i="69"/>
  <c r="E79" i="111"/>
  <c r="C108" i="70"/>
  <c r="C78" i="111"/>
  <c r="E109" i="70"/>
  <c r="D79" i="111"/>
  <c r="L107" i="68"/>
  <c r="M107" i="68"/>
  <c r="K107" i="68"/>
  <c r="G107" i="68"/>
  <c r="H107" i="68" s="1"/>
  <c r="I107" i="68"/>
  <c r="J107" i="68" s="1"/>
  <c r="D108" i="148" l="1"/>
  <c r="C107" i="148"/>
  <c r="F107" i="148" s="1"/>
  <c r="M106" i="148"/>
  <c r="L106" i="148"/>
  <c r="G106" i="148"/>
  <c r="H106" i="148" s="1"/>
  <c r="K106" i="148"/>
  <c r="I106" i="148"/>
  <c r="J106" i="148" s="1"/>
  <c r="G106" i="146"/>
  <c r="H106" i="146" s="1"/>
  <c r="I106" i="146"/>
  <c r="J106" i="146" s="1"/>
  <c r="M106" i="146"/>
  <c r="K106" i="146"/>
  <c r="L106" i="146"/>
  <c r="D108" i="146"/>
  <c r="C107" i="146"/>
  <c r="F107" i="146" s="1"/>
  <c r="E108" i="148"/>
  <c r="E109" i="148" s="1"/>
  <c r="E108" i="146"/>
  <c r="I107" i="69"/>
  <c r="J107" i="69" s="1"/>
  <c r="D110" i="70"/>
  <c r="K107" i="70"/>
  <c r="L107" i="70"/>
  <c r="I107" i="70"/>
  <c r="J107" i="70" s="1"/>
  <c r="G107" i="70"/>
  <c r="H107" i="70" s="1"/>
  <c r="K107" i="71"/>
  <c r="F78" i="111"/>
  <c r="L107" i="69"/>
  <c r="L107" i="71"/>
  <c r="F108" i="70"/>
  <c r="G108" i="70" s="1"/>
  <c r="H108" i="70" s="1"/>
  <c r="I107" i="71"/>
  <c r="M107" i="69"/>
  <c r="O78" i="111" s="1"/>
  <c r="P78" i="111" s="1"/>
  <c r="L108" i="68"/>
  <c r="G107" i="69"/>
  <c r="H107" i="69" s="1"/>
  <c r="G107" i="71"/>
  <c r="C109" i="71"/>
  <c r="F109" i="71" s="1"/>
  <c r="F108" i="71"/>
  <c r="K108" i="71" s="1"/>
  <c r="F108" i="67"/>
  <c r="M108" i="67" s="1"/>
  <c r="H76" i="111"/>
  <c r="F108" i="69"/>
  <c r="G108" i="69" s="1"/>
  <c r="H108" i="69" s="1"/>
  <c r="D110" i="71"/>
  <c r="E110" i="71"/>
  <c r="E110" i="68"/>
  <c r="G108" i="68"/>
  <c r="H108" i="68" s="1"/>
  <c r="K108" i="68"/>
  <c r="M108" i="68"/>
  <c r="I108" i="68"/>
  <c r="J108" i="68" s="1"/>
  <c r="C109" i="68"/>
  <c r="D110" i="68"/>
  <c r="D80" i="111"/>
  <c r="D110" i="67"/>
  <c r="C109" i="69"/>
  <c r="C109" i="67"/>
  <c r="F109" i="67" s="1"/>
  <c r="E110" i="67"/>
  <c r="E110" i="69"/>
  <c r="D110" i="69"/>
  <c r="C79" i="111"/>
  <c r="E80" i="111"/>
  <c r="C109" i="70"/>
  <c r="E110" i="70"/>
  <c r="E109" i="146" l="1"/>
  <c r="K107" i="148"/>
  <c r="I107" i="148"/>
  <c r="J107" i="148" s="1"/>
  <c r="M107" i="148"/>
  <c r="G107" i="148"/>
  <c r="H107" i="148" s="1"/>
  <c r="L107" i="148"/>
  <c r="G107" i="146"/>
  <c r="H107" i="146" s="1"/>
  <c r="K107" i="146"/>
  <c r="L107" i="146"/>
  <c r="M107" i="146"/>
  <c r="I107" i="146"/>
  <c r="J107" i="146" s="1"/>
  <c r="C108" i="146"/>
  <c r="F108" i="146" s="1"/>
  <c r="D109" i="146"/>
  <c r="C108" i="148"/>
  <c r="F108" i="148" s="1"/>
  <c r="D109" i="148"/>
  <c r="E110" i="148" s="1"/>
  <c r="L108" i="67"/>
  <c r="K108" i="67"/>
  <c r="D111" i="70"/>
  <c r="K108" i="70"/>
  <c r="G108" i="67"/>
  <c r="H108" i="67" s="1"/>
  <c r="L108" i="71"/>
  <c r="C110" i="71"/>
  <c r="F110" i="71" s="1"/>
  <c r="K110" i="71" s="1"/>
  <c r="M108" i="70"/>
  <c r="I108" i="70"/>
  <c r="J108" i="70" s="1"/>
  <c r="L108" i="70"/>
  <c r="K78" i="111"/>
  <c r="L78" i="111" s="1"/>
  <c r="K108" i="69"/>
  <c r="I108" i="69"/>
  <c r="J108" i="69" s="1"/>
  <c r="L108" i="69"/>
  <c r="M109" i="71"/>
  <c r="K109" i="71"/>
  <c r="L109" i="71"/>
  <c r="G109" i="71"/>
  <c r="H109" i="71" s="1"/>
  <c r="I109" i="71"/>
  <c r="J109" i="71" s="1"/>
  <c r="F79" i="111"/>
  <c r="I108" i="67"/>
  <c r="J108" i="67" s="1"/>
  <c r="M108" i="69"/>
  <c r="I108" i="71"/>
  <c r="F109" i="69"/>
  <c r="M109" i="69" s="1"/>
  <c r="M108" i="71"/>
  <c r="F109" i="68"/>
  <c r="I109" i="68" s="1"/>
  <c r="L109" i="67"/>
  <c r="G108" i="71"/>
  <c r="F109" i="70"/>
  <c r="K109" i="70" s="1"/>
  <c r="H107" i="71"/>
  <c r="G78" i="111"/>
  <c r="J107" i="71"/>
  <c r="I78" i="111"/>
  <c r="J78" i="111" s="1"/>
  <c r="M78" i="111"/>
  <c r="N78" i="111" s="1"/>
  <c r="E111" i="71"/>
  <c r="D111" i="71"/>
  <c r="C110" i="68"/>
  <c r="F110" i="68" s="1"/>
  <c r="D111" i="68"/>
  <c r="E111" i="68"/>
  <c r="G109" i="67"/>
  <c r="H109" i="67" s="1"/>
  <c r="M109" i="67"/>
  <c r="E111" i="69"/>
  <c r="C110" i="67"/>
  <c r="F110" i="67" s="1"/>
  <c r="E111" i="67"/>
  <c r="E111" i="70"/>
  <c r="K109" i="67"/>
  <c r="I109" i="67"/>
  <c r="J109" i="67" s="1"/>
  <c r="D111" i="67"/>
  <c r="E81" i="111"/>
  <c r="C110" i="69"/>
  <c r="D81" i="111"/>
  <c r="D111" i="69"/>
  <c r="C110" i="70"/>
  <c r="C80" i="111"/>
  <c r="D110" i="148" l="1"/>
  <c r="C109" i="148"/>
  <c r="F109" i="148" s="1"/>
  <c r="K108" i="148"/>
  <c r="L108" i="148"/>
  <c r="I108" i="148"/>
  <c r="J108" i="148" s="1"/>
  <c r="G108" i="148"/>
  <c r="H108" i="148" s="1"/>
  <c r="M108" i="148"/>
  <c r="D110" i="146"/>
  <c r="C109" i="146"/>
  <c r="F109" i="146" s="1"/>
  <c r="K108" i="146"/>
  <c r="L108" i="146"/>
  <c r="I108" i="146"/>
  <c r="J108" i="146" s="1"/>
  <c r="G108" i="146"/>
  <c r="H108" i="146" s="1"/>
  <c r="M108" i="146"/>
  <c r="E111" i="148"/>
  <c r="E110" i="146"/>
  <c r="E111" i="146" s="1"/>
  <c r="C111" i="70"/>
  <c r="F111" i="70" s="1"/>
  <c r="K111" i="70" s="1"/>
  <c r="L109" i="69"/>
  <c r="K79" i="111"/>
  <c r="L79" i="111" s="1"/>
  <c r="L109" i="70"/>
  <c r="M109" i="70"/>
  <c r="I109" i="70"/>
  <c r="J109" i="70" s="1"/>
  <c r="L110" i="71"/>
  <c r="M79" i="111"/>
  <c r="N79" i="111" s="1"/>
  <c r="L109" i="68"/>
  <c r="G109" i="68"/>
  <c r="H109" i="68" s="1"/>
  <c r="M109" i="68"/>
  <c r="K109" i="68"/>
  <c r="K109" i="69"/>
  <c r="G110" i="71"/>
  <c r="H110" i="71" s="1"/>
  <c r="M110" i="71"/>
  <c r="I110" i="71"/>
  <c r="J110" i="71" s="1"/>
  <c r="G109" i="69"/>
  <c r="H109" i="69" s="1"/>
  <c r="I109" i="69"/>
  <c r="J109" i="69" s="1"/>
  <c r="O79" i="111"/>
  <c r="F80" i="111"/>
  <c r="G109" i="70"/>
  <c r="H109" i="70" s="1"/>
  <c r="J109" i="68"/>
  <c r="H78" i="111"/>
  <c r="J108" i="71"/>
  <c r="I79" i="111"/>
  <c r="J79" i="111" s="1"/>
  <c r="H108" i="71"/>
  <c r="G79" i="111"/>
  <c r="M110" i="68"/>
  <c r="K110" i="67"/>
  <c r="F110" i="70"/>
  <c r="K110" i="70" s="1"/>
  <c r="F110" i="69"/>
  <c r="K110" i="69" s="1"/>
  <c r="D112" i="68"/>
  <c r="E112" i="71"/>
  <c r="C111" i="71"/>
  <c r="F111" i="71" s="1"/>
  <c r="D112" i="71"/>
  <c r="C111" i="68"/>
  <c r="I110" i="68"/>
  <c r="J110" i="68" s="1"/>
  <c r="K110" i="68"/>
  <c r="E112" i="68"/>
  <c r="G110" i="68"/>
  <c r="H110" i="68" s="1"/>
  <c r="L110" i="68"/>
  <c r="L110" i="67"/>
  <c r="I110" i="67"/>
  <c r="J110" i="67" s="1"/>
  <c r="M110" i="67"/>
  <c r="G110" i="67"/>
  <c r="H110" i="67" s="1"/>
  <c r="C111" i="69"/>
  <c r="F111" i="69" s="1"/>
  <c r="D82" i="111"/>
  <c r="D112" i="70"/>
  <c r="E112" i="67"/>
  <c r="D112" i="67"/>
  <c r="E112" i="70"/>
  <c r="E82" i="111"/>
  <c r="C111" i="67"/>
  <c r="F111" i="67" s="1"/>
  <c r="E112" i="69"/>
  <c r="D112" i="69"/>
  <c r="C81" i="111"/>
  <c r="K109" i="148" l="1"/>
  <c r="I109" i="148"/>
  <c r="J109" i="148" s="1"/>
  <c r="M109" i="148"/>
  <c r="L109" i="148"/>
  <c r="G109" i="148"/>
  <c r="H109" i="148" s="1"/>
  <c r="I109" i="146"/>
  <c r="J109" i="146" s="1"/>
  <c r="M109" i="146"/>
  <c r="L109" i="146"/>
  <c r="G109" i="146"/>
  <c r="H109" i="146" s="1"/>
  <c r="K109" i="146"/>
  <c r="C110" i="146"/>
  <c r="F110" i="146" s="1"/>
  <c r="D111" i="146"/>
  <c r="C110" i="148"/>
  <c r="F110" i="148" s="1"/>
  <c r="D111" i="148"/>
  <c r="L110" i="69"/>
  <c r="M80" i="111"/>
  <c r="N80" i="111" s="1"/>
  <c r="O80" i="111"/>
  <c r="M110" i="70"/>
  <c r="M111" i="70"/>
  <c r="M110" i="69"/>
  <c r="G110" i="69"/>
  <c r="H110" i="69" s="1"/>
  <c r="D113" i="68"/>
  <c r="E113" i="71"/>
  <c r="K80" i="111"/>
  <c r="L80" i="111" s="1"/>
  <c r="I110" i="69"/>
  <c r="J110" i="69" s="1"/>
  <c r="G80" i="111"/>
  <c r="E113" i="68"/>
  <c r="I110" i="70"/>
  <c r="J110" i="70" s="1"/>
  <c r="G110" i="70"/>
  <c r="H110" i="70" s="1"/>
  <c r="C112" i="68"/>
  <c r="F112" i="68" s="1"/>
  <c r="L111" i="70"/>
  <c r="P79" i="111"/>
  <c r="I111" i="70"/>
  <c r="J111" i="70" s="1"/>
  <c r="G111" i="70"/>
  <c r="H111" i="70" s="1"/>
  <c r="I80" i="111"/>
  <c r="J80" i="111" s="1"/>
  <c r="K81" i="111"/>
  <c r="L81" i="111" s="1"/>
  <c r="L110" i="70"/>
  <c r="L111" i="71"/>
  <c r="G111" i="71"/>
  <c r="H111" i="71" s="1"/>
  <c r="L111" i="69"/>
  <c r="F81" i="111"/>
  <c r="F111" i="68"/>
  <c r="K111" i="67"/>
  <c r="K111" i="71"/>
  <c r="C112" i="71"/>
  <c r="F112" i="71" s="1"/>
  <c r="H79" i="111"/>
  <c r="D113" i="71"/>
  <c r="M111" i="71"/>
  <c r="I111" i="71"/>
  <c r="K111" i="69"/>
  <c r="C112" i="70"/>
  <c r="M111" i="69"/>
  <c r="E113" i="67"/>
  <c r="I111" i="69"/>
  <c r="J111" i="69" s="1"/>
  <c r="G111" i="69"/>
  <c r="H111" i="69" s="1"/>
  <c r="E113" i="70"/>
  <c r="D113" i="67"/>
  <c r="C112" i="67"/>
  <c r="F112" i="67" s="1"/>
  <c r="C112" i="69"/>
  <c r="F112" i="69" s="1"/>
  <c r="L111" i="67"/>
  <c r="E113" i="69"/>
  <c r="D113" i="70"/>
  <c r="E83" i="111"/>
  <c r="D113" i="69"/>
  <c r="D83" i="111"/>
  <c r="I111" i="67"/>
  <c r="J111" i="67" s="1"/>
  <c r="M111" i="67"/>
  <c r="G111" i="67"/>
  <c r="H111" i="67" s="1"/>
  <c r="C82" i="111"/>
  <c r="M81" i="111" l="1"/>
  <c r="N81" i="111" s="1"/>
  <c r="C111" i="148"/>
  <c r="D112" i="148"/>
  <c r="F111" i="148"/>
  <c r="I110" i="148"/>
  <c r="J110" i="148" s="1"/>
  <c r="G110" i="148"/>
  <c r="H110" i="148" s="1"/>
  <c r="M110" i="148"/>
  <c r="L110" i="148"/>
  <c r="K110" i="148"/>
  <c r="E112" i="146"/>
  <c r="D112" i="146"/>
  <c r="C111" i="146"/>
  <c r="F111" i="146" s="1"/>
  <c r="M110" i="146"/>
  <c r="I110" i="146"/>
  <c r="J110" i="146" s="1"/>
  <c r="G110" i="146"/>
  <c r="H110" i="146" s="1"/>
  <c r="L110" i="146"/>
  <c r="K110" i="146"/>
  <c r="E112" i="148"/>
  <c r="E113" i="148" s="1"/>
  <c r="P80" i="111"/>
  <c r="O81" i="111"/>
  <c r="P81" i="111" s="1"/>
  <c r="D114" i="71"/>
  <c r="E114" i="68"/>
  <c r="C113" i="68"/>
  <c r="F113" i="68" s="1"/>
  <c r="L113" i="68" s="1"/>
  <c r="D114" i="68"/>
  <c r="H80" i="111"/>
  <c r="I81" i="111"/>
  <c r="J81" i="111" s="1"/>
  <c r="M112" i="68"/>
  <c r="L112" i="68"/>
  <c r="G112" i="68"/>
  <c r="H112" i="68" s="1"/>
  <c r="G81" i="111"/>
  <c r="H81" i="111" s="1"/>
  <c r="E114" i="71"/>
  <c r="K112" i="68"/>
  <c r="I112" i="68"/>
  <c r="J112" i="68" s="1"/>
  <c r="C113" i="71"/>
  <c r="F113" i="71" s="1"/>
  <c r="L112" i="71"/>
  <c r="G112" i="71"/>
  <c r="H112" i="71" s="1"/>
  <c r="K112" i="71"/>
  <c r="I112" i="71"/>
  <c r="M112" i="71"/>
  <c r="I111" i="68"/>
  <c r="J111" i="68" s="1"/>
  <c r="K111" i="68"/>
  <c r="K82" i="111" s="1"/>
  <c r="M111" i="68"/>
  <c r="O82" i="111" s="1"/>
  <c r="P82" i="111" s="1"/>
  <c r="L111" i="68"/>
  <c r="M82" i="111" s="1"/>
  <c r="L112" i="69"/>
  <c r="G111" i="68"/>
  <c r="H111" i="68" s="1"/>
  <c r="G112" i="67"/>
  <c r="H112" i="67" s="1"/>
  <c r="J111" i="71"/>
  <c r="F112" i="70"/>
  <c r="M112" i="70" s="1"/>
  <c r="F82" i="111"/>
  <c r="K112" i="67"/>
  <c r="I112" i="67"/>
  <c r="J112" i="67" s="1"/>
  <c r="M112" i="67"/>
  <c r="L112" i="67"/>
  <c r="I112" i="69"/>
  <c r="J112" i="69" s="1"/>
  <c r="D114" i="70"/>
  <c r="K112" i="69"/>
  <c r="C83" i="111"/>
  <c r="M112" i="69"/>
  <c r="G112" i="69"/>
  <c r="H112" i="69" s="1"/>
  <c r="E114" i="67"/>
  <c r="E84" i="111"/>
  <c r="C113" i="67"/>
  <c r="F113" i="67" s="1"/>
  <c r="E114" i="70"/>
  <c r="D114" i="69"/>
  <c r="D114" i="67"/>
  <c r="C113" i="70"/>
  <c r="E114" i="69"/>
  <c r="C113" i="69"/>
  <c r="F113" i="69" s="1"/>
  <c r="D84" i="111"/>
  <c r="E113" i="146" l="1"/>
  <c r="M111" i="146"/>
  <c r="L111" i="146"/>
  <c r="K111" i="146"/>
  <c r="I111" i="146"/>
  <c r="J111" i="146" s="1"/>
  <c r="G111" i="146"/>
  <c r="H111" i="146" s="1"/>
  <c r="D113" i="146"/>
  <c r="E114" i="146" s="1"/>
  <c r="C112" i="146"/>
  <c r="F112" i="146" s="1"/>
  <c r="G111" i="148"/>
  <c r="H111" i="148" s="1"/>
  <c r="K111" i="148"/>
  <c r="M111" i="148"/>
  <c r="I111" i="148"/>
  <c r="J111" i="148" s="1"/>
  <c r="L111" i="148"/>
  <c r="C112" i="148"/>
  <c r="F112" i="148" s="1"/>
  <c r="D113" i="148"/>
  <c r="C114" i="68"/>
  <c r="F114" i="68" s="1"/>
  <c r="E115" i="71"/>
  <c r="I112" i="70"/>
  <c r="J112" i="70" s="1"/>
  <c r="E115" i="68"/>
  <c r="D115" i="71"/>
  <c r="C114" i="71"/>
  <c r="F114" i="71" s="1"/>
  <c r="M114" i="71" s="1"/>
  <c r="M113" i="68"/>
  <c r="I113" i="68"/>
  <c r="J113" i="68" s="1"/>
  <c r="K113" i="68"/>
  <c r="G113" i="68"/>
  <c r="H113" i="68" s="1"/>
  <c r="D115" i="68"/>
  <c r="K113" i="71"/>
  <c r="L113" i="71"/>
  <c r="G112" i="70"/>
  <c r="H112" i="70" s="1"/>
  <c r="K112" i="70"/>
  <c r="K83" i="111" s="1"/>
  <c r="L83" i="111" s="1"/>
  <c r="M113" i="71"/>
  <c r="G113" i="71"/>
  <c r="H113" i="71" s="1"/>
  <c r="I113" i="71"/>
  <c r="J113" i="71" s="1"/>
  <c r="I82" i="111"/>
  <c r="J82" i="111" s="1"/>
  <c r="L82" i="111"/>
  <c r="G82" i="111"/>
  <c r="N82" i="111"/>
  <c r="L113" i="69"/>
  <c r="K113" i="67"/>
  <c r="O83" i="111"/>
  <c r="P83" i="111" s="1"/>
  <c r="F113" i="70"/>
  <c r="M113" i="70" s="1"/>
  <c r="L112" i="70"/>
  <c r="M83" i="111" s="1"/>
  <c r="N83" i="111" s="1"/>
  <c r="J112" i="71"/>
  <c r="F83" i="111"/>
  <c r="L113" i="67"/>
  <c r="C114" i="70"/>
  <c r="E115" i="69"/>
  <c r="D85" i="111"/>
  <c r="M113" i="69"/>
  <c r="C114" i="69"/>
  <c r="F114" i="69" s="1"/>
  <c r="L114" i="69" s="1"/>
  <c r="G113" i="67"/>
  <c r="H113" i="67" s="1"/>
  <c r="C114" i="67"/>
  <c r="I113" i="67"/>
  <c r="J113" i="67" s="1"/>
  <c r="M113" i="67"/>
  <c r="D115" i="70"/>
  <c r="D115" i="67"/>
  <c r="E115" i="67"/>
  <c r="C84" i="111"/>
  <c r="K113" i="69"/>
  <c r="I113" i="69"/>
  <c r="J113" i="69" s="1"/>
  <c r="G113" i="69"/>
  <c r="H113" i="69" s="1"/>
  <c r="E115" i="70"/>
  <c r="E85" i="111"/>
  <c r="D115" i="69"/>
  <c r="D114" i="148" l="1"/>
  <c r="C113" i="148"/>
  <c r="F113" i="148" s="1"/>
  <c r="G112" i="148"/>
  <c r="H112" i="148" s="1"/>
  <c r="M112" i="148"/>
  <c r="L112" i="148"/>
  <c r="K112" i="148"/>
  <c r="I112" i="148"/>
  <c r="J112" i="148" s="1"/>
  <c r="M112" i="146"/>
  <c r="G112" i="146"/>
  <c r="H112" i="146" s="1"/>
  <c r="L112" i="146"/>
  <c r="K112" i="146"/>
  <c r="I112" i="146"/>
  <c r="J112" i="146" s="1"/>
  <c r="D114" i="146"/>
  <c r="C113" i="146"/>
  <c r="F113" i="146" s="1"/>
  <c r="E114" i="148"/>
  <c r="E115" i="148" s="1"/>
  <c r="L113" i="70"/>
  <c r="M84" i="111" s="1"/>
  <c r="N84" i="111" s="1"/>
  <c r="I83" i="111"/>
  <c r="J83" i="111" s="1"/>
  <c r="C115" i="71"/>
  <c r="F115" i="71" s="1"/>
  <c r="M115" i="71" s="1"/>
  <c r="C115" i="68"/>
  <c r="F115" i="68" s="1"/>
  <c r="L115" i="68" s="1"/>
  <c r="D116" i="71"/>
  <c r="E116" i="71"/>
  <c r="I114" i="71"/>
  <c r="J114" i="71" s="1"/>
  <c r="L114" i="71"/>
  <c r="K114" i="71"/>
  <c r="G114" i="71"/>
  <c r="H114" i="71" s="1"/>
  <c r="D116" i="68"/>
  <c r="E116" i="68"/>
  <c r="G113" i="70"/>
  <c r="H113" i="70" s="1"/>
  <c r="I113" i="70"/>
  <c r="J113" i="70" s="1"/>
  <c r="K113" i="70"/>
  <c r="K84" i="111" s="1"/>
  <c r="L84" i="111" s="1"/>
  <c r="G83" i="111"/>
  <c r="O84" i="111"/>
  <c r="P84" i="111" s="1"/>
  <c r="H82" i="111"/>
  <c r="D116" i="69"/>
  <c r="K114" i="69"/>
  <c r="F84" i="111"/>
  <c r="F114" i="67"/>
  <c r="K114" i="67" s="1"/>
  <c r="F114" i="70"/>
  <c r="K114" i="70" s="1"/>
  <c r="I114" i="69"/>
  <c r="J114" i="69" s="1"/>
  <c r="M114" i="69"/>
  <c r="G114" i="69"/>
  <c r="H114" i="69" s="1"/>
  <c r="C115" i="67"/>
  <c r="D116" i="67"/>
  <c r="D86" i="111"/>
  <c r="D116" i="70"/>
  <c r="C85" i="111"/>
  <c r="C115" i="69"/>
  <c r="E116" i="69"/>
  <c r="E116" i="70"/>
  <c r="E116" i="67"/>
  <c r="E86" i="111"/>
  <c r="C115" i="70"/>
  <c r="M114" i="68"/>
  <c r="L114" i="68"/>
  <c r="K114" i="68"/>
  <c r="G114" i="68"/>
  <c r="H114" i="68" s="1"/>
  <c r="I114" i="68"/>
  <c r="J114" i="68" s="1"/>
  <c r="K113" i="146" l="1"/>
  <c r="L113" i="146"/>
  <c r="I113" i="146"/>
  <c r="J113" i="146" s="1"/>
  <c r="M113" i="146"/>
  <c r="G113" i="146"/>
  <c r="H113" i="146" s="1"/>
  <c r="E115" i="146"/>
  <c r="C114" i="146"/>
  <c r="F114" i="146" s="1"/>
  <c r="D115" i="146"/>
  <c r="M113" i="148"/>
  <c r="G113" i="148"/>
  <c r="H113" i="148" s="1"/>
  <c r="K113" i="148"/>
  <c r="I113" i="148"/>
  <c r="J113" i="148" s="1"/>
  <c r="L113" i="148"/>
  <c r="C114" i="148"/>
  <c r="F114" i="148" s="1"/>
  <c r="D115" i="148"/>
  <c r="M115" i="68"/>
  <c r="E117" i="70"/>
  <c r="I115" i="68"/>
  <c r="J115" i="68" s="1"/>
  <c r="I115" i="71"/>
  <c r="J115" i="71" s="1"/>
  <c r="G115" i="68"/>
  <c r="H115" i="68" s="1"/>
  <c r="K115" i="68"/>
  <c r="K115" i="71"/>
  <c r="G115" i="71"/>
  <c r="H115" i="71" s="1"/>
  <c r="L115" i="71"/>
  <c r="I84" i="111"/>
  <c r="J84" i="111" s="1"/>
  <c r="E117" i="71"/>
  <c r="C116" i="71"/>
  <c r="F116" i="71" s="1"/>
  <c r="I116" i="71" s="1"/>
  <c r="D117" i="71"/>
  <c r="C116" i="68"/>
  <c r="F116" i="68" s="1"/>
  <c r="D117" i="68"/>
  <c r="E117" i="68"/>
  <c r="G84" i="111"/>
  <c r="H84" i="111" s="1"/>
  <c r="H83" i="111"/>
  <c r="M114" i="67"/>
  <c r="L114" i="67"/>
  <c r="G114" i="67"/>
  <c r="H114" i="67" s="1"/>
  <c r="G114" i="70"/>
  <c r="H114" i="70" s="1"/>
  <c r="C116" i="69"/>
  <c r="F116" i="69" s="1"/>
  <c r="K116" i="69" s="1"/>
  <c r="I114" i="67"/>
  <c r="J114" i="67" s="1"/>
  <c r="K85" i="111"/>
  <c r="L85" i="111" s="1"/>
  <c r="F85" i="111"/>
  <c r="M114" i="70"/>
  <c r="F115" i="70"/>
  <c r="L115" i="70" s="1"/>
  <c r="F115" i="69"/>
  <c r="M115" i="69" s="1"/>
  <c r="I114" i="70"/>
  <c r="L114" i="70"/>
  <c r="F115" i="67"/>
  <c r="C86" i="111"/>
  <c r="D117" i="69"/>
  <c r="D117" i="67"/>
  <c r="D87" i="111"/>
  <c r="D117" i="70"/>
  <c r="E117" i="67"/>
  <c r="E117" i="69"/>
  <c r="C116" i="70"/>
  <c r="E87" i="111"/>
  <c r="C116" i="67"/>
  <c r="D116" i="148" l="1"/>
  <c r="C115" i="148"/>
  <c r="F115" i="148" s="1"/>
  <c r="M114" i="148"/>
  <c r="K114" i="148"/>
  <c r="G114" i="148"/>
  <c r="H114" i="148" s="1"/>
  <c r="I114" i="148"/>
  <c r="J114" i="148" s="1"/>
  <c r="L114" i="148"/>
  <c r="D116" i="146"/>
  <c r="C115" i="146"/>
  <c r="F115" i="146" s="1"/>
  <c r="K114" i="146"/>
  <c r="L114" i="146"/>
  <c r="M114" i="146"/>
  <c r="I114" i="146"/>
  <c r="J114" i="146" s="1"/>
  <c r="G114" i="146"/>
  <c r="H114" i="146" s="1"/>
  <c r="E116" i="146"/>
  <c r="E116" i="148"/>
  <c r="E117" i="148" s="1"/>
  <c r="C117" i="71"/>
  <c r="F117" i="71" s="1"/>
  <c r="L117" i="71" s="1"/>
  <c r="K116" i="71"/>
  <c r="G116" i="71"/>
  <c r="H116" i="71" s="1"/>
  <c r="L116" i="71"/>
  <c r="M116" i="71"/>
  <c r="C117" i="68"/>
  <c r="F117" i="68" s="1"/>
  <c r="K115" i="70"/>
  <c r="I115" i="70"/>
  <c r="J115" i="70" s="1"/>
  <c r="M115" i="70"/>
  <c r="O85" i="111"/>
  <c r="P85" i="111" s="1"/>
  <c r="G116" i="69"/>
  <c r="H116" i="69" s="1"/>
  <c r="M116" i="69"/>
  <c r="M85" i="111"/>
  <c r="N85" i="111" s="1"/>
  <c r="G85" i="111"/>
  <c r="H85" i="111" s="1"/>
  <c r="G115" i="69"/>
  <c r="H115" i="69" s="1"/>
  <c r="I115" i="69"/>
  <c r="J115" i="69" s="1"/>
  <c r="K115" i="69"/>
  <c r="L115" i="69"/>
  <c r="F86" i="111"/>
  <c r="G115" i="70"/>
  <c r="H115" i="70" s="1"/>
  <c r="L115" i="67"/>
  <c r="J114" i="70"/>
  <c r="I85" i="111"/>
  <c r="J85" i="111" s="1"/>
  <c r="L116" i="69"/>
  <c r="F116" i="70"/>
  <c r="M116" i="70" s="1"/>
  <c r="K115" i="67"/>
  <c r="I115" i="67"/>
  <c r="J116" i="71"/>
  <c r="I116" i="69"/>
  <c r="J116" i="69" s="1"/>
  <c r="C117" i="70"/>
  <c r="F117" i="70" s="1"/>
  <c r="G115" i="67"/>
  <c r="H115" i="67" s="1"/>
  <c r="F116" i="67"/>
  <c r="I116" i="67" s="1"/>
  <c r="J116" i="67" s="1"/>
  <c r="M115" i="67"/>
  <c r="C117" i="69"/>
  <c r="F117" i="69" s="1"/>
  <c r="C117" i="67"/>
  <c r="F117" i="67" s="1"/>
  <c r="D88" i="111"/>
  <c r="E88" i="111"/>
  <c r="C87" i="111"/>
  <c r="L116" i="68"/>
  <c r="M116" i="68"/>
  <c r="K116" i="68"/>
  <c r="G116" i="68"/>
  <c r="H116" i="68" s="1"/>
  <c r="I116" i="68"/>
  <c r="J116" i="68" s="1"/>
  <c r="E117" i="146" l="1"/>
  <c r="K115" i="146"/>
  <c r="G115" i="146"/>
  <c r="H115" i="146" s="1"/>
  <c r="L115" i="146"/>
  <c r="M115" i="146"/>
  <c r="I115" i="146"/>
  <c r="J115" i="146" s="1"/>
  <c r="C116" i="146"/>
  <c r="F116" i="146" s="1"/>
  <c r="D117" i="146"/>
  <c r="C117" i="146" s="1"/>
  <c r="F117" i="146" s="1"/>
  <c r="M115" i="148"/>
  <c r="K115" i="148"/>
  <c r="I115" i="148"/>
  <c r="J115" i="148" s="1"/>
  <c r="G115" i="148"/>
  <c r="H115" i="148" s="1"/>
  <c r="L115" i="148"/>
  <c r="C116" i="148"/>
  <c r="F116" i="148" s="1"/>
  <c r="D117" i="148"/>
  <c r="C117" i="148" s="1"/>
  <c r="F117" i="148" s="1"/>
  <c r="O86" i="111"/>
  <c r="P86" i="111" s="1"/>
  <c r="G117" i="71"/>
  <c r="H117" i="71" s="1"/>
  <c r="K117" i="71"/>
  <c r="M117" i="71"/>
  <c r="I117" i="71"/>
  <c r="J117" i="71" s="1"/>
  <c r="M116" i="67"/>
  <c r="O87" i="111" s="1"/>
  <c r="P87" i="111" s="1"/>
  <c r="K86" i="111"/>
  <c r="L86" i="111" s="1"/>
  <c r="G117" i="70"/>
  <c r="H117" i="70" s="1"/>
  <c r="K117" i="70"/>
  <c r="G116" i="67"/>
  <c r="H116" i="67" s="1"/>
  <c r="L117" i="70"/>
  <c r="I117" i="70"/>
  <c r="J117" i="70" s="1"/>
  <c r="M117" i="70"/>
  <c r="G116" i="70"/>
  <c r="H116" i="70" s="1"/>
  <c r="M86" i="111"/>
  <c r="N86" i="111" s="1"/>
  <c r="I116" i="70"/>
  <c r="J116" i="70" s="1"/>
  <c r="L116" i="70"/>
  <c r="K116" i="70"/>
  <c r="K117" i="69"/>
  <c r="I117" i="69"/>
  <c r="J117" i="69" s="1"/>
  <c r="L117" i="69"/>
  <c r="K116" i="67"/>
  <c r="L116" i="67"/>
  <c r="F87" i="111"/>
  <c r="M117" i="69"/>
  <c r="L117" i="67"/>
  <c r="J115" i="67"/>
  <c r="I86" i="111"/>
  <c r="J86" i="111" s="1"/>
  <c r="G117" i="69"/>
  <c r="H117" i="69" s="1"/>
  <c r="G86" i="111"/>
  <c r="G117" i="67"/>
  <c r="H117" i="67" s="1"/>
  <c r="M117" i="67"/>
  <c r="K117" i="67"/>
  <c r="C88" i="111"/>
  <c r="I117" i="67"/>
  <c r="J117" i="67" s="1"/>
  <c r="M117" i="68"/>
  <c r="L117" i="68"/>
  <c r="K117" i="68"/>
  <c r="G117" i="68"/>
  <c r="H117" i="68" s="1"/>
  <c r="I117" i="68"/>
  <c r="J117" i="68" s="1"/>
  <c r="M117" i="148" l="1"/>
  <c r="K117" i="148"/>
  <c r="I117" i="148"/>
  <c r="J117" i="148" s="1"/>
  <c r="G117" i="148"/>
  <c r="H117" i="148" s="1"/>
  <c r="L117" i="148"/>
  <c r="M116" i="148"/>
  <c r="I116" i="148"/>
  <c r="J116" i="148" s="1"/>
  <c r="G116" i="148"/>
  <c r="H116" i="148" s="1"/>
  <c r="L116" i="148"/>
  <c r="K116" i="148"/>
  <c r="K117" i="146"/>
  <c r="M117" i="146"/>
  <c r="G117" i="146"/>
  <c r="H117" i="146" s="1"/>
  <c r="I117" i="146"/>
  <c r="J117" i="146" s="1"/>
  <c r="L117" i="146"/>
  <c r="L116" i="146"/>
  <c r="G116" i="146"/>
  <c r="H116" i="146" s="1"/>
  <c r="M116" i="146"/>
  <c r="I116" i="146"/>
  <c r="J116" i="146" s="1"/>
  <c r="K116" i="146"/>
  <c r="I87" i="111"/>
  <c r="J87" i="111" s="1"/>
  <c r="K87" i="111"/>
  <c r="L87" i="111" s="1"/>
  <c r="O88" i="111"/>
  <c r="P88" i="111" s="1"/>
  <c r="M87" i="111"/>
  <c r="N87" i="111" s="1"/>
  <c r="K88" i="111"/>
  <c r="L88" i="111" s="1"/>
  <c r="G87" i="111"/>
  <c r="M88" i="111"/>
  <c r="N88" i="111" s="1"/>
  <c r="G88" i="111"/>
  <c r="H88" i="111" s="1"/>
  <c r="I88" i="111"/>
  <c r="J88" i="111" s="1"/>
  <c r="H86" i="111"/>
  <c r="F88" i="111"/>
  <c r="H87" i="111" l="1"/>
</calcChain>
</file>

<file path=xl/sharedStrings.xml><?xml version="1.0" encoding="utf-8"?>
<sst xmlns="http://schemas.openxmlformats.org/spreadsheetml/2006/main" count="2264" uniqueCount="489">
  <si>
    <t>Barking and Dagenham</t>
  </si>
  <si>
    <t>Default</t>
  </si>
  <si>
    <t>Custom</t>
  </si>
  <si>
    <t>Live</t>
  </si>
  <si>
    <t>Working age population (16 - 64)</t>
  </si>
  <si>
    <t>Health condition</t>
  </si>
  <si>
    <t>Chosen area (local authority)</t>
  </si>
  <si>
    <t>From Input sheet</t>
  </si>
  <si>
    <t>Total Population</t>
  </si>
  <si>
    <t>Local authority</t>
  </si>
  <si>
    <t>Population</t>
  </si>
  <si>
    <t>Population year</t>
  </si>
  <si>
    <t>Prices year</t>
  </si>
  <si>
    <t>Intervention</t>
  </si>
  <si>
    <t>IPS Beyond SMI Cost-Benefit Analysis</t>
  </si>
  <si>
    <t>Value of a QALY</t>
  </si>
  <si>
    <t>Discount rate (financial costs/benefits)</t>
  </si>
  <si>
    <t>Discount rate (health benefits)</t>
  </si>
  <si>
    <t>Calculate eligible population size</t>
  </si>
  <si>
    <t>Note: List of Upper Tier Local Authorities (UTLA) as of December 2022</t>
  </si>
  <si>
    <t>AreaName</t>
  </si>
  <si>
    <t>AreaCode</t>
  </si>
  <si>
    <t>E09000002</t>
  </si>
  <si>
    <t>Barnet</t>
  </si>
  <si>
    <t>E09000003</t>
  </si>
  <si>
    <t>Barnsley</t>
  </si>
  <si>
    <t>E08000016</t>
  </si>
  <si>
    <t>Bath and North East Somerset</t>
  </si>
  <si>
    <t>E06000022</t>
  </si>
  <si>
    <t>Bedford</t>
  </si>
  <si>
    <t>E06000055</t>
  </si>
  <si>
    <t>Bexley</t>
  </si>
  <si>
    <t>E09000004</t>
  </si>
  <si>
    <t>Birmingham</t>
  </si>
  <si>
    <t>E08000025</t>
  </si>
  <si>
    <t>Blackburn with Darwen</t>
  </si>
  <si>
    <t>E06000008</t>
  </si>
  <si>
    <t>Blackpool</t>
  </si>
  <si>
    <t>E06000009</t>
  </si>
  <si>
    <t>Bolton</t>
  </si>
  <si>
    <t>E08000001</t>
  </si>
  <si>
    <t>Bournemouth, Christchurch and Poole</t>
  </si>
  <si>
    <t>E06000058</t>
  </si>
  <si>
    <t>Bracknell Forest</t>
  </si>
  <si>
    <t>E06000036</t>
  </si>
  <si>
    <t>Bradford</t>
  </si>
  <si>
    <t>E08000032</t>
  </si>
  <si>
    <t>Brent</t>
  </si>
  <si>
    <t>E09000005</t>
  </si>
  <si>
    <t>Brighton and Hove</t>
  </si>
  <si>
    <t>E06000043</t>
  </si>
  <si>
    <t>Bristol</t>
  </si>
  <si>
    <t>E06000023</t>
  </si>
  <si>
    <t>Bromley</t>
  </si>
  <si>
    <t>E09000006</t>
  </si>
  <si>
    <t>Buckinghamshire UA</t>
  </si>
  <si>
    <t>E06000060</t>
  </si>
  <si>
    <t>Bury</t>
  </si>
  <si>
    <t>E08000002</t>
  </si>
  <si>
    <t>Calderdale</t>
  </si>
  <si>
    <t>E08000033</t>
  </si>
  <si>
    <t>Cambridgeshire</t>
  </si>
  <si>
    <t>E10000003</t>
  </si>
  <si>
    <t>Camden</t>
  </si>
  <si>
    <t>E09000007</t>
  </si>
  <si>
    <t>Central Bedfordshire</t>
  </si>
  <si>
    <t>E06000056</t>
  </si>
  <si>
    <t>Cheshire East</t>
  </si>
  <si>
    <t>E06000049</t>
  </si>
  <si>
    <t>Cheshire West and Chester</t>
  </si>
  <si>
    <t>E06000050</t>
  </si>
  <si>
    <t>City of London</t>
  </si>
  <si>
    <t>E09000001</t>
  </si>
  <si>
    <t>Cornwall</t>
  </si>
  <si>
    <t>E06000052</t>
  </si>
  <si>
    <t>County Durham</t>
  </si>
  <si>
    <t>E06000047</t>
  </si>
  <si>
    <t>Coventry</t>
  </si>
  <si>
    <t>E08000026</t>
  </si>
  <si>
    <t>Croydon</t>
  </si>
  <si>
    <t>E09000008</t>
  </si>
  <si>
    <t>Cumbria</t>
  </si>
  <si>
    <t>E10000006</t>
  </si>
  <si>
    <t>Darlington</t>
  </si>
  <si>
    <t>E06000005</t>
  </si>
  <si>
    <t>Derby</t>
  </si>
  <si>
    <t>E06000015</t>
  </si>
  <si>
    <t>Derbyshire</t>
  </si>
  <si>
    <t>E10000007</t>
  </si>
  <si>
    <t>Devon</t>
  </si>
  <si>
    <t>E10000008</t>
  </si>
  <si>
    <t>Doncaster</t>
  </si>
  <si>
    <t>E08000017</t>
  </si>
  <si>
    <t>Dorset</t>
  </si>
  <si>
    <t>E06000059</t>
  </si>
  <si>
    <t>Dudley</t>
  </si>
  <si>
    <t>E08000027</t>
  </si>
  <si>
    <t>Ealing</t>
  </si>
  <si>
    <t>E09000009</t>
  </si>
  <si>
    <t>East Riding of Yorkshire</t>
  </si>
  <si>
    <t>E06000011</t>
  </si>
  <si>
    <t>East Sussex</t>
  </si>
  <si>
    <t>E10000011</t>
  </si>
  <si>
    <t>Enfield</t>
  </si>
  <si>
    <t>E09000010</t>
  </si>
  <si>
    <t>Essex</t>
  </si>
  <si>
    <t>E10000012</t>
  </si>
  <si>
    <t>Gateshead</t>
  </si>
  <si>
    <t>E08000037</t>
  </si>
  <si>
    <t>Gloucestershire</t>
  </si>
  <si>
    <t>E10000013</t>
  </si>
  <si>
    <t>Greenwich</t>
  </si>
  <si>
    <t>E09000011</t>
  </si>
  <si>
    <t>Hackney</t>
  </si>
  <si>
    <t>E09000012</t>
  </si>
  <si>
    <t>Halton</t>
  </si>
  <si>
    <t>E06000006</t>
  </si>
  <si>
    <t>Hammersmith and Fulham</t>
  </si>
  <si>
    <t>E09000013</t>
  </si>
  <si>
    <t>Hampshire</t>
  </si>
  <si>
    <t>E10000014</t>
  </si>
  <si>
    <t>Haringey</t>
  </si>
  <si>
    <t>E09000014</t>
  </si>
  <si>
    <t>Harrow</t>
  </si>
  <si>
    <t>E09000015</t>
  </si>
  <si>
    <t>Hartlepool</t>
  </si>
  <si>
    <t>E06000001</t>
  </si>
  <si>
    <t>Havering</t>
  </si>
  <si>
    <t>E09000016</t>
  </si>
  <si>
    <t>Herefordshire</t>
  </si>
  <si>
    <t>E06000019</t>
  </si>
  <si>
    <t>Hertfordshire</t>
  </si>
  <si>
    <t>E10000015</t>
  </si>
  <si>
    <t>Hillingdon</t>
  </si>
  <si>
    <t>E09000017</t>
  </si>
  <si>
    <t>Hounslow</t>
  </si>
  <si>
    <t>E09000018</t>
  </si>
  <si>
    <t>Isle of Wight</t>
  </si>
  <si>
    <t>E06000046</t>
  </si>
  <si>
    <t>Isles of Scilly</t>
  </si>
  <si>
    <t>E06000053</t>
  </si>
  <si>
    <t>Islington</t>
  </si>
  <si>
    <t>E09000019</t>
  </si>
  <si>
    <t>Kensington and Chelsea</t>
  </si>
  <si>
    <t>E09000020</t>
  </si>
  <si>
    <t>Kent</t>
  </si>
  <si>
    <t>E10000016</t>
  </si>
  <si>
    <t>Kingston upon Hull</t>
  </si>
  <si>
    <t>E06000010</t>
  </si>
  <si>
    <t>Kingston upon Thames</t>
  </si>
  <si>
    <t>E09000021</t>
  </si>
  <si>
    <t>Kirklees</t>
  </si>
  <si>
    <t>E08000034</t>
  </si>
  <si>
    <t>Knowsley</t>
  </si>
  <si>
    <t>E08000011</t>
  </si>
  <si>
    <t>Lambeth</t>
  </si>
  <si>
    <t>E09000022</t>
  </si>
  <si>
    <t>Lancashire</t>
  </si>
  <si>
    <t>E10000017</t>
  </si>
  <si>
    <t>Leeds</t>
  </si>
  <si>
    <t>E08000035</t>
  </si>
  <si>
    <t>Leicester</t>
  </si>
  <si>
    <t>E06000016</t>
  </si>
  <si>
    <t>Leicestershire</t>
  </si>
  <si>
    <t>E10000018</t>
  </si>
  <si>
    <t>Lewisham</t>
  </si>
  <si>
    <t>E09000023</t>
  </si>
  <si>
    <t>Lincolnshire</t>
  </si>
  <si>
    <t>E10000019</t>
  </si>
  <si>
    <t>Liverpool</t>
  </si>
  <si>
    <t>E08000012</t>
  </si>
  <si>
    <t>Luton</t>
  </si>
  <si>
    <t>E06000032</t>
  </si>
  <si>
    <t>Manchester</t>
  </si>
  <si>
    <t>E08000003</t>
  </si>
  <si>
    <t>Medway</t>
  </si>
  <si>
    <t>E06000035</t>
  </si>
  <si>
    <t>Merton</t>
  </si>
  <si>
    <t>E09000024</t>
  </si>
  <si>
    <t>Middlesbrough</t>
  </si>
  <si>
    <t>E06000002</t>
  </si>
  <si>
    <t>Milton Keynes</t>
  </si>
  <si>
    <t>E06000042</t>
  </si>
  <si>
    <t>Newcastle upon Tyne</t>
  </si>
  <si>
    <t>E08000021</t>
  </si>
  <si>
    <t>Newham</t>
  </si>
  <si>
    <t>E09000025</t>
  </si>
  <si>
    <t>Norfolk</t>
  </si>
  <si>
    <t>E10000020</t>
  </si>
  <si>
    <t>North East Lincolnshire</t>
  </si>
  <si>
    <t>E06000012</t>
  </si>
  <si>
    <t>North Lincolnshire</t>
  </si>
  <si>
    <t>E06000013</t>
  </si>
  <si>
    <t>North Northamptonshire</t>
  </si>
  <si>
    <t>E06000061</t>
  </si>
  <si>
    <t>North Somerset</t>
  </si>
  <si>
    <t>E06000024</t>
  </si>
  <si>
    <t>North Tyneside</t>
  </si>
  <si>
    <t>E08000022</t>
  </si>
  <si>
    <t>North Yorkshire Cty</t>
  </si>
  <si>
    <t>E10000023</t>
  </si>
  <si>
    <t>Northumberland</t>
  </si>
  <si>
    <t>E06000057</t>
  </si>
  <si>
    <t>Nottingham</t>
  </si>
  <si>
    <t>E06000018</t>
  </si>
  <si>
    <t>Nottinghamshire</t>
  </si>
  <si>
    <t>E10000024</t>
  </si>
  <si>
    <t>Oldham</t>
  </si>
  <si>
    <t>E08000004</t>
  </si>
  <si>
    <t>Oxfordshire</t>
  </si>
  <si>
    <t>E10000025</t>
  </si>
  <si>
    <t>Peterborough</t>
  </si>
  <si>
    <t>E06000031</t>
  </si>
  <si>
    <t>Plymouth</t>
  </si>
  <si>
    <t>E06000026</t>
  </si>
  <si>
    <t>Portsmouth</t>
  </si>
  <si>
    <t>E06000044</t>
  </si>
  <si>
    <t>Reading</t>
  </si>
  <si>
    <t>E06000038</t>
  </si>
  <si>
    <t>Redbridge</t>
  </si>
  <si>
    <t>E09000026</t>
  </si>
  <si>
    <t>Redcar and Cleveland</t>
  </si>
  <si>
    <t>E06000003</t>
  </si>
  <si>
    <t>Richmond upon Thames</t>
  </si>
  <si>
    <t>E09000027</t>
  </si>
  <si>
    <t>Rochdale</t>
  </si>
  <si>
    <t>E08000005</t>
  </si>
  <si>
    <t>Rotherham</t>
  </si>
  <si>
    <t>E08000018</t>
  </si>
  <si>
    <t>Rutland</t>
  </si>
  <si>
    <t>E06000017</t>
  </si>
  <si>
    <t>Salford</t>
  </si>
  <si>
    <t>E08000006</t>
  </si>
  <si>
    <t>Sandwell</t>
  </si>
  <si>
    <t>E08000028</t>
  </si>
  <si>
    <t>Sefton</t>
  </si>
  <si>
    <t>E08000014</t>
  </si>
  <si>
    <t>Sheffield</t>
  </si>
  <si>
    <t>E08000019</t>
  </si>
  <si>
    <t>Shropshire</t>
  </si>
  <si>
    <t>E06000051</t>
  </si>
  <si>
    <t>Slough</t>
  </si>
  <si>
    <t>E06000039</t>
  </si>
  <si>
    <t>Solihull</t>
  </si>
  <si>
    <t>E08000029</t>
  </si>
  <si>
    <t>Somerset Cty</t>
  </si>
  <si>
    <t>E10000027</t>
  </si>
  <si>
    <t>South Gloucestershire</t>
  </si>
  <si>
    <t>E06000025</t>
  </si>
  <si>
    <t>South Tyneside</t>
  </si>
  <si>
    <t>E08000023</t>
  </si>
  <si>
    <t>Southampton</t>
  </si>
  <si>
    <t>E06000045</t>
  </si>
  <si>
    <t>Southend-on-Sea</t>
  </si>
  <si>
    <t>E06000033</t>
  </si>
  <si>
    <t>Southwark</t>
  </si>
  <si>
    <t>E09000028</t>
  </si>
  <si>
    <t>St. Helens</t>
  </si>
  <si>
    <t>E08000013</t>
  </si>
  <si>
    <t>Staffordshire</t>
  </si>
  <si>
    <t>E10000028</t>
  </si>
  <si>
    <t>Stockport</t>
  </si>
  <si>
    <t>E08000007</t>
  </si>
  <si>
    <t>Stockton-on-Tees</t>
  </si>
  <si>
    <t>E06000004</t>
  </si>
  <si>
    <t>Stoke-on-Trent</t>
  </si>
  <si>
    <t>E06000021</t>
  </si>
  <si>
    <t>Suffolk</t>
  </si>
  <si>
    <t>E10000029</t>
  </si>
  <si>
    <t>Sunderland</t>
  </si>
  <si>
    <t>E08000024</t>
  </si>
  <si>
    <t>Surrey</t>
  </si>
  <si>
    <t>E10000030</t>
  </si>
  <si>
    <t>Sutton</t>
  </si>
  <si>
    <t>E09000029</t>
  </si>
  <si>
    <t>Swindon</t>
  </si>
  <si>
    <t>E06000030</t>
  </si>
  <si>
    <t>Tameside</t>
  </si>
  <si>
    <t>E08000008</t>
  </si>
  <si>
    <t>Telford and Wrekin</t>
  </si>
  <si>
    <t>E06000020</t>
  </si>
  <si>
    <t>Thurrock</t>
  </si>
  <si>
    <t>E06000034</t>
  </si>
  <si>
    <t>Torbay</t>
  </si>
  <si>
    <t>E06000027</t>
  </si>
  <si>
    <t>Tower Hamlets</t>
  </si>
  <si>
    <t>E09000030</t>
  </si>
  <si>
    <t>Trafford</t>
  </si>
  <si>
    <t>E08000009</t>
  </si>
  <si>
    <t>Wakefield</t>
  </si>
  <si>
    <t>E08000036</t>
  </si>
  <si>
    <t>Walsall</t>
  </si>
  <si>
    <t>E08000030</t>
  </si>
  <si>
    <t>Waltham Forest</t>
  </si>
  <si>
    <t>E09000031</t>
  </si>
  <si>
    <t>Wandsworth</t>
  </si>
  <si>
    <t>E09000032</t>
  </si>
  <si>
    <t>Warrington</t>
  </si>
  <si>
    <t>E06000007</t>
  </si>
  <si>
    <t>Warwickshire</t>
  </si>
  <si>
    <t>E10000031</t>
  </si>
  <si>
    <t>West Berkshire</t>
  </si>
  <si>
    <t>E06000037</t>
  </si>
  <si>
    <t>West Northamptonshire</t>
  </si>
  <si>
    <t>E06000062</t>
  </si>
  <si>
    <t>West Sussex</t>
  </si>
  <si>
    <t>E10000032</t>
  </si>
  <si>
    <t>Westminster</t>
  </si>
  <si>
    <t>E09000033</t>
  </si>
  <si>
    <t>Wigan</t>
  </si>
  <si>
    <t>E08000010</t>
  </si>
  <si>
    <t>Wiltshire</t>
  </si>
  <si>
    <t>E06000054</t>
  </si>
  <si>
    <t>Windsor and Maidenhead</t>
  </si>
  <si>
    <t>E06000040</t>
  </si>
  <si>
    <t>Wirral</t>
  </si>
  <si>
    <t>E08000015</t>
  </si>
  <si>
    <t>Wokingham</t>
  </si>
  <si>
    <t>E06000041</t>
  </si>
  <si>
    <t>Wolverhampton</t>
  </si>
  <si>
    <t>E08000031</t>
  </si>
  <si>
    <t>Worcestershire</t>
  </si>
  <si>
    <t>E10000034</t>
  </si>
  <si>
    <t>York</t>
  </si>
  <si>
    <t>E06000014</t>
  </si>
  <si>
    <t>Low to moderate mental health conditions AND low to moderate musculoskeletal
conditions</t>
  </si>
  <si>
    <t xml:space="preserve">Eligible Population </t>
  </si>
  <si>
    <t>Low to moderate musculoskeletal health conditions</t>
  </si>
  <si>
    <t>Low to moderate mental health conditions</t>
  </si>
  <si>
    <t>Health Conditions</t>
  </si>
  <si>
    <t>LI01 Regional labour market: Local indicators for counties, local and unitary authorities</t>
  </si>
  <si>
    <t>January 2020 to December 2020</t>
  </si>
  <si>
    <t>Population1</t>
  </si>
  <si>
    <t>Labour supply</t>
  </si>
  <si>
    <t>Labour demand7</t>
  </si>
  <si>
    <t>Employment2</t>
  </si>
  <si>
    <t>Unemployment3</t>
  </si>
  <si>
    <t>Economic inactivity2</t>
  </si>
  <si>
    <t>Claimant Count5</t>
  </si>
  <si>
    <t>Jobs8</t>
  </si>
  <si>
    <t>16-64         (000s)</t>
  </si>
  <si>
    <t>Total            16+          (000s)</t>
  </si>
  <si>
    <t>16-64           Rate       (%)</t>
  </si>
  <si>
    <t>Rate4 (%)</t>
  </si>
  <si>
    <t>Total            16-64          (000s)</t>
  </si>
  <si>
    <t>16-64        Rate      (%)</t>
  </si>
  <si>
    <t>Level</t>
  </si>
  <si>
    <t>Proportion6      (%)</t>
  </si>
  <si>
    <t>Total           (000s)</t>
  </si>
  <si>
    <t>Jobs Density                                                        16-64                   (ratio)</t>
  </si>
  <si>
    <t>#</t>
  </si>
  <si>
    <t>Condition</t>
  </si>
  <si>
    <t>Health Condition</t>
  </si>
  <si>
    <t>Benefit Group</t>
  </si>
  <si>
    <t>MH</t>
  </si>
  <si>
    <t>MSK</t>
  </si>
  <si>
    <t>Sick</t>
  </si>
  <si>
    <t>Other</t>
  </si>
  <si>
    <t>None</t>
  </si>
  <si>
    <t>No conditions</t>
  </si>
  <si>
    <t>No MSK or MH</t>
  </si>
  <si>
    <t>Unemployed</t>
  </si>
  <si>
    <t>Inactive</t>
  </si>
  <si>
    <t>No</t>
  </si>
  <si>
    <t>% with Specified Health Condition</t>
  </si>
  <si>
    <t>Prevalence (%)</t>
  </si>
  <si>
    <t>Unemployment rate (%)</t>
  </si>
  <si>
    <t>Both</t>
  </si>
  <si>
    <t>All</t>
  </si>
  <si>
    <t>Male</t>
  </si>
  <si>
    <t>Female</t>
  </si>
  <si>
    <t>IMDQ-1 (least deprived)</t>
  </si>
  <si>
    <t>IMDQ-2</t>
  </si>
  <si>
    <t>IMDQ-3</t>
  </si>
  <si>
    <t>IMDQ-4</t>
  </si>
  <si>
    <t>IMDQ-5 (most deprived)</t>
  </si>
  <si>
    <t xml:space="preserve">White </t>
  </si>
  <si>
    <t>Non-white</t>
  </si>
  <si>
    <t>18-24</t>
  </si>
  <si>
    <t>25-34</t>
  </si>
  <si>
    <t>35-49</t>
  </si>
  <si>
    <t>50-64</t>
  </si>
  <si>
    <t>Population with Specified Health Condition</t>
  </si>
  <si>
    <t>Unemployment rate of Health Condition</t>
  </si>
  <si>
    <t xml:space="preserve">Unemployment </t>
  </si>
  <si>
    <t xml:space="preserve">Sick </t>
  </si>
  <si>
    <t xml:space="preserve">Inactive </t>
  </si>
  <si>
    <t>No benefits</t>
  </si>
  <si>
    <t>Benefit Group: No Benefits</t>
  </si>
  <si>
    <t>Wave 1</t>
  </si>
  <si>
    <t>Wave 2</t>
  </si>
  <si>
    <t>Wave 3</t>
  </si>
  <si>
    <t>Wave 4</t>
  </si>
  <si>
    <t>Wave 5</t>
  </si>
  <si>
    <t>Waves worked</t>
  </si>
  <si>
    <t>Proportion</t>
  </si>
  <si>
    <t>employed</t>
  </si>
  <si>
    <t>Benefit Group: Other</t>
  </si>
  <si>
    <t>Benefit Group: Sick</t>
  </si>
  <si>
    <t>Benefit Group: Inactive</t>
  </si>
  <si>
    <t>Chosen Health Conditon</t>
  </si>
  <si>
    <t>Chosen Health condition</t>
  </si>
  <si>
    <t>Non employment Rate Specific to Specificed Health Condition</t>
  </si>
  <si>
    <t>Employment Rate %</t>
  </si>
  <si>
    <t>Total Hours</t>
  </si>
  <si>
    <t>Total Earnings</t>
  </si>
  <si>
    <t>Total Employed</t>
  </si>
  <si>
    <t>% In work at the 12 month point</t>
  </si>
  <si>
    <t>non employed</t>
  </si>
  <si>
    <t>Benefit Group: unemployed</t>
  </si>
  <si>
    <t>Total --&gt;weighted average of all other trees</t>
  </si>
  <si>
    <t>Employed</t>
  </si>
  <si>
    <t>Average Weeks Worked =</t>
  </si>
  <si>
    <t>Total Weeks Employed:</t>
  </si>
  <si>
    <t>Total Weeks Non Employed:</t>
  </si>
  <si>
    <t>Utility:</t>
  </si>
  <si>
    <t>QALYs:</t>
  </si>
  <si>
    <t>P:</t>
  </si>
  <si>
    <t>Worked any point in 12 months</t>
  </si>
  <si>
    <t>Probability of being in work for 13 or more weeks</t>
  </si>
  <si>
    <t>N</t>
  </si>
  <si>
    <t>Adjustment (ever worked)</t>
  </si>
  <si>
    <t>Adjustment (ever worked N)</t>
  </si>
  <si>
    <t xml:space="preserve">Average Earnings </t>
  </si>
  <si>
    <t>Average Weeks per person</t>
  </si>
  <si>
    <t>Average Hours per person</t>
  </si>
  <si>
    <t>Average Earnings per person</t>
  </si>
  <si>
    <t>IPS Targets</t>
  </si>
  <si>
    <t>IPS Trial (WMCA)</t>
  </si>
  <si>
    <t>IPS Trial (SCR)</t>
  </si>
  <si>
    <t>IPS Trial (WMCA+SCR)</t>
  </si>
  <si>
    <t>Total QALYS</t>
  </si>
  <si>
    <t>QALYs per person</t>
  </si>
  <si>
    <t>EMPLOYED</t>
  </si>
  <si>
    <t>P(N--&gt;E)=</t>
  </si>
  <si>
    <t>P(N--&gt;N)=</t>
  </si>
  <si>
    <t>P(E--&gt;N)=</t>
  </si>
  <si>
    <t>Transition Matrix</t>
  </si>
  <si>
    <t>Health Conditon</t>
  </si>
  <si>
    <t>MH Only</t>
  </si>
  <si>
    <t>MSK Only</t>
  </si>
  <si>
    <t>MH + MSK</t>
  </si>
  <si>
    <t>HLE Trial</t>
  </si>
  <si>
    <t>Total Weeks Employed for those employed:</t>
  </si>
  <si>
    <t>Ever worked in the last 52 weeks (N)</t>
  </si>
  <si>
    <t>Average weeks worked for those who ever worked in the last 52 weeks</t>
  </si>
  <si>
    <t>Average Weekly Hours for those working</t>
  </si>
  <si>
    <t>Average Weekly Earnings for those working</t>
  </si>
  <si>
    <t>Average weeks not working</t>
  </si>
  <si>
    <t>Average Annual earnings</t>
  </si>
  <si>
    <t>Total  Annual earnings</t>
  </si>
  <si>
    <t>BAU transition rates from annualising lfs</t>
  </si>
  <si>
    <t>quarter</t>
  </si>
  <si>
    <t>NON</t>
  </si>
  <si>
    <t>NON employed</t>
  </si>
  <si>
    <t>Year 1</t>
  </si>
  <si>
    <t>Year 2</t>
  </si>
  <si>
    <t>Year 3</t>
  </si>
  <si>
    <t>Year 4</t>
  </si>
  <si>
    <t>Year 5</t>
  </si>
  <si>
    <t>IPS effect until Year 4 then BAU</t>
  </si>
  <si>
    <t>Total earnings</t>
  </si>
  <si>
    <t>Average Weeks Worked</t>
  </si>
  <si>
    <t>Quarter</t>
  </si>
  <si>
    <t>Average Earnings</t>
  </si>
  <si>
    <t>QALYs</t>
  </si>
  <si>
    <t>Average utility</t>
  </si>
  <si>
    <t>Average utilit</t>
  </si>
  <si>
    <t>Intervention cost (Per Individual)</t>
  </si>
  <si>
    <t>Non Employed Population with Specified Health Condition</t>
  </si>
  <si>
    <t>Musculoskeletal</t>
  </si>
  <si>
    <t>Average Change Childcare Cost</t>
  </si>
  <si>
    <t>Average Change Transport Costs</t>
  </si>
  <si>
    <t>Average Change NHS Costs</t>
  </si>
  <si>
    <t>Total Change Childcare cost</t>
  </si>
  <si>
    <t>Total Change Transport Costs</t>
  </si>
  <si>
    <t>Total Change NHS Costs</t>
  </si>
  <si>
    <t>% Participants on Alternative Employment Programme (HLE Trial Control)</t>
  </si>
  <si>
    <t>England</t>
  </si>
  <si>
    <t>*IS THIS STILL OR?</t>
  </si>
  <si>
    <t>Percentage</t>
  </si>
  <si>
    <t>Benefit Group Split</t>
  </si>
  <si>
    <t>Years 2-5 scenario</t>
  </si>
  <si>
    <t xml:space="preserve">HLE Trial Control Estimates </t>
  </si>
  <si>
    <t xml:space="preserve">Outcome Metric </t>
  </si>
  <si>
    <t>Mental Health</t>
  </si>
  <si>
    <t>Musculoskeletal + Mental Health</t>
  </si>
  <si>
    <t>health condition</t>
  </si>
  <si>
    <t>benefit group split (total tree)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</si>
</sst>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4" formatCode="_-&quot;£&quot;* #,##0.00_-;\-&quot;£&quot;* #,##0.00_-;_-&quot;£&quot;* &quot;-&quot;??_-;_-@_-"/>
    <numFmt numFmtId="164" formatCode="&quot;£&quot;#,##0"/>
    <numFmt numFmtId="165" formatCode="_(* #,##0.00_);_(* \(#,##0.00\);_(* &quot;-&quot;??_);_(@_)"/>
    <numFmt numFmtId="166" formatCode="_(&quot;£&quot;* #,##0.00_);_(&quot;£&quot;* \(#,##0.00\);_(&quot;£&quot;* &quot;-&quot;??_);_(@_)"/>
    <numFmt numFmtId="167" formatCode="0.000%"/>
    <numFmt numFmtId="168" formatCode="0.000000%"/>
    <numFmt numFmtId="169" formatCode="&quot;£&quot;#,##0.00"/>
    <numFmt numFmtId="170" formatCode="0.000"/>
    <numFmt numFmtId="171" formatCode="0.0000%"/>
    <numFmt numFmtId="172" formatCode="0.00000"/>
    <numFmt numFmtId="173" formatCode="0.0000000%"/>
    <numFmt numFmtId="176" formatCode="0.0000"/>
    <numFmt numFmtId="177" formatCode="0.00000%"/>
    <numFmt numFmtId="179" formatCode="0.0"/>
    <numFmt numFmtId="180" formatCode="&quot;£&quot;#,##0.0"/>
  </numFmts>
  <fonts count="3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24"/>
      <name val="Calibri"/>
      <family val="2"/>
      <scheme val="minor"/>
    </font>
    <font>
      <b/>
      <i/>
      <sz val="16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u/>
      <sz val="18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8"/>
      <color theme="5" tint="-0.249977111117893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9" fontId="2" fillId="0" borderId="0" applyFont="0" applyFill="0" applyBorder="0" applyAlignment="0" applyProtection="0"/>
    <xf numFmtId="0" fontId="4" fillId="0" borderId="0"/>
    <xf numFmtId="0" fontId="7" fillId="0" borderId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8" fillId="3" borderId="2" applyNumberFormat="0" applyAlignment="0" applyProtection="0"/>
    <xf numFmtId="0" fontId="9" fillId="4" borderId="3" applyNumberFormat="0" applyAlignment="0" applyProtection="0"/>
    <xf numFmtId="44" fontId="2" fillId="0" borderId="0" applyFont="0" applyFill="0" applyBorder="0" applyAlignment="0" applyProtection="0"/>
  </cellStyleXfs>
  <cellXfs count="505">
    <xf numFmtId="0" fontId="0" fillId="0" borderId="0" xfId="0"/>
    <xf numFmtId="0" fontId="0" fillId="2" borderId="0" xfId="0" applyFill="1"/>
    <xf numFmtId="0" fontId="0" fillId="0" borderId="1" xfId="0" applyBorder="1" applyAlignment="1">
      <alignment horizontal="center" vertical="center" wrapText="1"/>
    </xf>
    <xf numFmtId="0" fontId="0" fillId="0" borderId="0" xfId="0" applyAlignment="1" applyProtection="1">
      <alignment horizontal="left" vertical="center" wrapText="1"/>
      <protection locked="0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3" fillId="0" borderId="0" xfId="0" applyFont="1"/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3" fontId="9" fillId="0" borderId="0" xfId="10" applyNumberForma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wrapText="1"/>
    </xf>
    <xf numFmtId="2" fontId="5" fillId="0" borderId="1" xfId="0" applyNumberFormat="1" applyFont="1" applyBorder="1" applyAlignment="1">
      <alignment horizontal="center" wrapText="1"/>
    </xf>
    <xf numFmtId="10" fontId="5" fillId="0" borderId="1" xfId="1" applyNumberFormat="1" applyFont="1" applyBorder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16" fillId="0" borderId="0" xfId="0" applyFont="1" applyAlignment="1">
      <alignment vertical="center" wrapText="1"/>
    </xf>
    <xf numFmtId="10" fontId="16" fillId="5" borderId="0" xfId="1" applyNumberFormat="1" applyFont="1" applyFill="1" applyBorder="1" applyAlignment="1">
      <alignment horizontal="center" vertical="center" wrapText="1"/>
    </xf>
    <xf numFmtId="10" fontId="1" fillId="5" borderId="0" xfId="1" applyNumberFormat="1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1" fontId="0" fillId="6" borderId="0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0" fontId="0" fillId="0" borderId="0" xfId="1" applyNumberFormat="1" applyFont="1" applyBorder="1" applyAlignment="1">
      <alignment horizontal="center" vertical="center" wrapText="1"/>
    </xf>
    <xf numFmtId="10" fontId="0" fillId="0" borderId="0" xfId="0" applyNumberFormat="1" applyAlignment="1">
      <alignment horizontal="center"/>
    </xf>
    <xf numFmtId="0" fontId="2" fillId="0" borderId="0" xfId="0" applyFont="1" applyAlignment="1">
      <alignment vertical="center" wrapText="1"/>
    </xf>
    <xf numFmtId="0" fontId="14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left" vertical="center"/>
    </xf>
    <xf numFmtId="164" fontId="10" fillId="2" borderId="0" xfId="9" applyNumberFormat="1" applyFont="1" applyFill="1" applyBorder="1" applyAlignment="1">
      <alignment horizontal="center" vertical="center"/>
    </xf>
    <xf numFmtId="0" fontId="1" fillId="2" borderId="0" xfId="0" applyFont="1" applyFill="1"/>
    <xf numFmtId="0" fontId="4" fillId="2" borderId="0" xfId="0" applyFont="1" applyFill="1"/>
    <xf numFmtId="167" fontId="0" fillId="0" borderId="0" xfId="0" applyNumberFormat="1" applyAlignment="1" applyProtection="1">
      <alignment horizontal="center" vertical="center" wrapText="1"/>
      <protection locked="0"/>
    </xf>
    <xf numFmtId="0" fontId="17" fillId="2" borderId="0" xfId="0" applyFont="1" applyFill="1" applyAlignment="1">
      <alignment horizontal="center"/>
    </xf>
    <xf numFmtId="0" fontId="1" fillId="2" borderId="4" xfId="0" applyFont="1" applyFill="1" applyBorder="1"/>
    <xf numFmtId="0" fontId="1" fillId="2" borderId="5" xfId="0" applyFont="1" applyFill="1" applyBorder="1"/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3" xfId="0" applyFont="1" applyFill="1" applyBorder="1"/>
    <xf numFmtId="10" fontId="17" fillId="2" borderId="13" xfId="0" applyNumberFormat="1" applyFont="1" applyFill="1" applyBorder="1"/>
    <xf numFmtId="10" fontId="17" fillId="7" borderId="13" xfId="0" applyNumberFormat="1" applyFont="1" applyFill="1" applyBorder="1"/>
    <xf numFmtId="10" fontId="17" fillId="2" borderId="6" xfId="0" applyNumberFormat="1" applyFont="1" applyFill="1" applyBorder="1"/>
    <xf numFmtId="10" fontId="17" fillId="2" borderId="4" xfId="0" applyNumberFormat="1" applyFont="1" applyFill="1" applyBorder="1"/>
    <xf numFmtId="10" fontId="17" fillId="2" borderId="7" xfId="0" applyNumberFormat="1" applyFont="1" applyFill="1" applyBorder="1"/>
    <xf numFmtId="10" fontId="17" fillId="2" borderId="8" xfId="0" applyNumberFormat="1" applyFont="1" applyFill="1" applyBorder="1"/>
    <xf numFmtId="10" fontId="17" fillId="2" borderId="5" xfId="0" applyNumberFormat="1" applyFont="1" applyFill="1" applyBorder="1"/>
    <xf numFmtId="10" fontId="17" fillId="2" borderId="9" xfId="0" applyNumberFormat="1" applyFont="1" applyFill="1" applyBorder="1"/>
    <xf numFmtId="10" fontId="17" fillId="2" borderId="10" xfId="0" applyNumberFormat="1" applyFont="1" applyFill="1" applyBorder="1"/>
    <xf numFmtId="10" fontId="17" fillId="2" borderId="0" xfId="0" applyNumberFormat="1" applyFont="1" applyFill="1"/>
    <xf numFmtId="10" fontId="17" fillId="2" borderId="11" xfId="0" applyNumberFormat="1" applyFont="1" applyFill="1" applyBorder="1"/>
    <xf numFmtId="0" fontId="1" fillId="2" borderId="5" xfId="0" applyFont="1" applyFill="1" applyBorder="1" applyAlignment="1">
      <alignment horizontal="center" vertical="center" wrapText="1"/>
    </xf>
    <xf numFmtId="3" fontId="9" fillId="7" borderId="1" xfId="10" applyNumberForma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168" fontId="0" fillId="7" borderId="1" xfId="1" applyNumberFormat="1" applyFont="1" applyFill="1" applyBorder="1" applyAlignment="1">
      <alignment horizontal="center" vertical="center" wrapText="1"/>
    </xf>
    <xf numFmtId="170" fontId="18" fillId="9" borderId="0" xfId="1" applyNumberFormat="1" applyFont="1" applyFill="1" applyBorder="1" applyAlignment="1">
      <alignment horizontal="center"/>
    </xf>
    <xf numFmtId="170" fontId="18" fillId="8" borderId="0" xfId="1" applyNumberFormat="1" applyFont="1" applyFill="1" applyBorder="1" applyAlignment="1">
      <alignment horizontal="center"/>
    </xf>
    <xf numFmtId="0" fontId="18" fillId="0" borderId="0" xfId="0" applyFont="1"/>
    <xf numFmtId="170" fontId="18" fillId="6" borderId="0" xfId="1" applyNumberFormat="1" applyFont="1" applyFill="1"/>
    <xf numFmtId="170" fontId="13" fillId="6" borderId="0" xfId="1" applyNumberFormat="1" applyFont="1" applyFill="1" applyAlignment="1">
      <alignment horizontal="center"/>
    </xf>
    <xf numFmtId="170" fontId="13" fillId="10" borderId="0" xfId="1" applyNumberFormat="1" applyFont="1" applyFill="1" applyAlignment="1">
      <alignment horizontal="center"/>
    </xf>
    <xf numFmtId="170" fontId="13" fillId="10" borderId="0" xfId="1" applyNumberFormat="1" applyFont="1" applyFill="1"/>
    <xf numFmtId="170" fontId="13" fillId="11" borderId="0" xfId="1" applyNumberFormat="1" applyFont="1" applyFill="1"/>
    <xf numFmtId="170" fontId="13" fillId="9" borderId="0" xfId="1" applyNumberFormat="1" applyFont="1" applyFill="1"/>
    <xf numFmtId="170" fontId="13" fillId="8" borderId="0" xfId="1" applyNumberFormat="1" applyFont="1" applyFill="1"/>
    <xf numFmtId="170" fontId="18" fillId="8" borderId="0" xfId="1" applyNumberFormat="1" applyFont="1" applyFill="1"/>
    <xf numFmtId="0" fontId="18" fillId="0" borderId="1" xfId="0" applyFont="1" applyBorder="1" applyAlignment="1">
      <alignment horizontal="center" vertical="center"/>
    </xf>
    <xf numFmtId="170" fontId="18" fillId="6" borderId="0" xfId="1" applyNumberFormat="1" applyFont="1" applyFill="1" applyAlignment="1">
      <alignment horizontal="center"/>
    </xf>
    <xf numFmtId="170" fontId="18" fillId="10" borderId="0" xfId="1" applyNumberFormat="1" applyFont="1" applyFill="1" applyAlignment="1">
      <alignment horizontal="center"/>
    </xf>
    <xf numFmtId="170" fontId="18" fillId="11" borderId="0" xfId="1" applyNumberFormat="1" applyFont="1" applyFill="1" applyAlignment="1">
      <alignment horizontal="center"/>
    </xf>
    <xf numFmtId="170" fontId="18" fillId="9" borderId="0" xfId="1" applyNumberFormat="1" applyFont="1" applyFill="1" applyAlignment="1">
      <alignment horizontal="center"/>
    </xf>
    <xf numFmtId="170" fontId="18" fillId="8" borderId="0" xfId="1" applyNumberFormat="1" applyFont="1" applyFill="1" applyAlignment="1">
      <alignment horizontal="center"/>
    </xf>
    <xf numFmtId="1" fontId="18" fillId="8" borderId="0" xfId="1" applyNumberFormat="1" applyFont="1" applyFill="1" applyAlignment="1">
      <alignment horizontal="left"/>
    </xf>
    <xf numFmtId="170" fontId="18" fillId="8" borderId="5" xfId="1" applyNumberFormat="1" applyFont="1" applyFill="1" applyBorder="1" applyAlignment="1">
      <alignment horizontal="center"/>
    </xf>
    <xf numFmtId="1" fontId="18" fillId="9" borderId="0" xfId="1" applyNumberFormat="1" applyFont="1" applyFill="1" applyAlignment="1">
      <alignment horizontal="left"/>
    </xf>
    <xf numFmtId="170" fontId="18" fillId="8" borderId="10" xfId="1" applyNumberFormat="1" applyFont="1" applyFill="1" applyBorder="1" applyAlignment="1">
      <alignment horizontal="center"/>
    </xf>
    <xf numFmtId="170" fontId="18" fillId="9" borderId="5" xfId="1" applyNumberFormat="1" applyFont="1" applyFill="1" applyBorder="1" applyAlignment="1">
      <alignment horizontal="center"/>
    </xf>
    <xf numFmtId="170" fontId="18" fillId="11" borderId="0" xfId="1" applyNumberFormat="1" applyFont="1" applyFill="1" applyAlignment="1">
      <alignment horizontal="left"/>
    </xf>
    <xf numFmtId="170" fontId="18" fillId="9" borderId="10" xfId="1" applyNumberFormat="1" applyFont="1" applyFill="1" applyBorder="1" applyAlignment="1">
      <alignment horizontal="center"/>
    </xf>
    <xf numFmtId="170" fontId="18" fillId="8" borderId="8" xfId="1" applyNumberFormat="1" applyFont="1" applyFill="1" applyBorder="1" applyAlignment="1">
      <alignment horizontal="center"/>
    </xf>
    <xf numFmtId="1" fontId="18" fillId="11" borderId="0" xfId="1" applyNumberFormat="1" applyFont="1" applyFill="1" applyAlignment="1">
      <alignment horizontal="left"/>
    </xf>
    <xf numFmtId="0" fontId="18" fillId="0" borderId="0" xfId="0" applyFont="1" applyAlignment="1">
      <alignment horizontal="center" vertical="center"/>
    </xf>
    <xf numFmtId="171" fontId="18" fillId="0" borderId="0" xfId="0" applyNumberFormat="1" applyFont="1" applyAlignment="1">
      <alignment horizontal="center" vertical="center"/>
    </xf>
    <xf numFmtId="170" fontId="18" fillId="11" borderId="5" xfId="1" applyNumberFormat="1" applyFont="1" applyFill="1" applyBorder="1" applyAlignment="1">
      <alignment horizontal="center"/>
    </xf>
    <xf numFmtId="170" fontId="18" fillId="11" borderId="6" xfId="1" applyNumberFormat="1" applyFont="1" applyFill="1" applyBorder="1" applyAlignment="1">
      <alignment horizontal="center"/>
    </xf>
    <xf numFmtId="170" fontId="18" fillId="11" borderId="10" xfId="1" applyNumberFormat="1" applyFont="1" applyFill="1" applyBorder="1" applyAlignment="1">
      <alignment horizontal="center"/>
    </xf>
    <xf numFmtId="170" fontId="18" fillId="9" borderId="8" xfId="1" applyNumberFormat="1" applyFont="1" applyFill="1" applyBorder="1" applyAlignment="1">
      <alignment horizontal="center"/>
    </xf>
    <xf numFmtId="1" fontId="18" fillId="10" borderId="0" xfId="1" applyNumberFormat="1" applyFont="1" applyFill="1" applyBorder="1" applyAlignment="1">
      <alignment horizontal="left"/>
    </xf>
    <xf numFmtId="170" fontId="18" fillId="10" borderId="0" xfId="1" applyNumberFormat="1" applyFont="1" applyFill="1" applyBorder="1" applyAlignment="1">
      <alignment horizontal="center"/>
    </xf>
    <xf numFmtId="170" fontId="18" fillId="10" borderId="11" xfId="1" applyNumberFormat="1" applyFont="1" applyFill="1" applyBorder="1" applyAlignment="1">
      <alignment horizontal="center"/>
    </xf>
    <xf numFmtId="170" fontId="18" fillId="10" borderId="5" xfId="1" applyNumberFormat="1" applyFont="1" applyFill="1" applyBorder="1" applyAlignment="1">
      <alignment horizontal="center"/>
    </xf>
    <xf numFmtId="170" fontId="18" fillId="10" borderId="10" xfId="1" applyNumberFormat="1" applyFont="1" applyFill="1" applyBorder="1" applyAlignment="1">
      <alignment horizontal="center"/>
    </xf>
    <xf numFmtId="1" fontId="18" fillId="9" borderId="0" xfId="1" applyNumberFormat="1" applyFont="1" applyFill="1" applyBorder="1" applyAlignment="1">
      <alignment horizontal="left"/>
    </xf>
    <xf numFmtId="1" fontId="18" fillId="0" borderId="0" xfId="0" applyNumberFormat="1" applyFont="1"/>
    <xf numFmtId="170" fontId="18" fillId="11" borderId="8" xfId="1" applyNumberFormat="1" applyFont="1" applyFill="1" applyBorder="1" applyAlignment="1">
      <alignment horizontal="center"/>
    </xf>
    <xf numFmtId="2" fontId="18" fillId="0" borderId="0" xfId="1" applyNumberFormat="1" applyFont="1"/>
    <xf numFmtId="1" fontId="18" fillId="6" borderId="0" xfId="1" applyNumberFormat="1" applyFont="1" applyFill="1" applyAlignment="1">
      <alignment horizontal="left"/>
    </xf>
    <xf numFmtId="170" fontId="18" fillId="6" borderId="5" xfId="1" applyNumberFormat="1" applyFont="1" applyFill="1" applyBorder="1" applyAlignment="1">
      <alignment horizontal="center"/>
    </xf>
    <xf numFmtId="170" fontId="18" fillId="6" borderId="9" xfId="1" applyNumberFormat="1" applyFont="1" applyFill="1" applyBorder="1" applyAlignment="1">
      <alignment horizontal="center"/>
    </xf>
    <xf numFmtId="1" fontId="18" fillId="10" borderId="0" xfId="1" applyNumberFormat="1" applyFont="1" applyFill="1" applyAlignment="1">
      <alignment horizontal="left"/>
    </xf>
    <xf numFmtId="170" fontId="18" fillId="10" borderId="8" xfId="1" applyNumberFormat="1" applyFont="1" applyFill="1" applyBorder="1" applyAlignment="1">
      <alignment horizontal="center"/>
    </xf>
    <xf numFmtId="0" fontId="18" fillId="6" borderId="0" xfId="0" applyFont="1" applyFill="1" applyAlignment="1">
      <alignment horizontal="center"/>
    </xf>
    <xf numFmtId="0" fontId="18" fillId="10" borderId="0" xfId="0" applyFont="1" applyFill="1" applyAlignment="1">
      <alignment horizontal="center"/>
    </xf>
    <xf numFmtId="0" fontId="18" fillId="11" borderId="0" xfId="0" applyFont="1" applyFill="1" applyAlignment="1">
      <alignment horizontal="center"/>
    </xf>
    <xf numFmtId="0" fontId="18" fillId="9" borderId="0" xfId="0" applyFont="1" applyFill="1" applyAlignment="1">
      <alignment horizontal="center"/>
    </xf>
    <xf numFmtId="0" fontId="18" fillId="8" borderId="0" xfId="0" applyFont="1" applyFill="1" applyAlignment="1">
      <alignment horizontal="center"/>
    </xf>
    <xf numFmtId="1" fontId="0" fillId="0" borderId="0" xfId="0" applyNumberFormat="1"/>
    <xf numFmtId="1" fontId="18" fillId="10" borderId="9" xfId="1" applyNumberFormat="1" applyFont="1" applyFill="1" applyBorder="1" applyAlignment="1">
      <alignment horizontal="center"/>
    </xf>
    <xf numFmtId="1" fontId="18" fillId="11" borderId="5" xfId="1" applyNumberFormat="1" applyFont="1" applyFill="1" applyBorder="1" applyAlignment="1">
      <alignment horizontal="center"/>
    </xf>
    <xf numFmtId="1" fontId="18" fillId="9" borderId="5" xfId="1" applyNumberFormat="1" applyFont="1" applyFill="1" applyBorder="1" applyAlignment="1">
      <alignment horizontal="center"/>
    </xf>
    <xf numFmtId="1" fontId="18" fillId="8" borderId="5" xfId="1" applyNumberFormat="1" applyFont="1" applyFill="1" applyBorder="1" applyAlignment="1">
      <alignment horizontal="center"/>
    </xf>
    <xf numFmtId="1" fontId="18" fillId="8" borderId="0" xfId="1" applyNumberFormat="1" applyFont="1" applyFill="1" applyAlignment="1">
      <alignment horizontal="center"/>
    </xf>
    <xf numFmtId="1" fontId="18" fillId="6" borderId="5" xfId="1" applyNumberFormat="1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1" fontId="13" fillId="9" borderId="0" xfId="1" applyNumberFormat="1" applyFont="1" applyFill="1"/>
    <xf numFmtId="1" fontId="18" fillId="9" borderId="0" xfId="1" applyNumberFormat="1" applyFont="1" applyFill="1" applyAlignment="1">
      <alignment horizontal="center"/>
    </xf>
    <xf numFmtId="1" fontId="18" fillId="9" borderId="0" xfId="1" applyNumberFormat="1" applyFont="1" applyFill="1" applyBorder="1" applyAlignment="1">
      <alignment horizontal="center"/>
    </xf>
    <xf numFmtId="1" fontId="18" fillId="9" borderId="0" xfId="0" applyNumberFormat="1" applyFont="1" applyFill="1" applyAlignment="1">
      <alignment horizontal="center"/>
    </xf>
    <xf numFmtId="1" fontId="18" fillId="8" borderId="0" xfId="1" applyNumberFormat="1" applyFont="1" applyFill="1"/>
    <xf numFmtId="1" fontId="18" fillId="8" borderId="0" xfId="0" applyNumberFormat="1" applyFont="1" applyFill="1" applyAlignment="1">
      <alignment horizontal="center"/>
    </xf>
    <xf numFmtId="1" fontId="13" fillId="11" borderId="0" xfId="1" applyNumberFormat="1" applyFont="1" applyFill="1"/>
    <xf numFmtId="1" fontId="18" fillId="11" borderId="0" xfId="1" applyNumberFormat="1" applyFont="1" applyFill="1" applyAlignment="1">
      <alignment horizontal="center"/>
    </xf>
    <xf numFmtId="1" fontId="18" fillId="11" borderId="0" xfId="0" applyNumberFormat="1" applyFont="1" applyFill="1" applyAlignment="1">
      <alignment horizontal="center"/>
    </xf>
    <xf numFmtId="1" fontId="13" fillId="10" borderId="0" xfId="1" applyNumberFormat="1" applyFont="1" applyFill="1"/>
    <xf numFmtId="1" fontId="18" fillId="10" borderId="0" xfId="1" applyNumberFormat="1" applyFont="1" applyFill="1" applyAlignment="1">
      <alignment horizontal="center"/>
    </xf>
    <xf numFmtId="1" fontId="18" fillId="10" borderId="11" xfId="1" applyNumberFormat="1" applyFont="1" applyFill="1" applyBorder="1" applyAlignment="1">
      <alignment horizontal="center"/>
    </xf>
    <xf numFmtId="1" fontId="18" fillId="10" borderId="0" xfId="0" applyNumberFormat="1" applyFont="1" applyFill="1" applyAlignment="1">
      <alignment horizontal="center"/>
    </xf>
    <xf numFmtId="0" fontId="0" fillId="7" borderId="1" xfId="0" applyFill="1" applyBorder="1" applyAlignment="1" applyProtection="1">
      <alignment horizontal="center" vertical="center" wrapText="1"/>
      <protection locked="0"/>
    </xf>
    <xf numFmtId="171" fontId="18" fillId="0" borderId="1" xfId="0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/>
    </xf>
    <xf numFmtId="10" fontId="18" fillId="0" borderId="1" xfId="1" applyNumberFormat="1" applyFont="1" applyBorder="1" applyAlignment="1">
      <alignment horizontal="center"/>
    </xf>
    <xf numFmtId="2" fontId="18" fillId="0" borderId="1" xfId="0" applyNumberFormat="1" applyFont="1" applyBorder="1" applyAlignment="1">
      <alignment horizontal="center"/>
    </xf>
    <xf numFmtId="44" fontId="18" fillId="0" borderId="1" xfId="11" applyFont="1" applyBorder="1" applyAlignment="1">
      <alignment horizontal="center"/>
    </xf>
    <xf numFmtId="0" fontId="13" fillId="0" borderId="0" xfId="0" applyFont="1" applyAlignment="1">
      <alignment vertical="center"/>
    </xf>
    <xf numFmtId="0" fontId="13" fillId="0" borderId="11" xfId="0" applyFont="1" applyBorder="1" applyAlignment="1">
      <alignment vertical="center"/>
    </xf>
    <xf numFmtId="0" fontId="0" fillId="0" borderId="0" xfId="0" applyAlignment="1">
      <alignment vertical="center" textRotation="90" wrapText="1"/>
    </xf>
    <xf numFmtId="9" fontId="0" fillId="0" borderId="0" xfId="1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9" fontId="20" fillId="0" borderId="0" xfId="1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171" fontId="18" fillId="0" borderId="0" xfId="0" applyNumberFormat="1" applyFont="1"/>
    <xf numFmtId="170" fontId="18" fillId="0" borderId="0" xfId="1" applyNumberFormat="1" applyFont="1" applyFill="1" applyBorder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20" fillId="0" borderId="0" xfId="0" applyFont="1" applyAlignment="1">
      <alignment vertical="center" textRotation="90" wrapText="1"/>
    </xf>
    <xf numFmtId="0" fontId="21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 applyAlignment="1">
      <alignment horizontal="center"/>
    </xf>
    <xf numFmtId="2" fontId="18" fillId="10" borderId="0" xfId="1" applyNumberFormat="1" applyFont="1" applyFill="1" applyAlignment="1">
      <alignment horizontal="center"/>
    </xf>
    <xf numFmtId="0" fontId="18" fillId="2" borderId="0" xfId="0" applyFont="1" applyFill="1" applyAlignment="1">
      <alignment horizontal="center"/>
    </xf>
    <xf numFmtId="2" fontId="18" fillId="8" borderId="0" xfId="0" applyNumberFormat="1" applyFont="1" applyFill="1" applyAlignment="1">
      <alignment horizontal="center"/>
    </xf>
    <xf numFmtId="170" fontId="18" fillId="8" borderId="0" xfId="0" applyNumberFormat="1" applyFont="1" applyFill="1" applyAlignment="1">
      <alignment horizontal="center"/>
    </xf>
    <xf numFmtId="0" fontId="19" fillId="0" borderId="0" xfId="0" applyFont="1" applyAlignment="1">
      <alignment horizontal="center"/>
    </xf>
    <xf numFmtId="172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 vertical="center"/>
    </xf>
    <xf numFmtId="2" fontId="18" fillId="2" borderId="0" xfId="0" applyNumberFormat="1" applyFont="1" applyFill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172" fontId="19" fillId="0" borderId="0" xfId="0" applyNumberFormat="1" applyFont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18" fillId="2" borderId="5" xfId="0" applyNumberFormat="1" applyFont="1" applyFill="1" applyBorder="1" applyAlignment="1">
      <alignment horizontal="center" vertical="center"/>
    </xf>
    <xf numFmtId="170" fontId="18" fillId="2" borderId="5" xfId="0" applyNumberFormat="1" applyFont="1" applyFill="1" applyBorder="1" applyAlignment="1">
      <alignment horizontal="center" vertical="center"/>
    </xf>
    <xf numFmtId="172" fontId="18" fillId="2" borderId="5" xfId="0" applyNumberFormat="1" applyFont="1" applyFill="1" applyBorder="1" applyAlignment="1">
      <alignment horizontal="center" vertical="center"/>
    </xf>
    <xf numFmtId="170" fontId="18" fillId="2" borderId="0" xfId="0" applyNumberFormat="1" applyFont="1" applyFill="1" applyAlignment="1">
      <alignment horizontal="center" vertical="center"/>
    </xf>
    <xf numFmtId="1" fontId="13" fillId="8" borderId="0" xfId="1" applyNumberFormat="1" applyFont="1" applyFill="1" applyAlignment="1">
      <alignment horizontal="center"/>
    </xf>
    <xf numFmtId="1" fontId="13" fillId="9" borderId="0" xfId="1" applyNumberFormat="1" applyFont="1" applyFill="1" applyAlignment="1">
      <alignment horizontal="center"/>
    </xf>
    <xf numFmtId="1" fontId="13" fillId="11" borderId="0" xfId="1" applyNumberFormat="1" applyFont="1" applyFill="1" applyAlignment="1">
      <alignment horizontal="center"/>
    </xf>
    <xf numFmtId="1" fontId="13" fillId="10" borderId="0" xfId="1" applyNumberFormat="1" applyFont="1" applyFill="1" applyAlignment="1">
      <alignment horizontal="center"/>
    </xf>
    <xf numFmtId="172" fontId="18" fillId="2" borderId="5" xfId="0" applyNumberFormat="1" applyFont="1" applyFill="1" applyBorder="1" applyAlignment="1">
      <alignment horizontal="center"/>
    </xf>
    <xf numFmtId="0" fontId="13" fillId="2" borderId="0" xfId="0" applyFont="1" applyFill="1" applyAlignment="1">
      <alignment vertical="center" wrapText="1"/>
    </xf>
    <xf numFmtId="0" fontId="13" fillId="2" borderId="0" xfId="0" applyFont="1" applyFill="1" applyAlignment="1">
      <alignment vertical="center"/>
    </xf>
    <xf numFmtId="0" fontId="19" fillId="2" borderId="0" xfId="0" applyFont="1" applyFill="1" applyAlignment="1">
      <alignment horizontal="center" vertical="center"/>
    </xf>
    <xf numFmtId="10" fontId="18" fillId="2" borderId="0" xfId="1" applyNumberFormat="1" applyFont="1" applyFill="1" applyAlignment="1">
      <alignment horizontal="center"/>
    </xf>
    <xf numFmtId="10" fontId="18" fillId="0" borderId="0" xfId="1" applyNumberFormat="1" applyFont="1" applyFill="1" applyAlignment="1">
      <alignment horizontal="center"/>
    </xf>
    <xf numFmtId="10" fontId="19" fillId="0" borderId="0" xfId="1" applyNumberFormat="1" applyFont="1" applyAlignment="1">
      <alignment horizontal="center"/>
    </xf>
    <xf numFmtId="1" fontId="18" fillId="10" borderId="0" xfId="1" applyNumberFormat="1" applyFont="1" applyFill="1" applyBorder="1" applyAlignment="1">
      <alignment horizontal="center"/>
    </xf>
    <xf numFmtId="170" fontId="13" fillId="10" borderId="5" xfId="1" applyNumberFormat="1" applyFont="1" applyFill="1" applyBorder="1" applyAlignment="1">
      <alignment horizontal="center"/>
    </xf>
    <xf numFmtId="170" fontId="13" fillId="6" borderId="5" xfId="1" applyNumberFormat="1" applyFont="1" applyFill="1" applyBorder="1" applyAlignment="1">
      <alignment horizontal="center" vertical="center"/>
    </xf>
    <xf numFmtId="170" fontId="13" fillId="11" borderId="5" xfId="1" applyNumberFormat="1" applyFont="1" applyFill="1" applyBorder="1" applyAlignment="1">
      <alignment horizontal="center"/>
    </xf>
    <xf numFmtId="170" fontId="13" fillId="9" borderId="5" xfId="1" applyNumberFormat="1" applyFont="1" applyFill="1" applyBorder="1" applyAlignment="1">
      <alignment horizontal="center"/>
    </xf>
    <xf numFmtId="170" fontId="13" fillId="8" borderId="5" xfId="1" applyNumberFormat="1" applyFont="1" applyFill="1" applyBorder="1" applyAlignment="1">
      <alignment horizontal="center"/>
    </xf>
    <xf numFmtId="170" fontId="13" fillId="6" borderId="5" xfId="1" applyNumberFormat="1" applyFont="1" applyFill="1" applyBorder="1" applyAlignment="1">
      <alignment horizontal="center"/>
    </xf>
    <xf numFmtId="1" fontId="13" fillId="9" borderId="0" xfId="1" applyNumberFormat="1" applyFont="1" applyFill="1" applyAlignment="1">
      <alignment horizontal="left"/>
    </xf>
    <xf numFmtId="1" fontId="18" fillId="0" borderId="1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2" fontId="18" fillId="0" borderId="1" xfId="1" applyNumberFormat="1" applyFont="1" applyBorder="1" applyAlignment="1">
      <alignment horizontal="center"/>
    </xf>
    <xf numFmtId="44" fontId="0" fillId="0" borderId="0" xfId="0" applyNumberFormat="1"/>
    <xf numFmtId="0" fontId="18" fillId="0" borderId="12" xfId="0" applyFont="1" applyBorder="1" applyAlignment="1">
      <alignment horizontal="center" vertical="center" wrapText="1"/>
    </xf>
    <xf numFmtId="170" fontId="18" fillId="0" borderId="0" xfId="0" applyNumberFormat="1" applyFont="1"/>
    <xf numFmtId="176" fontId="18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22" fillId="2" borderId="7" xfId="0" applyFont="1" applyFill="1" applyBorder="1"/>
    <xf numFmtId="10" fontId="22" fillId="2" borderId="11" xfId="1" applyNumberFormat="1" applyFont="1" applyFill="1" applyBorder="1"/>
    <xf numFmtId="10" fontId="22" fillId="2" borderId="11" xfId="1" applyNumberFormat="1" applyFont="1" applyFill="1" applyBorder="1" applyAlignment="1">
      <alignment horizontal="center" vertical="top"/>
    </xf>
    <xf numFmtId="10" fontId="22" fillId="2" borderId="9" xfId="1" applyNumberFormat="1" applyFont="1" applyFill="1" applyBorder="1"/>
    <xf numFmtId="10" fontId="22" fillId="2" borderId="7" xfId="1" applyNumberFormat="1" applyFont="1" applyFill="1" applyBorder="1"/>
    <xf numFmtId="0" fontId="22" fillId="2" borderId="9" xfId="0" applyFont="1" applyFill="1" applyBorder="1"/>
    <xf numFmtId="2" fontId="18" fillId="0" borderId="0" xfId="0" applyNumberFormat="1" applyFont="1" applyAlignment="1">
      <alignment horizontal="center" vertical="center"/>
    </xf>
    <xf numFmtId="170" fontId="18" fillId="0" borderId="0" xfId="0" applyNumberFormat="1" applyFont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1" fontId="18" fillId="2" borderId="5" xfId="0" applyNumberFormat="1" applyFont="1" applyFill="1" applyBorder="1" applyAlignment="1">
      <alignment horizontal="center" vertical="center"/>
    </xf>
    <xf numFmtId="1" fontId="18" fillId="2" borderId="0" xfId="0" applyNumberFormat="1" applyFont="1" applyFill="1" applyAlignment="1">
      <alignment horizontal="center" vertical="center"/>
    </xf>
    <xf numFmtId="170" fontId="18" fillId="2" borderId="5" xfId="1" applyNumberFormat="1" applyFont="1" applyFill="1" applyBorder="1" applyAlignment="1">
      <alignment horizontal="center"/>
    </xf>
    <xf numFmtId="170" fontId="18" fillId="2" borderId="0" xfId="1" applyNumberFormat="1" applyFont="1" applyFill="1" applyAlignment="1">
      <alignment horizontal="center"/>
    </xf>
    <xf numFmtId="167" fontId="0" fillId="0" borderId="0" xfId="1" applyNumberFormat="1" applyFont="1"/>
    <xf numFmtId="1" fontId="18" fillId="0" borderId="12" xfId="0" applyNumberFormat="1" applyFont="1" applyBorder="1" applyAlignment="1">
      <alignment horizontal="center" vertical="center"/>
    </xf>
    <xf numFmtId="1" fontId="13" fillId="0" borderId="25" xfId="0" applyNumberFormat="1" applyFont="1" applyBorder="1" applyAlignment="1">
      <alignment horizontal="center" vertical="center"/>
    </xf>
    <xf numFmtId="1" fontId="19" fillId="0" borderId="0" xfId="0" applyNumberFormat="1" applyFont="1" applyAlignment="1">
      <alignment horizontal="center" vertical="center"/>
    </xf>
    <xf numFmtId="173" fontId="18" fillId="0" borderId="12" xfId="1" applyNumberFormat="1" applyFont="1" applyBorder="1" applyAlignment="1">
      <alignment horizontal="center" vertical="center" wrapText="1"/>
    </xf>
    <xf numFmtId="168" fontId="18" fillId="0" borderId="12" xfId="1" applyNumberFormat="1" applyFont="1" applyBorder="1" applyAlignment="1">
      <alignment horizontal="center" vertical="center"/>
    </xf>
    <xf numFmtId="179" fontId="18" fillId="2" borderId="5" xfId="0" applyNumberFormat="1" applyFont="1" applyFill="1" applyBorder="1" applyAlignment="1">
      <alignment horizontal="center" vertical="center"/>
    </xf>
    <xf numFmtId="179" fontId="18" fillId="8" borderId="5" xfId="1" applyNumberFormat="1" applyFont="1" applyFill="1" applyBorder="1" applyAlignment="1">
      <alignment horizontal="center"/>
    </xf>
    <xf numFmtId="170" fontId="13" fillId="11" borderId="0" xfId="1" applyNumberFormat="1" applyFont="1" applyFill="1" applyAlignment="1">
      <alignment horizontal="center"/>
    </xf>
    <xf numFmtId="170" fontId="13" fillId="9" borderId="0" xfId="1" applyNumberFormat="1" applyFont="1" applyFill="1" applyAlignment="1">
      <alignment horizontal="center"/>
    </xf>
    <xf numFmtId="170" fontId="13" fillId="8" borderId="0" xfId="1" applyNumberFormat="1" applyFont="1" applyFill="1" applyAlignment="1">
      <alignment horizontal="center"/>
    </xf>
    <xf numFmtId="0" fontId="18" fillId="0" borderId="14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/>
    </xf>
    <xf numFmtId="170" fontId="18" fillId="2" borderId="5" xfId="0" applyNumberFormat="1" applyFont="1" applyFill="1" applyBorder="1" applyAlignment="1">
      <alignment horizontal="center" vertical="center" wrapText="1"/>
    </xf>
    <xf numFmtId="170" fontId="18" fillId="0" borderId="0" xfId="0" applyNumberFormat="1" applyFont="1" applyAlignment="1">
      <alignment horizontal="center" vertical="center" wrapText="1"/>
    </xf>
    <xf numFmtId="170" fontId="18" fillId="2" borderId="4" xfId="0" applyNumberFormat="1" applyFont="1" applyFill="1" applyBorder="1" applyAlignment="1">
      <alignment horizontal="center" vertical="center"/>
    </xf>
    <xf numFmtId="1" fontId="18" fillId="0" borderId="14" xfId="0" applyNumberFormat="1" applyFont="1" applyBorder="1" applyAlignment="1">
      <alignment horizontal="center" vertical="center"/>
    </xf>
    <xf numFmtId="1" fontId="1" fillId="0" borderId="25" xfId="0" applyNumberFormat="1" applyFont="1" applyBorder="1" applyAlignment="1">
      <alignment horizontal="center" vertical="center"/>
    </xf>
    <xf numFmtId="2" fontId="18" fillId="2" borderId="5" xfId="0" applyNumberFormat="1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vertical="center"/>
    </xf>
    <xf numFmtId="0" fontId="18" fillId="2" borderId="6" xfId="0" applyFont="1" applyFill="1" applyBorder="1" applyAlignment="1">
      <alignment horizontal="center" vertical="center"/>
    </xf>
    <xf numFmtId="172" fontId="18" fillId="2" borderId="8" xfId="0" applyNumberFormat="1" applyFont="1" applyFill="1" applyBorder="1" applyAlignment="1">
      <alignment horizontal="center" vertical="center"/>
    </xf>
    <xf numFmtId="0" fontId="18" fillId="2" borderId="6" xfId="0" applyFont="1" applyFill="1" applyBorder="1" applyAlignment="1">
      <alignment horizontal="center"/>
    </xf>
    <xf numFmtId="172" fontId="18" fillId="2" borderId="8" xfId="0" applyNumberFormat="1" applyFont="1" applyFill="1" applyBorder="1" applyAlignment="1">
      <alignment horizontal="center"/>
    </xf>
    <xf numFmtId="0" fontId="18" fillId="2" borderId="10" xfId="0" applyFont="1" applyFill="1" applyBorder="1" applyAlignment="1">
      <alignment horizontal="center"/>
    </xf>
    <xf numFmtId="0" fontId="18" fillId="2" borderId="5" xfId="0" applyFont="1" applyFill="1" applyBorder="1" applyAlignment="1">
      <alignment horizontal="center"/>
    </xf>
    <xf numFmtId="0" fontId="13" fillId="2" borderId="5" xfId="0" applyFont="1" applyFill="1" applyBorder="1" applyAlignment="1">
      <alignment vertical="center" wrapText="1"/>
    </xf>
    <xf numFmtId="0" fontId="18" fillId="2" borderId="5" xfId="0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10" fontId="18" fillId="2" borderId="6" xfId="1" applyNumberFormat="1" applyFont="1" applyFill="1" applyBorder="1" applyAlignment="1">
      <alignment horizontal="center"/>
    </xf>
    <xf numFmtId="170" fontId="18" fillId="2" borderId="8" xfId="1" applyNumberFormat="1" applyFont="1" applyFill="1" applyBorder="1" applyAlignment="1">
      <alignment horizontal="center"/>
    </xf>
    <xf numFmtId="0" fontId="18" fillId="0" borderId="8" xfId="0" applyFont="1" applyBorder="1" applyAlignment="1">
      <alignment horizontal="center" vertical="center"/>
    </xf>
    <xf numFmtId="170" fontId="18" fillId="0" borderId="4" xfId="0" applyNumberFormat="1" applyFont="1" applyBorder="1" applyAlignment="1">
      <alignment horizontal="center" vertical="center"/>
    </xf>
    <xf numFmtId="1" fontId="23" fillId="2" borderId="5" xfId="0" applyNumberFormat="1" applyFont="1" applyFill="1" applyBorder="1" applyAlignment="1">
      <alignment horizontal="center" vertical="center"/>
    </xf>
    <xf numFmtId="169" fontId="18" fillId="2" borderId="5" xfId="0" applyNumberFormat="1" applyFont="1" applyFill="1" applyBorder="1" applyAlignment="1">
      <alignment horizontal="center" vertical="center"/>
    </xf>
    <xf numFmtId="169" fontId="13" fillId="2" borderId="0" xfId="0" applyNumberFormat="1" applyFont="1" applyFill="1" applyAlignment="1">
      <alignment vertical="center"/>
    </xf>
    <xf numFmtId="169" fontId="18" fillId="2" borderId="0" xfId="0" applyNumberFormat="1" applyFont="1" applyFill="1" applyAlignment="1">
      <alignment horizontal="center" vertical="center"/>
    </xf>
    <xf numFmtId="169" fontId="19" fillId="0" borderId="0" xfId="0" applyNumberFormat="1" applyFont="1" applyAlignment="1">
      <alignment horizontal="center" vertical="center"/>
    </xf>
    <xf numFmtId="169" fontId="18" fillId="2" borderId="4" xfId="0" applyNumberFormat="1" applyFont="1" applyFill="1" applyBorder="1" applyAlignment="1">
      <alignment horizontal="center" vertical="center"/>
    </xf>
    <xf numFmtId="2" fontId="18" fillId="2" borderId="4" xfId="0" applyNumberFormat="1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" fontId="0" fillId="0" borderId="18" xfId="0" applyNumberFormat="1" applyBorder="1" applyAlignment="1">
      <alignment horizontal="center"/>
    </xf>
    <xf numFmtId="1" fontId="0" fillId="0" borderId="22" xfId="0" applyNumberFormat="1" applyBorder="1" applyAlignment="1">
      <alignment horizontal="center"/>
    </xf>
    <xf numFmtId="1" fontId="0" fillId="0" borderId="2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70" fontId="23" fillId="2" borderId="5" xfId="0" applyNumberFormat="1" applyFont="1" applyFill="1" applyBorder="1" applyAlignment="1">
      <alignment horizontal="center" vertical="center"/>
    </xf>
    <xf numFmtId="169" fontId="23" fillId="2" borderId="5" xfId="0" applyNumberFormat="1" applyFont="1" applyFill="1" applyBorder="1" applyAlignment="1">
      <alignment horizontal="center" vertical="center"/>
    </xf>
    <xf numFmtId="169" fontId="23" fillId="2" borderId="0" xfId="0" applyNumberFormat="1" applyFont="1" applyFill="1" applyAlignment="1">
      <alignment horizontal="center" vertical="center"/>
    </xf>
    <xf numFmtId="170" fontId="23" fillId="2" borderId="5" xfId="0" applyNumberFormat="1" applyFont="1" applyFill="1" applyBorder="1" applyAlignment="1">
      <alignment horizontal="center" vertical="center" wrapText="1"/>
    </xf>
    <xf numFmtId="177" fontId="0" fillId="0" borderId="0" xfId="1" applyNumberFormat="1" applyFont="1"/>
    <xf numFmtId="0" fontId="0" fillId="12" borderId="0" xfId="0" applyFill="1"/>
    <xf numFmtId="1" fontId="0" fillId="0" borderId="0" xfId="0" applyNumberFormat="1" applyAlignment="1">
      <alignment horizontal="center" vertical="center" wrapText="1"/>
    </xf>
    <xf numFmtId="2" fontId="0" fillId="0" borderId="18" xfId="0" applyNumberFormat="1" applyBorder="1" applyAlignment="1">
      <alignment horizontal="center"/>
    </xf>
    <xf numFmtId="169" fontId="0" fillId="0" borderId="18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 vertical="center"/>
    </xf>
    <xf numFmtId="170" fontId="0" fillId="0" borderId="18" xfId="0" applyNumberFormat="1" applyBorder="1" applyAlignment="1">
      <alignment horizontal="center"/>
    </xf>
    <xf numFmtId="170" fontId="0" fillId="0" borderId="22" xfId="0" applyNumberFormat="1" applyBorder="1" applyAlignment="1">
      <alignment horizontal="center"/>
    </xf>
    <xf numFmtId="2" fontId="0" fillId="0" borderId="18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170" fontId="0" fillId="0" borderId="18" xfId="0" applyNumberFormat="1" applyBorder="1" applyAlignment="1">
      <alignment horizontal="center" vertical="center"/>
    </xf>
    <xf numFmtId="170" fontId="0" fillId="0" borderId="22" xfId="0" applyNumberFormat="1" applyBorder="1" applyAlignment="1">
      <alignment horizontal="center" vertical="center"/>
    </xf>
    <xf numFmtId="0" fontId="10" fillId="2" borderId="0" xfId="9" applyFont="1" applyFill="1" applyBorder="1" applyAlignment="1">
      <alignment horizontal="center" vertical="center"/>
    </xf>
    <xf numFmtId="0" fontId="11" fillId="2" borderId="0" xfId="10" applyFont="1" applyFill="1" applyBorder="1" applyAlignment="1">
      <alignment horizontal="center" vertical="center"/>
    </xf>
    <xf numFmtId="164" fontId="12" fillId="2" borderId="0" xfId="2" applyNumberFormat="1" applyFont="1" applyFill="1" applyAlignment="1">
      <alignment horizontal="center" vertical="center" wrapText="1"/>
    </xf>
    <xf numFmtId="164" fontId="11" fillId="2" borderId="0" xfId="10" applyNumberFormat="1" applyFont="1" applyFill="1" applyBorder="1" applyAlignment="1">
      <alignment horizontal="center" vertical="center"/>
    </xf>
    <xf numFmtId="10" fontId="10" fillId="2" borderId="0" xfId="9" applyNumberFormat="1" applyFont="1" applyFill="1" applyBorder="1" applyAlignment="1">
      <alignment horizontal="center" vertical="center"/>
    </xf>
    <xf numFmtId="10" fontId="12" fillId="2" borderId="0" xfId="2" applyNumberFormat="1" applyFont="1" applyFill="1" applyAlignment="1">
      <alignment horizontal="center" vertical="center" wrapText="1"/>
    </xf>
    <xf numFmtId="10" fontId="11" fillId="2" borderId="0" xfId="10" applyNumberFormat="1" applyFont="1" applyFill="1" applyBorder="1" applyAlignment="1">
      <alignment horizontal="center" vertical="center"/>
    </xf>
    <xf numFmtId="0" fontId="10" fillId="2" borderId="0" xfId="0" applyFont="1" applyFill="1" applyAlignment="1">
      <alignment horizontal="left" vertical="center"/>
    </xf>
    <xf numFmtId="180" fontId="0" fillId="0" borderId="22" xfId="0" applyNumberFormat="1" applyBorder="1" applyAlignment="1">
      <alignment horizontal="center" vertical="center"/>
    </xf>
    <xf numFmtId="180" fontId="0" fillId="0" borderId="18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/>
    <xf numFmtId="0" fontId="0" fillId="0" borderId="0" xfId="0" applyFill="1" applyAlignment="1">
      <alignment horizontal="center" vertical="center" wrapText="1"/>
    </xf>
    <xf numFmtId="169" fontId="0" fillId="2" borderId="0" xfId="0" applyNumberFormat="1" applyFill="1"/>
    <xf numFmtId="0" fontId="0" fillId="0" borderId="40" xfId="0" applyBorder="1" applyAlignment="1">
      <alignment horizontal="center" vertical="center"/>
    </xf>
    <xf numFmtId="1" fontId="0" fillId="0" borderId="40" xfId="0" applyNumberFormat="1" applyBorder="1" applyAlignment="1">
      <alignment horizontal="center" vertical="center"/>
    </xf>
    <xf numFmtId="2" fontId="0" fillId="0" borderId="40" xfId="0" applyNumberFormat="1" applyBorder="1" applyAlignment="1">
      <alignment horizontal="center"/>
    </xf>
    <xf numFmtId="169" fontId="0" fillId="0" borderId="40" xfId="0" applyNumberFormat="1" applyBorder="1" applyAlignment="1">
      <alignment horizontal="center" vertical="center"/>
    </xf>
    <xf numFmtId="170" fontId="0" fillId="0" borderId="40" xfId="0" applyNumberFormat="1" applyBorder="1" applyAlignment="1">
      <alignment horizontal="center" vertical="center"/>
    </xf>
    <xf numFmtId="2" fontId="0" fillId="0" borderId="40" xfId="0" applyNumberFormat="1" applyBorder="1" applyAlignment="1">
      <alignment horizontal="center" vertical="center"/>
    </xf>
    <xf numFmtId="1" fontId="0" fillId="0" borderId="40" xfId="0" applyNumberFormat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2" xfId="0" applyBorder="1" applyAlignment="1">
      <alignment horizontal="center" vertical="center"/>
    </xf>
    <xf numFmtId="0" fontId="0" fillId="0" borderId="42" xfId="0" applyBorder="1" applyAlignment="1">
      <alignment horizontal="center" vertical="center" wrapText="1"/>
    </xf>
    <xf numFmtId="1" fontId="0" fillId="0" borderId="42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 wrapText="1"/>
    </xf>
    <xf numFmtId="169" fontId="0" fillId="0" borderId="19" xfId="0" applyNumberFormat="1" applyBorder="1" applyAlignment="1">
      <alignment horizontal="center" vertical="center"/>
    </xf>
    <xf numFmtId="169" fontId="0" fillId="0" borderId="43" xfId="0" applyNumberFormat="1" applyBorder="1" applyAlignment="1">
      <alignment horizontal="center" vertical="center"/>
    </xf>
    <xf numFmtId="169" fontId="0" fillId="0" borderId="23" xfId="0" applyNumberFormat="1" applyBorder="1" applyAlignment="1">
      <alignment horizontal="center" vertical="center"/>
    </xf>
    <xf numFmtId="170" fontId="0" fillId="0" borderId="40" xfId="0" applyNumberFormat="1" applyBorder="1" applyAlignment="1">
      <alignment horizontal="center"/>
    </xf>
    <xf numFmtId="0" fontId="0" fillId="0" borderId="40" xfId="0" applyBorder="1"/>
    <xf numFmtId="180" fontId="0" fillId="0" borderId="40" xfId="0" applyNumberFormat="1" applyBorder="1" applyAlignment="1">
      <alignment horizontal="center" vertical="center"/>
    </xf>
    <xf numFmtId="1" fontId="0" fillId="0" borderId="40" xfId="0" applyNumberForma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 wrapText="1"/>
    </xf>
    <xf numFmtId="0" fontId="18" fillId="6" borderId="40" xfId="0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/>
    </xf>
    <xf numFmtId="0" fontId="18" fillId="2" borderId="0" xfId="0" applyFont="1" applyFill="1"/>
    <xf numFmtId="0" fontId="6" fillId="0" borderId="40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wrapText="1"/>
    </xf>
    <xf numFmtId="49" fontId="5" fillId="0" borderId="40" xfId="0" applyNumberFormat="1" applyFont="1" applyBorder="1" applyAlignment="1">
      <alignment horizontal="center" vertical="center" wrapText="1"/>
    </xf>
    <xf numFmtId="2" fontId="5" fillId="0" borderId="40" xfId="0" applyNumberFormat="1" applyFont="1" applyBorder="1" applyAlignment="1">
      <alignment horizontal="center" wrapText="1"/>
    </xf>
    <xf numFmtId="10" fontId="0" fillId="12" borderId="0" xfId="1" applyNumberFormat="1" applyFont="1" applyFill="1" applyBorder="1" applyAlignment="1">
      <alignment horizontal="center" vertical="center" wrapText="1"/>
    </xf>
    <xf numFmtId="10" fontId="16" fillId="13" borderId="0" xfId="1" applyNumberFormat="1" applyFont="1" applyFill="1" applyBorder="1" applyAlignment="1">
      <alignment horizontal="center" vertical="center" wrapText="1"/>
    </xf>
    <xf numFmtId="10" fontId="1" fillId="13" borderId="0" xfId="1" applyNumberFormat="1" applyFont="1" applyFill="1" applyBorder="1" applyAlignment="1">
      <alignment horizontal="center" vertical="center" wrapText="1"/>
    </xf>
    <xf numFmtId="0" fontId="0" fillId="13" borderId="0" xfId="0" applyFill="1"/>
    <xf numFmtId="0" fontId="0" fillId="0" borderId="0" xfId="0" applyFill="1" applyAlignment="1">
      <alignment horizontal="left" vertical="center" wrapText="1"/>
    </xf>
    <xf numFmtId="10" fontId="0" fillId="0" borderId="0" xfId="1" applyNumberFormat="1" applyFont="1" applyFill="1" applyBorder="1" applyAlignment="1">
      <alignment horizontal="center" vertical="center" wrapText="1"/>
    </xf>
    <xf numFmtId="4" fontId="0" fillId="2" borderId="0" xfId="0" applyNumberFormat="1" applyFill="1"/>
    <xf numFmtId="0" fontId="25" fillId="2" borderId="0" xfId="0" applyFont="1" applyFill="1" applyAlignment="1">
      <alignment horizontal="center" vertical="center"/>
    </xf>
    <xf numFmtId="0" fontId="25" fillId="2" borderId="0" xfId="0" applyFont="1" applyFill="1" applyAlignment="1" applyProtection="1">
      <alignment horizontal="center" vertical="center" wrapText="1"/>
      <protection locked="0"/>
    </xf>
    <xf numFmtId="0" fontId="25" fillId="6" borderId="1" xfId="0" applyFont="1" applyFill="1" applyBorder="1" applyAlignment="1">
      <alignment horizontal="center" vertical="center"/>
    </xf>
    <xf numFmtId="0" fontId="25" fillId="2" borderId="0" xfId="0" applyFont="1" applyFill="1" applyAlignment="1">
      <alignment horizontal="center" vertical="center" wrapText="1"/>
    </xf>
    <xf numFmtId="0" fontId="25" fillId="6" borderId="1" xfId="0" applyFont="1" applyFill="1" applyBorder="1" applyAlignment="1">
      <alignment horizontal="center" vertical="center" wrapText="1"/>
    </xf>
    <xf numFmtId="0" fontId="25" fillId="6" borderId="1" xfId="9" applyFont="1" applyFill="1" applyBorder="1" applyAlignment="1">
      <alignment horizontal="center" vertical="center"/>
    </xf>
    <xf numFmtId="169" fontId="25" fillId="2" borderId="1" xfId="2" applyNumberFormat="1" applyFont="1" applyFill="1" applyBorder="1" applyAlignment="1">
      <alignment horizontal="center" vertical="center" wrapText="1"/>
    </xf>
    <xf numFmtId="169" fontId="25" fillId="6" borderId="1" xfId="2" applyNumberFormat="1" applyFont="1" applyFill="1" applyBorder="1" applyAlignment="1">
      <alignment horizontal="center" vertical="center" wrapText="1"/>
    </xf>
    <xf numFmtId="9" fontId="25" fillId="2" borderId="40" xfId="1" applyFont="1" applyFill="1" applyBorder="1" applyAlignment="1">
      <alignment horizontal="center" vertical="center" wrapText="1"/>
    </xf>
    <xf numFmtId="9" fontId="25" fillId="6" borderId="40" xfId="1" applyFont="1" applyFill="1" applyBorder="1" applyAlignment="1">
      <alignment horizontal="center" vertical="center" wrapText="1"/>
    </xf>
    <xf numFmtId="0" fontId="25" fillId="2" borderId="1" xfId="9" applyFont="1" applyFill="1" applyBorder="1" applyAlignment="1">
      <alignment horizontal="center" vertical="center"/>
    </xf>
    <xf numFmtId="169" fontId="25" fillId="2" borderId="1" xfId="9" applyNumberFormat="1" applyFont="1" applyFill="1" applyBorder="1" applyAlignment="1">
      <alignment horizontal="center" vertical="center"/>
    </xf>
    <xf numFmtId="164" fontId="25" fillId="6" borderId="1" xfId="2" applyNumberFormat="1" applyFont="1" applyFill="1" applyBorder="1" applyAlignment="1">
      <alignment horizontal="center" vertical="center" wrapText="1"/>
    </xf>
    <xf numFmtId="10" fontId="25" fillId="2" borderId="1" xfId="9" applyNumberFormat="1" applyFont="1" applyFill="1" applyBorder="1" applyAlignment="1">
      <alignment horizontal="center" vertical="center"/>
    </xf>
    <xf numFmtId="10" fontId="25" fillId="6" borderId="1" xfId="2" applyNumberFormat="1" applyFont="1" applyFill="1" applyBorder="1" applyAlignment="1">
      <alignment horizontal="center" vertical="center" wrapText="1"/>
    </xf>
    <xf numFmtId="164" fontId="25" fillId="2" borderId="0" xfId="9" applyNumberFormat="1" applyFont="1" applyFill="1" applyBorder="1" applyAlignment="1">
      <alignment horizontal="center" vertical="center"/>
    </xf>
    <xf numFmtId="0" fontId="18" fillId="2" borderId="0" xfId="0" applyFont="1" applyFill="1" applyAlignment="1">
      <alignment horizontal="center" vertical="center" wrapText="1"/>
    </xf>
    <xf numFmtId="1" fontId="18" fillId="2" borderId="0" xfId="0" applyNumberFormat="1" applyFont="1" applyFill="1"/>
    <xf numFmtId="0" fontId="26" fillId="2" borderId="0" xfId="0" applyFont="1" applyFill="1" applyAlignment="1">
      <alignment horizontal="center" vertical="center"/>
    </xf>
    <xf numFmtId="164" fontId="25" fillId="2" borderId="0" xfId="2" applyNumberFormat="1" applyFont="1" applyFill="1" applyBorder="1" applyAlignment="1">
      <alignment horizontal="center" vertical="center" wrapText="1"/>
    </xf>
    <xf numFmtId="0" fontId="18" fillId="2" borderId="0" xfId="0" applyFont="1" applyFill="1" applyBorder="1"/>
    <xf numFmtId="169" fontId="25" fillId="2" borderId="0" xfId="9" applyNumberFormat="1" applyFont="1" applyFill="1" applyBorder="1" applyAlignment="1">
      <alignment horizontal="center" vertical="center"/>
    </xf>
    <xf numFmtId="4" fontId="18" fillId="2" borderId="0" xfId="0" applyNumberFormat="1" applyFont="1" applyFill="1" applyBorder="1"/>
    <xf numFmtId="0" fontId="4" fillId="2" borderId="0" xfId="0" applyFont="1" applyFill="1" applyBorder="1"/>
    <xf numFmtId="0" fontId="28" fillId="2" borderId="0" xfId="0" applyFont="1" applyFill="1" applyAlignment="1">
      <alignment horizontal="center" vertical="center"/>
    </xf>
    <xf numFmtId="3" fontId="25" fillId="2" borderId="40" xfId="2" applyNumberFormat="1" applyFont="1" applyFill="1" applyBorder="1" applyAlignment="1">
      <alignment horizontal="center" vertical="center" wrapText="1"/>
    </xf>
    <xf numFmtId="3" fontId="25" fillId="2" borderId="40" xfId="1" applyNumberFormat="1" applyFont="1" applyFill="1" applyBorder="1" applyAlignment="1">
      <alignment horizontal="center" vertical="center" wrapText="1"/>
    </xf>
    <xf numFmtId="3" fontId="25" fillId="2" borderId="40" xfId="9" applyNumberFormat="1" applyFont="1" applyFill="1" applyBorder="1" applyAlignment="1">
      <alignment horizontal="center" vertical="center"/>
    </xf>
    <xf numFmtId="3" fontId="25" fillId="6" borderId="40" xfId="2" applyNumberFormat="1" applyFont="1" applyFill="1" applyBorder="1" applyAlignment="1">
      <alignment horizontal="center" vertical="center" wrapText="1"/>
    </xf>
    <xf numFmtId="3" fontId="25" fillId="6" borderId="40" xfId="1" applyNumberFormat="1" applyFont="1" applyFill="1" applyBorder="1" applyAlignment="1">
      <alignment horizontal="center" vertical="center" wrapText="1"/>
    </xf>
    <xf numFmtId="3" fontId="25" fillId="6" borderId="40" xfId="0" applyNumberFormat="1" applyFont="1" applyFill="1" applyBorder="1" applyAlignment="1">
      <alignment horizontal="center" vertical="center"/>
    </xf>
    <xf numFmtId="169" fontId="24" fillId="8" borderId="1" xfId="0" applyNumberFormat="1" applyFont="1" applyFill="1" applyBorder="1" applyAlignment="1">
      <alignment horizontal="center" vertical="center"/>
    </xf>
    <xf numFmtId="10" fontId="24" fillId="8" borderId="1" xfId="0" applyNumberFormat="1" applyFont="1" applyFill="1" applyBorder="1" applyAlignment="1">
      <alignment horizontal="center" vertical="center"/>
    </xf>
    <xf numFmtId="2" fontId="24" fillId="8" borderId="1" xfId="0" applyNumberFormat="1" applyFont="1" applyFill="1" applyBorder="1" applyAlignment="1">
      <alignment horizontal="center" vertical="center"/>
    </xf>
    <xf numFmtId="3" fontId="13" fillId="8" borderId="40" xfId="0" applyNumberFormat="1" applyFont="1" applyFill="1" applyBorder="1" applyAlignment="1">
      <alignment horizontal="center" vertical="center"/>
    </xf>
    <xf numFmtId="0" fontId="29" fillId="2" borderId="0" xfId="0" applyFont="1" applyFill="1" applyAlignment="1">
      <alignment horizontal="center" vertical="center" wrapText="1"/>
    </xf>
    <xf numFmtId="1" fontId="0" fillId="0" borderId="42" xfId="0" applyNumberFormat="1" applyBorder="1" applyAlignment="1">
      <alignment horizontal="center"/>
    </xf>
    <xf numFmtId="2" fontId="0" fillId="0" borderId="42" xfId="0" applyNumberFormat="1" applyBorder="1" applyAlignment="1">
      <alignment horizontal="center"/>
    </xf>
    <xf numFmtId="169" fontId="0" fillId="0" borderId="42" xfId="0" applyNumberFormat="1" applyBorder="1" applyAlignment="1">
      <alignment horizontal="center" vertical="center"/>
    </xf>
    <xf numFmtId="170" fontId="0" fillId="0" borderId="42" xfId="0" applyNumberFormat="1" applyBorder="1" applyAlignment="1">
      <alignment horizontal="center" vertical="center"/>
    </xf>
    <xf numFmtId="2" fontId="0" fillId="0" borderId="42" xfId="0" applyNumberFormat="1" applyBorder="1" applyAlignment="1">
      <alignment horizontal="center" vertical="center"/>
    </xf>
    <xf numFmtId="169" fontId="0" fillId="0" borderId="38" xfId="0" applyNumberFormat="1" applyBorder="1" applyAlignment="1">
      <alignment horizontal="center" vertical="center"/>
    </xf>
    <xf numFmtId="169" fontId="0" fillId="0" borderId="16" xfId="0" applyNumberFormat="1" applyBorder="1" applyAlignment="1">
      <alignment horizontal="center" vertical="center"/>
    </xf>
    <xf numFmtId="170" fontId="0" fillId="0" borderId="16" xfId="0" applyNumberFormat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169" fontId="0" fillId="0" borderId="27" xfId="0" applyNumberFormat="1" applyBorder="1" applyAlignment="1">
      <alignment horizontal="center" vertical="center"/>
    </xf>
    <xf numFmtId="0" fontId="0" fillId="0" borderId="42" xfId="0" applyBorder="1" applyAlignment="1">
      <alignment horizontal="center"/>
    </xf>
    <xf numFmtId="170" fontId="0" fillId="0" borderId="42" xfId="0" applyNumberFormat="1" applyBorder="1" applyAlignment="1">
      <alignment horizontal="center"/>
    </xf>
    <xf numFmtId="180" fontId="0" fillId="0" borderId="16" xfId="0" applyNumberFormat="1" applyBorder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0" fontId="29" fillId="2" borderId="0" xfId="0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0" fontId="0" fillId="0" borderId="1" xfId="1" applyNumberFormat="1" applyFont="1" applyBorder="1" applyAlignment="1">
      <alignment horizontal="center" vertical="center"/>
    </xf>
    <xf numFmtId="10" fontId="0" fillId="0" borderId="40" xfId="1" applyNumberFormat="1" applyFont="1" applyBorder="1" applyAlignment="1">
      <alignment horizontal="center" vertical="center" wrapText="1"/>
    </xf>
    <xf numFmtId="10" fontId="0" fillId="0" borderId="40" xfId="1" applyNumberFormat="1" applyFont="1" applyBorder="1" applyAlignment="1">
      <alignment horizontal="center" vertical="center"/>
    </xf>
    <xf numFmtId="0" fontId="5" fillId="0" borderId="26" xfId="2" applyFont="1" applyBorder="1" applyAlignment="1">
      <alignment horizontal="center" vertical="center" wrapText="1"/>
    </xf>
    <xf numFmtId="0" fontId="0" fillId="0" borderId="34" xfId="0" applyBorder="1" applyAlignment="1" applyProtection="1">
      <alignment horizontal="center" vertical="center" wrapText="1"/>
      <protection locked="0"/>
    </xf>
    <xf numFmtId="3" fontId="9" fillId="0" borderId="40" xfId="10" applyNumberFormat="1" applyFill="1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5" fillId="0" borderId="30" xfId="0" applyFont="1" applyBorder="1" applyAlignment="1">
      <alignment wrapText="1"/>
    </xf>
    <xf numFmtId="0" fontId="1" fillId="0" borderId="34" xfId="0" applyFont="1" applyBorder="1" applyAlignment="1" applyProtection="1">
      <alignment horizontal="center" vertical="center" wrapText="1"/>
      <protection locked="0"/>
    </xf>
    <xf numFmtId="0" fontId="1" fillId="0" borderId="0" xfId="0" applyFont="1" applyBorder="1" applyAlignment="1" applyProtection="1">
      <alignment horizontal="center" vertical="center" wrapText="1"/>
      <protection locked="0"/>
    </xf>
    <xf numFmtId="0" fontId="1" fillId="0" borderId="30" xfId="0" applyFont="1" applyBorder="1" applyAlignment="1" applyProtection="1">
      <alignment horizontal="left" vertical="center" wrapText="1"/>
      <protection locked="0"/>
    </xf>
    <xf numFmtId="0" fontId="0" fillId="7" borderId="40" xfId="0" applyFill="1" applyBorder="1" applyAlignment="1" applyProtection="1">
      <alignment horizontal="center" vertical="center" wrapText="1"/>
      <protection locked="0"/>
    </xf>
    <xf numFmtId="0" fontId="0" fillId="0" borderId="30" xfId="0" applyBorder="1" applyAlignment="1" applyProtection="1">
      <alignment horizontal="left" vertical="center" wrapText="1"/>
      <protection locked="0"/>
    </xf>
    <xf numFmtId="0" fontId="0" fillId="0" borderId="30" xfId="0" applyBorder="1" applyAlignment="1">
      <alignment vertical="top" wrapText="1"/>
    </xf>
    <xf numFmtId="167" fontId="0" fillId="7" borderId="40" xfId="1" applyNumberFormat="1" applyFont="1" applyFill="1" applyBorder="1" applyAlignment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  <protection locked="0"/>
    </xf>
    <xf numFmtId="1" fontId="0" fillId="0" borderId="40" xfId="0" applyNumberFormat="1" applyBorder="1" applyAlignment="1" applyProtection="1">
      <alignment horizontal="center" vertical="center" wrapText="1"/>
      <protection locked="0"/>
    </xf>
    <xf numFmtId="0" fontId="0" fillId="0" borderId="33" xfId="0" applyBorder="1" applyAlignment="1">
      <alignment horizontal="center" vertical="center" wrapText="1"/>
    </xf>
    <xf numFmtId="1" fontId="0" fillId="0" borderId="22" xfId="0" applyNumberFormat="1" applyBorder="1" applyAlignment="1" applyProtection="1">
      <alignment horizontal="center" vertical="center" wrapText="1"/>
      <protection locked="0"/>
    </xf>
    <xf numFmtId="0" fontId="0" fillId="0" borderId="31" xfId="0" applyBorder="1" applyAlignment="1">
      <alignment horizontal="center" vertical="center" wrapText="1"/>
    </xf>
    <xf numFmtId="0" fontId="0" fillId="0" borderId="32" xfId="0" applyBorder="1" applyAlignment="1">
      <alignment wrapText="1"/>
    </xf>
    <xf numFmtId="0" fontId="0" fillId="0" borderId="30" xfId="0" applyBorder="1" applyAlignment="1">
      <alignment wrapText="1"/>
    </xf>
    <xf numFmtId="0" fontId="0" fillId="0" borderId="30" xfId="0" applyBorder="1" applyAlignment="1">
      <alignment horizontal="center" vertical="center" wrapText="1"/>
    </xf>
    <xf numFmtId="171" fontId="0" fillId="0" borderId="43" xfId="1" applyNumberFormat="1" applyFont="1" applyBorder="1" applyAlignment="1">
      <alignment horizontal="center" vertical="center" wrapText="1"/>
    </xf>
    <xf numFmtId="171" fontId="0" fillId="0" borderId="23" xfId="1" applyNumberFormat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3" fillId="0" borderId="0" xfId="0" applyFont="1" applyBorder="1" applyAlignment="1">
      <alignment horizontal="center" vertical="center" wrapText="1"/>
    </xf>
    <xf numFmtId="2" fontId="0" fillId="0" borderId="40" xfId="0" applyNumberFormat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0" fontId="20" fillId="0" borderId="0" xfId="0" applyFont="1" applyBorder="1" applyAlignment="1">
      <alignment vertical="center" wrapText="1"/>
    </xf>
    <xf numFmtId="1" fontId="0" fillId="0" borderId="0" xfId="0" applyNumberFormat="1" applyBorder="1" applyAlignment="1">
      <alignment horizontal="center" vertical="center" wrapText="1"/>
    </xf>
    <xf numFmtId="9" fontId="5" fillId="0" borderId="0" xfId="1" applyFont="1" applyBorder="1" applyAlignment="1">
      <alignment horizontal="center" vertical="center" wrapText="1"/>
    </xf>
    <xf numFmtId="0" fontId="3" fillId="0" borderId="0" xfId="0" applyFont="1" applyBorder="1" applyAlignment="1">
      <alignment wrapText="1"/>
    </xf>
    <xf numFmtId="0" fontId="0" fillId="0" borderId="0" xfId="0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/>
    </xf>
    <xf numFmtId="170" fontId="13" fillId="6" borderId="0" xfId="1" applyNumberFormat="1" applyFont="1" applyFill="1" applyAlignment="1">
      <alignment horizontal="center"/>
    </xf>
    <xf numFmtId="170" fontId="13" fillId="10" borderId="0" xfId="1" applyNumberFormat="1" applyFont="1" applyFill="1" applyAlignment="1">
      <alignment horizontal="center"/>
    </xf>
    <xf numFmtId="170" fontId="13" fillId="11" borderId="0" xfId="1" applyNumberFormat="1" applyFont="1" applyFill="1" applyAlignment="1">
      <alignment horizontal="center"/>
    </xf>
    <xf numFmtId="170" fontId="13" fillId="9" borderId="0" xfId="1" applyNumberFormat="1" applyFont="1" applyFill="1" applyAlignment="1">
      <alignment horizontal="center"/>
    </xf>
    <xf numFmtId="170" fontId="13" fillId="8" borderId="0" xfId="1" applyNumberFormat="1" applyFont="1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3" fillId="0" borderId="28" xfId="0" applyFont="1" applyBorder="1" applyAlignment="1">
      <alignment horizontal="center" vertical="center" wrapText="1"/>
    </xf>
    <xf numFmtId="0" fontId="13" fillId="0" borderId="35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20" fillId="0" borderId="28" xfId="0" applyFont="1" applyBorder="1" applyAlignment="1">
      <alignment horizontal="center" vertical="center" wrapText="1"/>
    </xf>
    <xf numFmtId="0" fontId="20" fillId="0" borderId="35" xfId="0" applyFont="1" applyBorder="1" applyAlignment="1">
      <alignment horizontal="center" vertical="center" wrapText="1"/>
    </xf>
    <xf numFmtId="0" fontId="20" fillId="0" borderId="29" xfId="0" applyFont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wrapText="1"/>
    </xf>
    <xf numFmtId="0" fontId="27" fillId="2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13" fillId="2" borderId="0" xfId="0" applyFont="1" applyFill="1" applyAlignment="1">
      <alignment horizontal="center" vertical="center" wrapText="1"/>
    </xf>
    <xf numFmtId="0" fontId="13" fillId="2" borderId="0" xfId="0" applyFont="1" applyFill="1" applyAlignment="1">
      <alignment horizontal="center" vertical="center"/>
    </xf>
    <xf numFmtId="170" fontId="13" fillId="2" borderId="0" xfId="1" applyNumberFormat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170" fontId="13" fillId="6" borderId="0" xfId="1" applyNumberFormat="1" applyFont="1" applyFill="1" applyAlignment="1">
      <alignment horizontal="center"/>
    </xf>
    <xf numFmtId="170" fontId="13" fillId="10" borderId="0" xfId="1" applyNumberFormat="1" applyFont="1" applyFill="1" applyAlignment="1">
      <alignment horizontal="center"/>
    </xf>
    <xf numFmtId="170" fontId="13" fillId="11" borderId="0" xfId="1" applyNumberFormat="1" applyFont="1" applyFill="1" applyAlignment="1">
      <alignment horizontal="center"/>
    </xf>
    <xf numFmtId="170" fontId="13" fillId="9" borderId="0" xfId="1" applyNumberFormat="1" applyFont="1" applyFill="1" applyAlignment="1">
      <alignment horizontal="center"/>
    </xf>
    <xf numFmtId="170" fontId="13" fillId="8" borderId="0" xfId="1" applyNumberFormat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/>
    </xf>
    <xf numFmtId="167" fontId="18" fillId="0" borderId="1" xfId="0" applyNumberFormat="1" applyFont="1" applyBorder="1" applyAlignment="1">
      <alignment horizontal="center" vertical="center"/>
    </xf>
    <xf numFmtId="10" fontId="18" fillId="0" borderId="14" xfId="1" applyNumberFormat="1" applyFont="1" applyBorder="1" applyAlignment="1">
      <alignment horizontal="center" vertical="center"/>
    </xf>
    <xf numFmtId="10" fontId="18" fillId="0" borderId="15" xfId="1" applyNumberFormat="1" applyFont="1" applyBorder="1" applyAlignment="1">
      <alignment horizontal="center" vertical="center"/>
    </xf>
    <xf numFmtId="10" fontId="18" fillId="0" borderId="16" xfId="1" applyNumberFormat="1" applyFont="1" applyBorder="1" applyAlignment="1">
      <alignment horizontal="center" vertical="center"/>
    </xf>
    <xf numFmtId="10" fontId="18" fillId="0" borderId="1" xfId="0" applyNumberFormat="1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 wrapText="1"/>
    </xf>
    <xf numFmtId="169" fontId="13" fillId="2" borderId="0" xfId="0" applyNumberFormat="1" applyFont="1" applyFill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10" fontId="18" fillId="0" borderId="14" xfId="0" applyNumberFormat="1" applyFont="1" applyBorder="1" applyAlignment="1">
      <alignment horizontal="center" vertical="center"/>
    </xf>
    <xf numFmtId="10" fontId="18" fillId="0" borderId="15" xfId="0" applyNumberFormat="1" applyFont="1" applyBorder="1" applyAlignment="1">
      <alignment horizontal="center" vertical="center"/>
    </xf>
    <xf numFmtId="10" fontId="18" fillId="0" borderId="16" xfId="0" applyNumberFormat="1" applyFont="1" applyBorder="1" applyAlignment="1">
      <alignment horizontal="center" vertical="center"/>
    </xf>
    <xf numFmtId="167" fontId="18" fillId="0" borderId="14" xfId="0" applyNumberFormat="1" applyFont="1" applyBorder="1" applyAlignment="1">
      <alignment horizontal="center" vertical="center"/>
    </xf>
    <xf numFmtId="167" fontId="18" fillId="0" borderId="15" xfId="0" applyNumberFormat="1" applyFont="1" applyBorder="1" applyAlignment="1">
      <alignment horizontal="center" vertical="center"/>
    </xf>
    <xf numFmtId="167" fontId="18" fillId="0" borderId="16" xfId="0" applyNumberFormat="1" applyFont="1" applyBorder="1" applyAlignment="1">
      <alignment horizontal="center" vertical="center"/>
    </xf>
    <xf numFmtId="168" fontId="18" fillId="0" borderId="14" xfId="0" applyNumberFormat="1" applyFont="1" applyBorder="1" applyAlignment="1">
      <alignment horizontal="center" vertical="center"/>
    </xf>
    <xf numFmtId="168" fontId="18" fillId="0" borderId="15" xfId="0" applyNumberFormat="1" applyFont="1" applyBorder="1" applyAlignment="1">
      <alignment horizontal="center" vertical="center"/>
    </xf>
    <xf numFmtId="168" fontId="18" fillId="0" borderId="16" xfId="0" applyNumberFormat="1" applyFont="1" applyBorder="1" applyAlignment="1">
      <alignment horizontal="center" vertical="center"/>
    </xf>
    <xf numFmtId="168" fontId="18" fillId="0" borderId="14" xfId="1" applyNumberFormat="1" applyFont="1" applyBorder="1" applyAlignment="1">
      <alignment horizontal="center" vertical="center"/>
    </xf>
    <xf numFmtId="168" fontId="18" fillId="0" borderId="15" xfId="1" applyNumberFormat="1" applyFont="1" applyBorder="1" applyAlignment="1">
      <alignment horizontal="center" vertical="center"/>
    </xf>
    <xf numFmtId="168" fontId="18" fillId="0" borderId="16" xfId="1" applyNumberFormat="1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3" fontId="9" fillId="7" borderId="40" xfId="10" applyNumberFormat="1" applyFill="1" applyBorder="1" applyAlignment="1">
      <alignment horizontal="center" vertical="center" wrapText="1"/>
    </xf>
    <xf numFmtId="0" fontId="0" fillId="7" borderId="40" xfId="0" applyFill="1" applyBorder="1" applyAlignment="1">
      <alignment horizontal="center" vertical="center" wrapText="1"/>
    </xf>
    <xf numFmtId="168" fontId="0" fillId="7" borderId="40" xfId="1" applyNumberFormat="1" applyFont="1" applyFill="1" applyBorder="1" applyAlignment="1">
      <alignment horizontal="center" vertical="center" wrapText="1"/>
    </xf>
    <xf numFmtId="10" fontId="17" fillId="2" borderId="41" xfId="0" applyNumberFormat="1" applyFont="1" applyFill="1" applyBorder="1"/>
    <xf numFmtId="10" fontId="17" fillId="2" borderId="36" xfId="0" applyNumberFormat="1" applyFont="1" applyFill="1" applyBorder="1"/>
    <xf numFmtId="10" fontId="19" fillId="0" borderId="40" xfId="0" applyNumberFormat="1" applyFont="1" applyBorder="1" applyAlignment="1">
      <alignment horizontal="center" vertical="center"/>
    </xf>
    <xf numFmtId="0" fontId="19" fillId="0" borderId="40" xfId="0" applyFont="1" applyBorder="1" applyAlignment="1">
      <alignment horizontal="center" vertical="center"/>
    </xf>
    <xf numFmtId="0" fontId="18" fillId="0" borderId="40" xfId="0" applyFont="1" applyBorder="1" applyAlignment="1">
      <alignment horizontal="center" vertical="center"/>
    </xf>
    <xf numFmtId="0" fontId="18" fillId="0" borderId="41" xfId="0" applyFont="1" applyBorder="1" applyAlignment="1">
      <alignment horizontal="center" vertical="center"/>
    </xf>
    <xf numFmtId="0" fontId="18" fillId="14" borderId="40" xfId="0" applyFont="1" applyFill="1" applyBorder="1" applyAlignment="1">
      <alignment horizontal="center" vertical="center"/>
    </xf>
    <xf numFmtId="0" fontId="18" fillId="14" borderId="40" xfId="0" applyFont="1" applyFill="1" applyBorder="1" applyAlignment="1">
      <alignment horizontal="center" vertical="center" wrapText="1"/>
    </xf>
    <xf numFmtId="10" fontId="19" fillId="14" borderId="40" xfId="0" applyNumberFormat="1" applyFont="1" applyFill="1" applyBorder="1" applyAlignment="1">
      <alignment horizontal="center" vertical="center"/>
    </xf>
    <xf numFmtId="0" fontId="19" fillId="14" borderId="40" xfId="0" applyFont="1" applyFill="1" applyBorder="1" applyAlignment="1">
      <alignment horizontal="center" vertical="center"/>
    </xf>
    <xf numFmtId="0" fontId="31" fillId="14" borderId="40" xfId="0" applyFont="1" applyFill="1" applyBorder="1" applyAlignment="1">
      <alignment horizontal="center" vertical="center" wrapText="1"/>
    </xf>
    <xf numFmtId="10" fontId="32" fillId="14" borderId="40" xfId="1" applyNumberFormat="1" applyFont="1" applyFill="1" applyBorder="1" applyAlignment="1">
      <alignment horizontal="center" vertical="center"/>
    </xf>
    <xf numFmtId="0" fontId="31" fillId="0" borderId="40" xfId="0" applyFont="1" applyFill="1" applyBorder="1" applyAlignment="1">
      <alignment horizontal="center" vertical="center" wrapText="1"/>
    </xf>
    <xf numFmtId="10" fontId="32" fillId="0" borderId="40" xfId="1" applyNumberFormat="1" applyFont="1" applyFill="1" applyBorder="1" applyAlignment="1">
      <alignment horizontal="center" vertical="center"/>
    </xf>
  </cellXfs>
  <cellStyles count="12">
    <cellStyle name="Comma 2" xfId="6" xr:uid="{00000000-0005-0000-0000-000000000000}"/>
    <cellStyle name="Currency" xfId="11" builtinId="4"/>
    <cellStyle name="Currency 2" xfId="7" xr:uid="{00000000-0005-0000-0000-000002000000}"/>
    <cellStyle name="Input" xfId="9" builtinId="20"/>
    <cellStyle name="Normal" xfId="0" builtinId="0"/>
    <cellStyle name="Normal 2" xfId="2" xr:uid="{00000000-0005-0000-0000-000005000000}"/>
    <cellStyle name="Normal 2 2" xfId="8" xr:uid="{00000000-0005-0000-0000-000006000000}"/>
    <cellStyle name="Normal 3" xfId="3" xr:uid="{00000000-0005-0000-0000-000007000000}"/>
    <cellStyle name="Output" xfId="10" builtinId="21"/>
    <cellStyle name="Percent" xfId="1" builtinId="5"/>
    <cellStyle name="Percent 2" xfId="5" xr:uid="{00000000-0005-0000-0000-00000A000000}"/>
    <cellStyle name="Percent 3" xfId="4" xr:uid="{00000000-0005-0000-0000-00000B000000}"/>
  </cellStyles>
  <dxfs count="0"/>
  <tableStyles count="0" defaultTableStyle="TableStyleMedium2" defaultPivotStyle="PivotStyleLight16"/>
  <colors>
    <mruColors>
      <color rgb="FFA9D08E"/>
      <color rgb="FFFF66CC"/>
      <color rgb="FFDDEBF7"/>
      <color rgb="FFFF7C80"/>
      <color rgb="FF00FFFF"/>
      <color rgb="FF9BC2E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8</xdr:row>
      <xdr:rowOff>88900</xdr:rowOff>
    </xdr:from>
    <xdr:to>
      <xdr:col>25</xdr:col>
      <xdr:colOff>146364</xdr:colOff>
      <xdr:row>17</xdr:row>
      <xdr:rowOff>22019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24ABBE-DB43-34F3-EBCA-48FE75EF3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8600" y="2794000"/>
          <a:ext cx="9074464" cy="16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73</xdr:row>
      <xdr:rowOff>177800</xdr:rowOff>
    </xdr:from>
    <xdr:to>
      <xdr:col>3</xdr:col>
      <xdr:colOff>398933</xdr:colOff>
      <xdr:row>80</xdr:row>
      <xdr:rowOff>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32BC811-D9CA-4547-8D1B-A7E2287CA375}"/>
            </a:ext>
          </a:extLst>
        </xdr:cNvPr>
        <xdr:cNvSpPr txBox="1"/>
      </xdr:nvSpPr>
      <xdr:spPr>
        <a:xfrm>
          <a:off x="876300" y="1823720"/>
          <a:ext cx="2151533" cy="1102361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NON employed</a:t>
          </a:r>
        </a:p>
      </xdr:txBody>
    </xdr:sp>
    <xdr:clientData/>
  </xdr:twoCellAnchor>
  <xdr:twoCellAnchor>
    <xdr:from>
      <xdr:col>5</xdr:col>
      <xdr:colOff>618068</xdr:colOff>
      <xdr:row>74</xdr:row>
      <xdr:rowOff>0</xdr:rowOff>
    </xdr:from>
    <xdr:to>
      <xdr:col>8</xdr:col>
      <xdr:colOff>136468</xdr:colOff>
      <xdr:row>80</xdr:row>
      <xdr:rowOff>8467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DAA81F6-6C39-4119-91DF-F6BFBAD65591}"/>
            </a:ext>
          </a:extLst>
        </xdr:cNvPr>
        <xdr:cNvSpPr txBox="1"/>
      </xdr:nvSpPr>
      <xdr:spPr>
        <a:xfrm>
          <a:off x="4999568" y="1828800"/>
          <a:ext cx="2147300" cy="1105747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Employed</a:t>
          </a:r>
          <a:r>
            <a:rPr lang="en-GB" sz="1100" baseline="0"/>
            <a:t> </a:t>
          </a:r>
        </a:p>
      </xdr:txBody>
    </xdr:sp>
    <xdr:clientData/>
  </xdr:twoCellAnchor>
  <xdr:twoCellAnchor>
    <xdr:from>
      <xdr:col>3</xdr:col>
      <xdr:colOff>143934</xdr:colOff>
      <xdr:row>71</xdr:row>
      <xdr:rowOff>8467</xdr:rowOff>
    </xdr:from>
    <xdr:to>
      <xdr:col>6</xdr:col>
      <xdr:colOff>381000</xdr:colOff>
      <xdr:row>73</xdr:row>
      <xdr:rowOff>178133</xdr:rowOff>
    </xdr:to>
    <xdr:sp macro="" textlink="">
      <xdr:nvSpPr>
        <xdr:cNvPr id="16" name="Arrow: Curved Down 15">
          <a:extLst>
            <a:ext uri="{FF2B5EF4-FFF2-40B4-BE49-F238E27FC236}">
              <a16:creationId xmlns:a16="http://schemas.microsoft.com/office/drawing/2014/main" id="{EE0C0B58-E135-411E-843B-963CF0D3A59B}"/>
            </a:ext>
          </a:extLst>
        </xdr:cNvPr>
        <xdr:cNvSpPr/>
      </xdr:nvSpPr>
      <xdr:spPr>
        <a:xfrm>
          <a:off x="2772834" y="1105747"/>
          <a:ext cx="2865966" cy="718306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25401</xdr:colOff>
      <xdr:row>80</xdr:row>
      <xdr:rowOff>25067</xdr:rowOff>
    </xdr:from>
    <xdr:to>
      <xdr:col>6</xdr:col>
      <xdr:colOff>262467</xdr:colOff>
      <xdr:row>84</xdr:row>
      <xdr:rowOff>0</xdr:rowOff>
    </xdr:to>
    <xdr:sp macro="" textlink="">
      <xdr:nvSpPr>
        <xdr:cNvPr id="17" name="Arrow: Curved Down 16">
          <a:extLst>
            <a:ext uri="{FF2B5EF4-FFF2-40B4-BE49-F238E27FC236}">
              <a16:creationId xmlns:a16="http://schemas.microsoft.com/office/drawing/2014/main" id="{865C44DA-7483-46C2-9448-CEAE25487F7D}"/>
            </a:ext>
          </a:extLst>
        </xdr:cNvPr>
        <xdr:cNvSpPr/>
      </xdr:nvSpPr>
      <xdr:spPr>
        <a:xfrm rot="10800000">
          <a:off x="2654301" y="2951147"/>
          <a:ext cx="2865966" cy="706453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50800</xdr:colOff>
      <xdr:row>80</xdr:row>
      <xdr:rowOff>67734</xdr:rowOff>
    </xdr:from>
    <xdr:to>
      <xdr:col>2</xdr:col>
      <xdr:colOff>127000</xdr:colOff>
      <xdr:row>82</xdr:row>
      <xdr:rowOff>25400</xdr:rowOff>
    </xdr:to>
    <xdr:sp macro="" textlink="">
      <xdr:nvSpPr>
        <xdr:cNvPr id="18" name="Arrow: Curved Up 17">
          <a:extLst>
            <a:ext uri="{FF2B5EF4-FFF2-40B4-BE49-F238E27FC236}">
              <a16:creationId xmlns:a16="http://schemas.microsoft.com/office/drawing/2014/main" id="{02625F1A-9385-4D06-9077-B24D52211040}"/>
            </a:ext>
          </a:extLst>
        </xdr:cNvPr>
        <xdr:cNvSpPr/>
      </xdr:nvSpPr>
      <xdr:spPr>
        <a:xfrm>
          <a:off x="927100" y="2993814"/>
          <a:ext cx="952500" cy="32342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8466</xdr:colOff>
      <xdr:row>80</xdr:row>
      <xdr:rowOff>67734</xdr:rowOff>
    </xdr:from>
    <xdr:to>
      <xdr:col>8</xdr:col>
      <xdr:colOff>84666</xdr:colOff>
      <xdr:row>82</xdr:row>
      <xdr:rowOff>25400</xdr:rowOff>
    </xdr:to>
    <xdr:sp macro="" textlink="">
      <xdr:nvSpPr>
        <xdr:cNvPr id="19" name="Arrow: Curved Up 18">
          <a:extLst>
            <a:ext uri="{FF2B5EF4-FFF2-40B4-BE49-F238E27FC236}">
              <a16:creationId xmlns:a16="http://schemas.microsoft.com/office/drawing/2014/main" id="{1C9F91AF-F7A4-449D-B8E5-4088B02D3BBF}"/>
            </a:ext>
          </a:extLst>
        </xdr:cNvPr>
        <xdr:cNvSpPr/>
      </xdr:nvSpPr>
      <xdr:spPr>
        <a:xfrm>
          <a:off x="6142566" y="2993814"/>
          <a:ext cx="952500" cy="32342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73</xdr:row>
      <xdr:rowOff>177800</xdr:rowOff>
    </xdr:from>
    <xdr:to>
      <xdr:col>3</xdr:col>
      <xdr:colOff>398933</xdr:colOff>
      <xdr:row>80</xdr:row>
      <xdr:rowOff>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8FC643-C30C-4C47-934F-B57801EA0BEB}"/>
            </a:ext>
          </a:extLst>
        </xdr:cNvPr>
        <xdr:cNvSpPr txBox="1"/>
      </xdr:nvSpPr>
      <xdr:spPr>
        <a:xfrm>
          <a:off x="1074420" y="23540720"/>
          <a:ext cx="3782213" cy="2062481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NON employed</a:t>
          </a:r>
        </a:p>
      </xdr:txBody>
    </xdr:sp>
    <xdr:clientData/>
  </xdr:twoCellAnchor>
  <xdr:twoCellAnchor>
    <xdr:from>
      <xdr:col>5</xdr:col>
      <xdr:colOff>618068</xdr:colOff>
      <xdr:row>74</xdr:row>
      <xdr:rowOff>0</xdr:rowOff>
    </xdr:from>
    <xdr:to>
      <xdr:col>8</xdr:col>
      <xdr:colOff>136468</xdr:colOff>
      <xdr:row>80</xdr:row>
      <xdr:rowOff>8467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F69FBC9-B842-4248-B461-8D75576F10C4}"/>
            </a:ext>
          </a:extLst>
        </xdr:cNvPr>
        <xdr:cNvSpPr txBox="1"/>
      </xdr:nvSpPr>
      <xdr:spPr>
        <a:xfrm>
          <a:off x="7636088" y="23682960"/>
          <a:ext cx="3061700" cy="1928707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Employed</a:t>
          </a:r>
          <a:r>
            <a:rPr lang="en-GB" sz="1100" baseline="0"/>
            <a:t> </a:t>
          </a:r>
        </a:p>
      </xdr:txBody>
    </xdr:sp>
    <xdr:clientData/>
  </xdr:twoCellAnchor>
  <xdr:twoCellAnchor>
    <xdr:from>
      <xdr:col>3</xdr:col>
      <xdr:colOff>143934</xdr:colOff>
      <xdr:row>71</xdr:row>
      <xdr:rowOff>8467</xdr:rowOff>
    </xdr:from>
    <xdr:to>
      <xdr:col>6</xdr:col>
      <xdr:colOff>381000</xdr:colOff>
      <xdr:row>73</xdr:row>
      <xdr:rowOff>178133</xdr:rowOff>
    </xdr:to>
    <xdr:sp macro="" textlink="">
      <xdr:nvSpPr>
        <xdr:cNvPr id="4" name="Arrow: Curved Down 3">
          <a:extLst>
            <a:ext uri="{FF2B5EF4-FFF2-40B4-BE49-F238E27FC236}">
              <a16:creationId xmlns:a16="http://schemas.microsoft.com/office/drawing/2014/main" id="{99B6B6D6-ECEF-4E5A-99F2-EFA4322E585E}"/>
            </a:ext>
          </a:extLst>
        </xdr:cNvPr>
        <xdr:cNvSpPr/>
      </xdr:nvSpPr>
      <xdr:spPr>
        <a:xfrm>
          <a:off x="4601634" y="22731307"/>
          <a:ext cx="4077546" cy="809746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25401</xdr:colOff>
      <xdr:row>80</xdr:row>
      <xdr:rowOff>25067</xdr:rowOff>
    </xdr:from>
    <xdr:to>
      <xdr:col>6</xdr:col>
      <xdr:colOff>262467</xdr:colOff>
      <xdr:row>84</xdr:row>
      <xdr:rowOff>0</xdr:rowOff>
    </xdr:to>
    <xdr:sp macro="" textlink="">
      <xdr:nvSpPr>
        <xdr:cNvPr id="5" name="Arrow: Curved Down 4">
          <a:extLst>
            <a:ext uri="{FF2B5EF4-FFF2-40B4-BE49-F238E27FC236}">
              <a16:creationId xmlns:a16="http://schemas.microsoft.com/office/drawing/2014/main" id="{6546F6C5-1FF4-4A6B-937D-B4C79E62BAD9}"/>
            </a:ext>
          </a:extLst>
        </xdr:cNvPr>
        <xdr:cNvSpPr/>
      </xdr:nvSpPr>
      <xdr:spPr>
        <a:xfrm rot="10800000">
          <a:off x="4483101" y="25628267"/>
          <a:ext cx="4077546" cy="1255093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50800</xdr:colOff>
      <xdr:row>80</xdr:row>
      <xdr:rowOff>67734</xdr:rowOff>
    </xdr:from>
    <xdr:to>
      <xdr:col>2</xdr:col>
      <xdr:colOff>127000</xdr:colOff>
      <xdr:row>82</xdr:row>
      <xdr:rowOff>25400</xdr:rowOff>
    </xdr:to>
    <xdr:sp macro="" textlink="">
      <xdr:nvSpPr>
        <xdr:cNvPr id="6" name="Arrow: Curved Up 5">
          <a:extLst>
            <a:ext uri="{FF2B5EF4-FFF2-40B4-BE49-F238E27FC236}">
              <a16:creationId xmlns:a16="http://schemas.microsoft.com/office/drawing/2014/main" id="{BF50A94F-7C6B-4144-8CE3-6DD58D75DEA1}"/>
            </a:ext>
          </a:extLst>
        </xdr:cNvPr>
        <xdr:cNvSpPr/>
      </xdr:nvSpPr>
      <xdr:spPr>
        <a:xfrm>
          <a:off x="1125220" y="25670934"/>
          <a:ext cx="217932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8466</xdr:colOff>
      <xdr:row>80</xdr:row>
      <xdr:rowOff>67734</xdr:rowOff>
    </xdr:from>
    <xdr:to>
      <xdr:col>8</xdr:col>
      <xdr:colOff>84666</xdr:colOff>
      <xdr:row>82</xdr:row>
      <xdr:rowOff>25400</xdr:rowOff>
    </xdr:to>
    <xdr:sp macro="" textlink="">
      <xdr:nvSpPr>
        <xdr:cNvPr id="7" name="Arrow: Curved Up 6">
          <a:extLst>
            <a:ext uri="{FF2B5EF4-FFF2-40B4-BE49-F238E27FC236}">
              <a16:creationId xmlns:a16="http://schemas.microsoft.com/office/drawing/2014/main" id="{5C418F51-9C39-4F82-A28B-3780EDC70961}"/>
            </a:ext>
          </a:extLst>
        </xdr:cNvPr>
        <xdr:cNvSpPr/>
      </xdr:nvSpPr>
      <xdr:spPr>
        <a:xfrm>
          <a:off x="9495366" y="25670934"/>
          <a:ext cx="115062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73</xdr:row>
      <xdr:rowOff>177800</xdr:rowOff>
    </xdr:from>
    <xdr:to>
      <xdr:col>3</xdr:col>
      <xdr:colOff>398933</xdr:colOff>
      <xdr:row>80</xdr:row>
      <xdr:rowOff>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161402C-C851-48B2-A3CA-BC71DFB3EBF3}"/>
            </a:ext>
          </a:extLst>
        </xdr:cNvPr>
        <xdr:cNvSpPr txBox="1"/>
      </xdr:nvSpPr>
      <xdr:spPr>
        <a:xfrm>
          <a:off x="1074420" y="23784560"/>
          <a:ext cx="4010813" cy="2062481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NON employed</a:t>
          </a:r>
        </a:p>
      </xdr:txBody>
    </xdr:sp>
    <xdr:clientData/>
  </xdr:twoCellAnchor>
  <xdr:twoCellAnchor>
    <xdr:from>
      <xdr:col>5</xdr:col>
      <xdr:colOff>618068</xdr:colOff>
      <xdr:row>74</xdr:row>
      <xdr:rowOff>0</xdr:rowOff>
    </xdr:from>
    <xdr:to>
      <xdr:col>8</xdr:col>
      <xdr:colOff>136468</xdr:colOff>
      <xdr:row>80</xdr:row>
      <xdr:rowOff>8467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0EB18F0-D5C8-48C6-9E4D-872680DA9AEA}"/>
            </a:ext>
          </a:extLst>
        </xdr:cNvPr>
        <xdr:cNvSpPr txBox="1"/>
      </xdr:nvSpPr>
      <xdr:spPr>
        <a:xfrm>
          <a:off x="8139008" y="23926800"/>
          <a:ext cx="3198860" cy="1928707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Employed</a:t>
          </a:r>
          <a:r>
            <a:rPr lang="en-GB" sz="1100" baseline="0"/>
            <a:t> </a:t>
          </a:r>
        </a:p>
      </xdr:txBody>
    </xdr:sp>
    <xdr:clientData/>
  </xdr:twoCellAnchor>
  <xdr:twoCellAnchor>
    <xdr:from>
      <xdr:col>3</xdr:col>
      <xdr:colOff>143934</xdr:colOff>
      <xdr:row>71</xdr:row>
      <xdr:rowOff>8467</xdr:rowOff>
    </xdr:from>
    <xdr:to>
      <xdr:col>6</xdr:col>
      <xdr:colOff>381000</xdr:colOff>
      <xdr:row>73</xdr:row>
      <xdr:rowOff>178133</xdr:rowOff>
    </xdr:to>
    <xdr:sp macro="" textlink="">
      <xdr:nvSpPr>
        <xdr:cNvPr id="4" name="Arrow: Curved Down 3">
          <a:extLst>
            <a:ext uri="{FF2B5EF4-FFF2-40B4-BE49-F238E27FC236}">
              <a16:creationId xmlns:a16="http://schemas.microsoft.com/office/drawing/2014/main" id="{3BFF09F0-5B31-45E1-8F1D-5607F4D962F8}"/>
            </a:ext>
          </a:extLst>
        </xdr:cNvPr>
        <xdr:cNvSpPr/>
      </xdr:nvSpPr>
      <xdr:spPr>
        <a:xfrm>
          <a:off x="4830234" y="22975147"/>
          <a:ext cx="4489026" cy="809746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25401</xdr:colOff>
      <xdr:row>80</xdr:row>
      <xdr:rowOff>25067</xdr:rowOff>
    </xdr:from>
    <xdr:to>
      <xdr:col>6</xdr:col>
      <xdr:colOff>262467</xdr:colOff>
      <xdr:row>84</xdr:row>
      <xdr:rowOff>0</xdr:rowOff>
    </xdr:to>
    <xdr:sp macro="" textlink="">
      <xdr:nvSpPr>
        <xdr:cNvPr id="5" name="Arrow: Curved Down 4">
          <a:extLst>
            <a:ext uri="{FF2B5EF4-FFF2-40B4-BE49-F238E27FC236}">
              <a16:creationId xmlns:a16="http://schemas.microsoft.com/office/drawing/2014/main" id="{524CB137-4C08-4283-B63E-F586DF96C45E}"/>
            </a:ext>
          </a:extLst>
        </xdr:cNvPr>
        <xdr:cNvSpPr/>
      </xdr:nvSpPr>
      <xdr:spPr>
        <a:xfrm rot="10800000">
          <a:off x="4711701" y="25872107"/>
          <a:ext cx="4489026" cy="1255093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50800</xdr:colOff>
      <xdr:row>80</xdr:row>
      <xdr:rowOff>67734</xdr:rowOff>
    </xdr:from>
    <xdr:to>
      <xdr:col>2</xdr:col>
      <xdr:colOff>127000</xdr:colOff>
      <xdr:row>82</xdr:row>
      <xdr:rowOff>25400</xdr:rowOff>
    </xdr:to>
    <xdr:sp macro="" textlink="">
      <xdr:nvSpPr>
        <xdr:cNvPr id="6" name="Arrow: Curved Up 5">
          <a:extLst>
            <a:ext uri="{FF2B5EF4-FFF2-40B4-BE49-F238E27FC236}">
              <a16:creationId xmlns:a16="http://schemas.microsoft.com/office/drawing/2014/main" id="{AE63FE17-0213-4DC3-ADA0-9A09F89AED09}"/>
            </a:ext>
          </a:extLst>
        </xdr:cNvPr>
        <xdr:cNvSpPr/>
      </xdr:nvSpPr>
      <xdr:spPr>
        <a:xfrm>
          <a:off x="1125220" y="25914774"/>
          <a:ext cx="227076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8466</xdr:colOff>
      <xdr:row>80</xdr:row>
      <xdr:rowOff>67734</xdr:rowOff>
    </xdr:from>
    <xdr:to>
      <xdr:col>8</xdr:col>
      <xdr:colOff>84666</xdr:colOff>
      <xdr:row>82</xdr:row>
      <xdr:rowOff>25400</xdr:rowOff>
    </xdr:to>
    <xdr:sp macro="" textlink="">
      <xdr:nvSpPr>
        <xdr:cNvPr id="7" name="Arrow: Curved Up 6">
          <a:extLst>
            <a:ext uri="{FF2B5EF4-FFF2-40B4-BE49-F238E27FC236}">
              <a16:creationId xmlns:a16="http://schemas.microsoft.com/office/drawing/2014/main" id="{E51AD3C3-8663-4FD0-890C-6AD54EC8FF0A}"/>
            </a:ext>
          </a:extLst>
        </xdr:cNvPr>
        <xdr:cNvSpPr/>
      </xdr:nvSpPr>
      <xdr:spPr>
        <a:xfrm>
          <a:off x="10135446" y="25914774"/>
          <a:ext cx="115062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73</xdr:row>
      <xdr:rowOff>177800</xdr:rowOff>
    </xdr:from>
    <xdr:to>
      <xdr:col>3</xdr:col>
      <xdr:colOff>398933</xdr:colOff>
      <xdr:row>80</xdr:row>
      <xdr:rowOff>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DAB4705-20CF-4688-AAEC-31351396B9F9}"/>
            </a:ext>
          </a:extLst>
        </xdr:cNvPr>
        <xdr:cNvSpPr txBox="1"/>
      </xdr:nvSpPr>
      <xdr:spPr>
        <a:xfrm>
          <a:off x="1074420" y="23540720"/>
          <a:ext cx="3782213" cy="2062481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NON employed</a:t>
          </a:r>
        </a:p>
      </xdr:txBody>
    </xdr:sp>
    <xdr:clientData/>
  </xdr:twoCellAnchor>
  <xdr:twoCellAnchor>
    <xdr:from>
      <xdr:col>5</xdr:col>
      <xdr:colOff>618068</xdr:colOff>
      <xdr:row>74</xdr:row>
      <xdr:rowOff>0</xdr:rowOff>
    </xdr:from>
    <xdr:to>
      <xdr:col>8</xdr:col>
      <xdr:colOff>136468</xdr:colOff>
      <xdr:row>80</xdr:row>
      <xdr:rowOff>8467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88613B2-1B18-4F34-90B2-AA807E982352}"/>
            </a:ext>
          </a:extLst>
        </xdr:cNvPr>
        <xdr:cNvSpPr txBox="1"/>
      </xdr:nvSpPr>
      <xdr:spPr>
        <a:xfrm>
          <a:off x="7636088" y="23682960"/>
          <a:ext cx="3267440" cy="1928707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Employed</a:t>
          </a:r>
          <a:r>
            <a:rPr lang="en-GB" sz="1100" baseline="0"/>
            <a:t> </a:t>
          </a:r>
        </a:p>
      </xdr:txBody>
    </xdr:sp>
    <xdr:clientData/>
  </xdr:twoCellAnchor>
  <xdr:twoCellAnchor>
    <xdr:from>
      <xdr:col>3</xdr:col>
      <xdr:colOff>143934</xdr:colOff>
      <xdr:row>71</xdr:row>
      <xdr:rowOff>8467</xdr:rowOff>
    </xdr:from>
    <xdr:to>
      <xdr:col>6</xdr:col>
      <xdr:colOff>381000</xdr:colOff>
      <xdr:row>73</xdr:row>
      <xdr:rowOff>178133</xdr:rowOff>
    </xdr:to>
    <xdr:sp macro="" textlink="">
      <xdr:nvSpPr>
        <xdr:cNvPr id="4" name="Arrow: Curved Down 3">
          <a:extLst>
            <a:ext uri="{FF2B5EF4-FFF2-40B4-BE49-F238E27FC236}">
              <a16:creationId xmlns:a16="http://schemas.microsoft.com/office/drawing/2014/main" id="{27935304-C81E-4AF3-9908-8F9863953412}"/>
            </a:ext>
          </a:extLst>
        </xdr:cNvPr>
        <xdr:cNvSpPr/>
      </xdr:nvSpPr>
      <xdr:spPr>
        <a:xfrm>
          <a:off x="4601634" y="22731307"/>
          <a:ext cx="4077546" cy="809746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25401</xdr:colOff>
      <xdr:row>80</xdr:row>
      <xdr:rowOff>25067</xdr:rowOff>
    </xdr:from>
    <xdr:to>
      <xdr:col>6</xdr:col>
      <xdr:colOff>262467</xdr:colOff>
      <xdr:row>84</xdr:row>
      <xdr:rowOff>0</xdr:rowOff>
    </xdr:to>
    <xdr:sp macro="" textlink="">
      <xdr:nvSpPr>
        <xdr:cNvPr id="5" name="Arrow: Curved Down 4">
          <a:extLst>
            <a:ext uri="{FF2B5EF4-FFF2-40B4-BE49-F238E27FC236}">
              <a16:creationId xmlns:a16="http://schemas.microsoft.com/office/drawing/2014/main" id="{4B19CE84-B187-4EA7-9F75-25ABAB5F5BB8}"/>
            </a:ext>
          </a:extLst>
        </xdr:cNvPr>
        <xdr:cNvSpPr/>
      </xdr:nvSpPr>
      <xdr:spPr>
        <a:xfrm rot="10800000">
          <a:off x="4483101" y="25628267"/>
          <a:ext cx="4077546" cy="1255093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50800</xdr:colOff>
      <xdr:row>80</xdr:row>
      <xdr:rowOff>67734</xdr:rowOff>
    </xdr:from>
    <xdr:to>
      <xdr:col>2</xdr:col>
      <xdr:colOff>127000</xdr:colOff>
      <xdr:row>82</xdr:row>
      <xdr:rowOff>25400</xdr:rowOff>
    </xdr:to>
    <xdr:sp macro="" textlink="">
      <xdr:nvSpPr>
        <xdr:cNvPr id="6" name="Arrow: Curved Up 5">
          <a:extLst>
            <a:ext uri="{FF2B5EF4-FFF2-40B4-BE49-F238E27FC236}">
              <a16:creationId xmlns:a16="http://schemas.microsoft.com/office/drawing/2014/main" id="{55B10FF1-B5A5-44A3-801B-1103BB3A7E77}"/>
            </a:ext>
          </a:extLst>
        </xdr:cNvPr>
        <xdr:cNvSpPr/>
      </xdr:nvSpPr>
      <xdr:spPr>
        <a:xfrm>
          <a:off x="1125220" y="25670934"/>
          <a:ext cx="217932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8466</xdr:colOff>
      <xdr:row>80</xdr:row>
      <xdr:rowOff>67734</xdr:rowOff>
    </xdr:from>
    <xdr:to>
      <xdr:col>8</xdr:col>
      <xdr:colOff>84666</xdr:colOff>
      <xdr:row>82</xdr:row>
      <xdr:rowOff>25400</xdr:rowOff>
    </xdr:to>
    <xdr:sp macro="" textlink="">
      <xdr:nvSpPr>
        <xdr:cNvPr id="7" name="Arrow: Curved Up 6">
          <a:extLst>
            <a:ext uri="{FF2B5EF4-FFF2-40B4-BE49-F238E27FC236}">
              <a16:creationId xmlns:a16="http://schemas.microsoft.com/office/drawing/2014/main" id="{4FCBF6FA-20DF-4353-B081-54A5F9EDC28E}"/>
            </a:ext>
          </a:extLst>
        </xdr:cNvPr>
        <xdr:cNvSpPr/>
      </xdr:nvSpPr>
      <xdr:spPr>
        <a:xfrm>
          <a:off x="9495366" y="25670934"/>
          <a:ext cx="135636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73</xdr:row>
      <xdr:rowOff>177800</xdr:rowOff>
    </xdr:from>
    <xdr:to>
      <xdr:col>3</xdr:col>
      <xdr:colOff>398933</xdr:colOff>
      <xdr:row>80</xdr:row>
      <xdr:rowOff>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DA8B5E9-00B5-43BB-B8C2-8EAAA838C3FB}"/>
            </a:ext>
          </a:extLst>
        </xdr:cNvPr>
        <xdr:cNvSpPr txBox="1"/>
      </xdr:nvSpPr>
      <xdr:spPr>
        <a:xfrm>
          <a:off x="1074420" y="23540720"/>
          <a:ext cx="3690773" cy="2062481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NON employed</a:t>
          </a:r>
        </a:p>
      </xdr:txBody>
    </xdr:sp>
    <xdr:clientData/>
  </xdr:twoCellAnchor>
  <xdr:twoCellAnchor>
    <xdr:from>
      <xdr:col>5</xdr:col>
      <xdr:colOff>618068</xdr:colOff>
      <xdr:row>74</xdr:row>
      <xdr:rowOff>0</xdr:rowOff>
    </xdr:from>
    <xdr:to>
      <xdr:col>8</xdr:col>
      <xdr:colOff>136468</xdr:colOff>
      <xdr:row>80</xdr:row>
      <xdr:rowOff>8467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9B2AF77-68FD-4687-AF13-441C2AAD0A07}"/>
            </a:ext>
          </a:extLst>
        </xdr:cNvPr>
        <xdr:cNvSpPr txBox="1"/>
      </xdr:nvSpPr>
      <xdr:spPr>
        <a:xfrm>
          <a:off x="7544648" y="23682960"/>
          <a:ext cx="3061700" cy="1928707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Employed</a:t>
          </a:r>
          <a:r>
            <a:rPr lang="en-GB" sz="1100" baseline="0"/>
            <a:t> </a:t>
          </a:r>
        </a:p>
      </xdr:txBody>
    </xdr:sp>
    <xdr:clientData/>
  </xdr:twoCellAnchor>
  <xdr:twoCellAnchor>
    <xdr:from>
      <xdr:col>3</xdr:col>
      <xdr:colOff>143934</xdr:colOff>
      <xdr:row>71</xdr:row>
      <xdr:rowOff>8467</xdr:rowOff>
    </xdr:from>
    <xdr:to>
      <xdr:col>6</xdr:col>
      <xdr:colOff>381000</xdr:colOff>
      <xdr:row>73</xdr:row>
      <xdr:rowOff>178133</xdr:rowOff>
    </xdr:to>
    <xdr:sp macro="" textlink="">
      <xdr:nvSpPr>
        <xdr:cNvPr id="4" name="Arrow: Curved Down 3">
          <a:extLst>
            <a:ext uri="{FF2B5EF4-FFF2-40B4-BE49-F238E27FC236}">
              <a16:creationId xmlns:a16="http://schemas.microsoft.com/office/drawing/2014/main" id="{5D0A9130-A482-48E8-A958-A97E84BE83E7}"/>
            </a:ext>
          </a:extLst>
        </xdr:cNvPr>
        <xdr:cNvSpPr/>
      </xdr:nvSpPr>
      <xdr:spPr>
        <a:xfrm>
          <a:off x="4510194" y="22731307"/>
          <a:ext cx="4077546" cy="809746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25401</xdr:colOff>
      <xdr:row>80</xdr:row>
      <xdr:rowOff>25067</xdr:rowOff>
    </xdr:from>
    <xdr:to>
      <xdr:col>6</xdr:col>
      <xdr:colOff>262467</xdr:colOff>
      <xdr:row>84</xdr:row>
      <xdr:rowOff>0</xdr:rowOff>
    </xdr:to>
    <xdr:sp macro="" textlink="">
      <xdr:nvSpPr>
        <xdr:cNvPr id="5" name="Arrow: Curved Down 4">
          <a:extLst>
            <a:ext uri="{FF2B5EF4-FFF2-40B4-BE49-F238E27FC236}">
              <a16:creationId xmlns:a16="http://schemas.microsoft.com/office/drawing/2014/main" id="{AE5BE504-4090-4DEA-8CDC-4F1746BEFAE3}"/>
            </a:ext>
          </a:extLst>
        </xdr:cNvPr>
        <xdr:cNvSpPr/>
      </xdr:nvSpPr>
      <xdr:spPr>
        <a:xfrm rot="10800000">
          <a:off x="4391661" y="25628267"/>
          <a:ext cx="4077546" cy="1255093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50800</xdr:colOff>
      <xdr:row>80</xdr:row>
      <xdr:rowOff>67734</xdr:rowOff>
    </xdr:from>
    <xdr:to>
      <xdr:col>2</xdr:col>
      <xdr:colOff>127000</xdr:colOff>
      <xdr:row>82</xdr:row>
      <xdr:rowOff>25400</xdr:rowOff>
    </xdr:to>
    <xdr:sp macro="" textlink="">
      <xdr:nvSpPr>
        <xdr:cNvPr id="6" name="Arrow: Curved Up 5">
          <a:extLst>
            <a:ext uri="{FF2B5EF4-FFF2-40B4-BE49-F238E27FC236}">
              <a16:creationId xmlns:a16="http://schemas.microsoft.com/office/drawing/2014/main" id="{2976341D-9F2C-44E1-A9C0-98150009BA07}"/>
            </a:ext>
          </a:extLst>
        </xdr:cNvPr>
        <xdr:cNvSpPr/>
      </xdr:nvSpPr>
      <xdr:spPr>
        <a:xfrm>
          <a:off x="1125220" y="25670934"/>
          <a:ext cx="208788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8466</xdr:colOff>
      <xdr:row>80</xdr:row>
      <xdr:rowOff>67734</xdr:rowOff>
    </xdr:from>
    <xdr:to>
      <xdr:col>8</xdr:col>
      <xdr:colOff>84666</xdr:colOff>
      <xdr:row>82</xdr:row>
      <xdr:rowOff>25400</xdr:rowOff>
    </xdr:to>
    <xdr:sp macro="" textlink="">
      <xdr:nvSpPr>
        <xdr:cNvPr id="7" name="Arrow: Curved Up 6">
          <a:extLst>
            <a:ext uri="{FF2B5EF4-FFF2-40B4-BE49-F238E27FC236}">
              <a16:creationId xmlns:a16="http://schemas.microsoft.com/office/drawing/2014/main" id="{D1D17D5C-B311-4FFE-94F6-E8D7B8DA9F95}"/>
            </a:ext>
          </a:extLst>
        </xdr:cNvPr>
        <xdr:cNvSpPr/>
      </xdr:nvSpPr>
      <xdr:spPr>
        <a:xfrm>
          <a:off x="9403926" y="25670934"/>
          <a:ext cx="115062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1070043</xdr:colOff>
      <xdr:row>11</xdr:row>
      <xdr:rowOff>32426</xdr:rowOff>
    </xdr:from>
    <xdr:to>
      <xdr:col>42</xdr:col>
      <xdr:colOff>954878</xdr:colOff>
      <xdr:row>29</xdr:row>
      <xdr:rowOff>29747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1C9A0E-DB03-44FF-9B00-A669F819F6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28" t="1964"/>
        <a:stretch/>
      </xdr:blipFill>
      <xdr:spPr>
        <a:xfrm>
          <a:off x="65272596" y="3907277"/>
          <a:ext cx="5202622" cy="58339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73</xdr:row>
      <xdr:rowOff>177800</xdr:rowOff>
    </xdr:from>
    <xdr:to>
      <xdr:col>3</xdr:col>
      <xdr:colOff>398933</xdr:colOff>
      <xdr:row>80</xdr:row>
      <xdr:rowOff>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C018089-1859-4DCE-9506-82CCA2648EFA}"/>
            </a:ext>
          </a:extLst>
        </xdr:cNvPr>
        <xdr:cNvSpPr txBox="1"/>
      </xdr:nvSpPr>
      <xdr:spPr>
        <a:xfrm>
          <a:off x="1424940" y="23845520"/>
          <a:ext cx="3248813" cy="2062481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NON employed</a:t>
          </a:r>
        </a:p>
      </xdr:txBody>
    </xdr:sp>
    <xdr:clientData/>
  </xdr:twoCellAnchor>
  <xdr:twoCellAnchor>
    <xdr:from>
      <xdr:col>5</xdr:col>
      <xdr:colOff>618068</xdr:colOff>
      <xdr:row>74</xdr:row>
      <xdr:rowOff>0</xdr:rowOff>
    </xdr:from>
    <xdr:to>
      <xdr:col>8</xdr:col>
      <xdr:colOff>136468</xdr:colOff>
      <xdr:row>80</xdr:row>
      <xdr:rowOff>8467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2289EE-7A7C-4715-AD41-711BF0B94162}"/>
            </a:ext>
          </a:extLst>
        </xdr:cNvPr>
        <xdr:cNvSpPr txBox="1"/>
      </xdr:nvSpPr>
      <xdr:spPr>
        <a:xfrm>
          <a:off x="7742768" y="23987760"/>
          <a:ext cx="3793220" cy="1928707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Employed</a:t>
          </a:r>
          <a:r>
            <a:rPr lang="en-GB" sz="1100" baseline="0"/>
            <a:t> </a:t>
          </a:r>
        </a:p>
      </xdr:txBody>
    </xdr:sp>
    <xdr:clientData/>
  </xdr:twoCellAnchor>
  <xdr:twoCellAnchor>
    <xdr:from>
      <xdr:col>3</xdr:col>
      <xdr:colOff>143934</xdr:colOff>
      <xdr:row>71</xdr:row>
      <xdr:rowOff>8467</xdr:rowOff>
    </xdr:from>
    <xdr:to>
      <xdr:col>6</xdr:col>
      <xdr:colOff>381000</xdr:colOff>
      <xdr:row>73</xdr:row>
      <xdr:rowOff>178133</xdr:rowOff>
    </xdr:to>
    <xdr:sp macro="" textlink="">
      <xdr:nvSpPr>
        <xdr:cNvPr id="4" name="Arrow: Curved Down 3">
          <a:extLst>
            <a:ext uri="{FF2B5EF4-FFF2-40B4-BE49-F238E27FC236}">
              <a16:creationId xmlns:a16="http://schemas.microsoft.com/office/drawing/2014/main" id="{819197E5-3F44-4C09-AD27-768B686DE75E}"/>
            </a:ext>
          </a:extLst>
        </xdr:cNvPr>
        <xdr:cNvSpPr/>
      </xdr:nvSpPr>
      <xdr:spPr>
        <a:xfrm>
          <a:off x="4418754" y="23036107"/>
          <a:ext cx="4511886" cy="809746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25401</xdr:colOff>
      <xdr:row>80</xdr:row>
      <xdr:rowOff>25067</xdr:rowOff>
    </xdr:from>
    <xdr:to>
      <xdr:col>6</xdr:col>
      <xdr:colOff>262467</xdr:colOff>
      <xdr:row>84</xdr:row>
      <xdr:rowOff>0</xdr:rowOff>
    </xdr:to>
    <xdr:sp macro="" textlink="">
      <xdr:nvSpPr>
        <xdr:cNvPr id="5" name="Arrow: Curved Down 4">
          <a:extLst>
            <a:ext uri="{FF2B5EF4-FFF2-40B4-BE49-F238E27FC236}">
              <a16:creationId xmlns:a16="http://schemas.microsoft.com/office/drawing/2014/main" id="{2D277072-308F-4677-93FF-9B54E618EA6F}"/>
            </a:ext>
          </a:extLst>
        </xdr:cNvPr>
        <xdr:cNvSpPr/>
      </xdr:nvSpPr>
      <xdr:spPr>
        <a:xfrm rot="10800000">
          <a:off x="4300221" y="25933067"/>
          <a:ext cx="4511886" cy="1255093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50800</xdr:colOff>
      <xdr:row>80</xdr:row>
      <xdr:rowOff>67734</xdr:rowOff>
    </xdr:from>
    <xdr:to>
      <xdr:col>2</xdr:col>
      <xdr:colOff>127000</xdr:colOff>
      <xdr:row>82</xdr:row>
      <xdr:rowOff>25400</xdr:rowOff>
    </xdr:to>
    <xdr:sp macro="" textlink="">
      <xdr:nvSpPr>
        <xdr:cNvPr id="6" name="Arrow: Curved Up 5">
          <a:extLst>
            <a:ext uri="{FF2B5EF4-FFF2-40B4-BE49-F238E27FC236}">
              <a16:creationId xmlns:a16="http://schemas.microsoft.com/office/drawing/2014/main" id="{836128CE-C0F3-4DB9-AECE-69EF08A36481}"/>
            </a:ext>
          </a:extLst>
        </xdr:cNvPr>
        <xdr:cNvSpPr/>
      </xdr:nvSpPr>
      <xdr:spPr>
        <a:xfrm>
          <a:off x="1475740" y="25975734"/>
          <a:ext cx="150114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8466</xdr:colOff>
      <xdr:row>80</xdr:row>
      <xdr:rowOff>67734</xdr:rowOff>
    </xdr:from>
    <xdr:to>
      <xdr:col>8</xdr:col>
      <xdr:colOff>84666</xdr:colOff>
      <xdr:row>82</xdr:row>
      <xdr:rowOff>25400</xdr:rowOff>
    </xdr:to>
    <xdr:sp macro="" textlink="">
      <xdr:nvSpPr>
        <xdr:cNvPr id="7" name="Arrow: Curved Up 6">
          <a:extLst>
            <a:ext uri="{FF2B5EF4-FFF2-40B4-BE49-F238E27FC236}">
              <a16:creationId xmlns:a16="http://schemas.microsoft.com/office/drawing/2014/main" id="{EBBFCF9A-4118-4F5D-945F-53A8D87B5977}"/>
            </a:ext>
          </a:extLst>
        </xdr:cNvPr>
        <xdr:cNvSpPr/>
      </xdr:nvSpPr>
      <xdr:spPr>
        <a:xfrm>
          <a:off x="9983046" y="25975734"/>
          <a:ext cx="150114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73</xdr:row>
      <xdr:rowOff>177800</xdr:rowOff>
    </xdr:from>
    <xdr:to>
      <xdr:col>3</xdr:col>
      <xdr:colOff>398933</xdr:colOff>
      <xdr:row>80</xdr:row>
      <xdr:rowOff>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5E0CDAB-4C6C-4277-9D13-083878063433}"/>
            </a:ext>
          </a:extLst>
        </xdr:cNvPr>
        <xdr:cNvSpPr txBox="1"/>
      </xdr:nvSpPr>
      <xdr:spPr>
        <a:xfrm>
          <a:off x="1424940" y="23845520"/>
          <a:ext cx="3248813" cy="2062481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NON employed</a:t>
          </a:r>
        </a:p>
      </xdr:txBody>
    </xdr:sp>
    <xdr:clientData/>
  </xdr:twoCellAnchor>
  <xdr:twoCellAnchor>
    <xdr:from>
      <xdr:col>5</xdr:col>
      <xdr:colOff>618068</xdr:colOff>
      <xdr:row>74</xdr:row>
      <xdr:rowOff>0</xdr:rowOff>
    </xdr:from>
    <xdr:to>
      <xdr:col>8</xdr:col>
      <xdr:colOff>136468</xdr:colOff>
      <xdr:row>80</xdr:row>
      <xdr:rowOff>8467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0F3B50E-201A-4C37-AD59-80BF8958F25F}"/>
            </a:ext>
          </a:extLst>
        </xdr:cNvPr>
        <xdr:cNvSpPr txBox="1"/>
      </xdr:nvSpPr>
      <xdr:spPr>
        <a:xfrm>
          <a:off x="7742768" y="23987760"/>
          <a:ext cx="3793220" cy="1928707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Employed</a:t>
          </a:r>
          <a:r>
            <a:rPr lang="en-GB" sz="1100" baseline="0"/>
            <a:t> </a:t>
          </a:r>
        </a:p>
      </xdr:txBody>
    </xdr:sp>
    <xdr:clientData/>
  </xdr:twoCellAnchor>
  <xdr:twoCellAnchor>
    <xdr:from>
      <xdr:col>3</xdr:col>
      <xdr:colOff>143934</xdr:colOff>
      <xdr:row>71</xdr:row>
      <xdr:rowOff>8467</xdr:rowOff>
    </xdr:from>
    <xdr:to>
      <xdr:col>6</xdr:col>
      <xdr:colOff>381000</xdr:colOff>
      <xdr:row>73</xdr:row>
      <xdr:rowOff>178133</xdr:rowOff>
    </xdr:to>
    <xdr:sp macro="" textlink="">
      <xdr:nvSpPr>
        <xdr:cNvPr id="4" name="Arrow: Curved Down 3">
          <a:extLst>
            <a:ext uri="{FF2B5EF4-FFF2-40B4-BE49-F238E27FC236}">
              <a16:creationId xmlns:a16="http://schemas.microsoft.com/office/drawing/2014/main" id="{4A7E115D-31AC-438B-89D5-B465A67A54AA}"/>
            </a:ext>
          </a:extLst>
        </xdr:cNvPr>
        <xdr:cNvSpPr/>
      </xdr:nvSpPr>
      <xdr:spPr>
        <a:xfrm>
          <a:off x="4418754" y="23036107"/>
          <a:ext cx="4511886" cy="809746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25401</xdr:colOff>
      <xdr:row>80</xdr:row>
      <xdr:rowOff>25067</xdr:rowOff>
    </xdr:from>
    <xdr:to>
      <xdr:col>6</xdr:col>
      <xdr:colOff>262467</xdr:colOff>
      <xdr:row>84</xdr:row>
      <xdr:rowOff>0</xdr:rowOff>
    </xdr:to>
    <xdr:sp macro="" textlink="">
      <xdr:nvSpPr>
        <xdr:cNvPr id="5" name="Arrow: Curved Down 4">
          <a:extLst>
            <a:ext uri="{FF2B5EF4-FFF2-40B4-BE49-F238E27FC236}">
              <a16:creationId xmlns:a16="http://schemas.microsoft.com/office/drawing/2014/main" id="{D3851A2F-AD36-4977-BC1A-027FD5BD45B1}"/>
            </a:ext>
          </a:extLst>
        </xdr:cNvPr>
        <xdr:cNvSpPr/>
      </xdr:nvSpPr>
      <xdr:spPr>
        <a:xfrm rot="10800000">
          <a:off x="4300221" y="25933067"/>
          <a:ext cx="4511886" cy="1255093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50800</xdr:colOff>
      <xdr:row>80</xdr:row>
      <xdr:rowOff>67734</xdr:rowOff>
    </xdr:from>
    <xdr:to>
      <xdr:col>2</xdr:col>
      <xdr:colOff>127000</xdr:colOff>
      <xdr:row>82</xdr:row>
      <xdr:rowOff>25400</xdr:rowOff>
    </xdr:to>
    <xdr:sp macro="" textlink="">
      <xdr:nvSpPr>
        <xdr:cNvPr id="6" name="Arrow: Curved Up 5">
          <a:extLst>
            <a:ext uri="{FF2B5EF4-FFF2-40B4-BE49-F238E27FC236}">
              <a16:creationId xmlns:a16="http://schemas.microsoft.com/office/drawing/2014/main" id="{FEC7EE74-B48E-4D61-BCFD-B7E2F7C52CE6}"/>
            </a:ext>
          </a:extLst>
        </xdr:cNvPr>
        <xdr:cNvSpPr/>
      </xdr:nvSpPr>
      <xdr:spPr>
        <a:xfrm>
          <a:off x="1475740" y="25975734"/>
          <a:ext cx="150114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8466</xdr:colOff>
      <xdr:row>80</xdr:row>
      <xdr:rowOff>67734</xdr:rowOff>
    </xdr:from>
    <xdr:to>
      <xdr:col>8</xdr:col>
      <xdr:colOff>84666</xdr:colOff>
      <xdr:row>82</xdr:row>
      <xdr:rowOff>25400</xdr:rowOff>
    </xdr:to>
    <xdr:sp macro="" textlink="">
      <xdr:nvSpPr>
        <xdr:cNvPr id="7" name="Arrow: Curved Up 6">
          <a:extLst>
            <a:ext uri="{FF2B5EF4-FFF2-40B4-BE49-F238E27FC236}">
              <a16:creationId xmlns:a16="http://schemas.microsoft.com/office/drawing/2014/main" id="{1E60C4FC-7D0D-4DAA-B1B9-A35F82B54FB2}"/>
            </a:ext>
          </a:extLst>
        </xdr:cNvPr>
        <xdr:cNvSpPr/>
      </xdr:nvSpPr>
      <xdr:spPr>
        <a:xfrm>
          <a:off x="9983046" y="25975734"/>
          <a:ext cx="1501140" cy="597746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73</xdr:row>
      <xdr:rowOff>177800</xdr:rowOff>
    </xdr:from>
    <xdr:to>
      <xdr:col>3</xdr:col>
      <xdr:colOff>398933</xdr:colOff>
      <xdr:row>80</xdr:row>
      <xdr:rowOff>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3EE2446-F9D3-4FC9-82D3-A7CF4C71917A}"/>
            </a:ext>
          </a:extLst>
        </xdr:cNvPr>
        <xdr:cNvSpPr txBox="1"/>
      </xdr:nvSpPr>
      <xdr:spPr>
        <a:xfrm>
          <a:off x="1428750" y="24119840"/>
          <a:ext cx="3260243" cy="2092961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NON employed</a:t>
          </a:r>
        </a:p>
      </xdr:txBody>
    </xdr:sp>
    <xdr:clientData/>
  </xdr:twoCellAnchor>
  <xdr:twoCellAnchor>
    <xdr:from>
      <xdr:col>5</xdr:col>
      <xdr:colOff>618068</xdr:colOff>
      <xdr:row>74</xdr:row>
      <xdr:rowOff>0</xdr:rowOff>
    </xdr:from>
    <xdr:to>
      <xdr:col>8</xdr:col>
      <xdr:colOff>136468</xdr:colOff>
      <xdr:row>80</xdr:row>
      <xdr:rowOff>8467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FB89741-9852-44AF-B8D1-1E4F9D2CA4FA}"/>
            </a:ext>
          </a:extLst>
        </xdr:cNvPr>
        <xdr:cNvSpPr txBox="1"/>
      </xdr:nvSpPr>
      <xdr:spPr>
        <a:xfrm>
          <a:off x="7763723" y="24269700"/>
          <a:ext cx="3798935" cy="1953472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Employed</a:t>
          </a:r>
          <a:r>
            <a:rPr lang="en-GB" sz="1100" baseline="0"/>
            <a:t> </a:t>
          </a:r>
        </a:p>
      </xdr:txBody>
    </xdr:sp>
    <xdr:clientData/>
  </xdr:twoCellAnchor>
  <xdr:twoCellAnchor>
    <xdr:from>
      <xdr:col>3</xdr:col>
      <xdr:colOff>143934</xdr:colOff>
      <xdr:row>71</xdr:row>
      <xdr:rowOff>8467</xdr:rowOff>
    </xdr:from>
    <xdr:to>
      <xdr:col>6</xdr:col>
      <xdr:colOff>381000</xdr:colOff>
      <xdr:row>73</xdr:row>
      <xdr:rowOff>178133</xdr:rowOff>
    </xdr:to>
    <xdr:sp macro="" textlink="">
      <xdr:nvSpPr>
        <xdr:cNvPr id="4" name="Arrow: Curved Down 3">
          <a:extLst>
            <a:ext uri="{FF2B5EF4-FFF2-40B4-BE49-F238E27FC236}">
              <a16:creationId xmlns:a16="http://schemas.microsoft.com/office/drawing/2014/main" id="{0FF16D5E-0AA0-4350-9FA6-ED2A0A436BAF}"/>
            </a:ext>
          </a:extLst>
        </xdr:cNvPr>
        <xdr:cNvSpPr/>
      </xdr:nvSpPr>
      <xdr:spPr>
        <a:xfrm>
          <a:off x="4428279" y="23308522"/>
          <a:ext cx="4525221" cy="811651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25401</xdr:colOff>
      <xdr:row>80</xdr:row>
      <xdr:rowOff>25067</xdr:rowOff>
    </xdr:from>
    <xdr:to>
      <xdr:col>6</xdr:col>
      <xdr:colOff>262467</xdr:colOff>
      <xdr:row>84</xdr:row>
      <xdr:rowOff>0</xdr:rowOff>
    </xdr:to>
    <xdr:sp macro="" textlink="">
      <xdr:nvSpPr>
        <xdr:cNvPr id="5" name="Arrow: Curved Down 4">
          <a:extLst>
            <a:ext uri="{FF2B5EF4-FFF2-40B4-BE49-F238E27FC236}">
              <a16:creationId xmlns:a16="http://schemas.microsoft.com/office/drawing/2014/main" id="{03BD381D-6CE5-4C2F-BF87-AF3156089FE1}"/>
            </a:ext>
          </a:extLst>
        </xdr:cNvPr>
        <xdr:cNvSpPr/>
      </xdr:nvSpPr>
      <xdr:spPr>
        <a:xfrm rot="10800000">
          <a:off x="4307841" y="26234057"/>
          <a:ext cx="4525221" cy="1274143"/>
        </a:xfrm>
        <a:prstGeom prst="curved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50800</xdr:colOff>
      <xdr:row>80</xdr:row>
      <xdr:rowOff>67734</xdr:rowOff>
    </xdr:from>
    <xdr:to>
      <xdr:col>2</xdr:col>
      <xdr:colOff>127000</xdr:colOff>
      <xdr:row>82</xdr:row>
      <xdr:rowOff>25400</xdr:rowOff>
    </xdr:to>
    <xdr:sp macro="" textlink="">
      <xdr:nvSpPr>
        <xdr:cNvPr id="6" name="Arrow: Curved Up 5">
          <a:extLst>
            <a:ext uri="{FF2B5EF4-FFF2-40B4-BE49-F238E27FC236}">
              <a16:creationId xmlns:a16="http://schemas.microsoft.com/office/drawing/2014/main" id="{47D84247-3190-4F21-A41C-B39DE124A331}"/>
            </a:ext>
          </a:extLst>
        </xdr:cNvPr>
        <xdr:cNvSpPr/>
      </xdr:nvSpPr>
      <xdr:spPr>
        <a:xfrm>
          <a:off x="1483360" y="26278629"/>
          <a:ext cx="1504950" cy="603461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8466</xdr:colOff>
      <xdr:row>80</xdr:row>
      <xdr:rowOff>67734</xdr:rowOff>
    </xdr:from>
    <xdr:to>
      <xdr:col>8</xdr:col>
      <xdr:colOff>84666</xdr:colOff>
      <xdr:row>82</xdr:row>
      <xdr:rowOff>25400</xdr:rowOff>
    </xdr:to>
    <xdr:sp macro="" textlink="">
      <xdr:nvSpPr>
        <xdr:cNvPr id="7" name="Arrow: Curved Up 6">
          <a:extLst>
            <a:ext uri="{FF2B5EF4-FFF2-40B4-BE49-F238E27FC236}">
              <a16:creationId xmlns:a16="http://schemas.microsoft.com/office/drawing/2014/main" id="{69839124-3BDA-4979-B2AA-54384CF716AC}"/>
            </a:ext>
          </a:extLst>
        </xdr:cNvPr>
        <xdr:cNvSpPr/>
      </xdr:nvSpPr>
      <xdr:spPr>
        <a:xfrm>
          <a:off x="10011621" y="26278629"/>
          <a:ext cx="1504950" cy="603461"/>
        </a:xfrm>
        <a:prstGeom prst="curved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osfstore.shef.ac.uk\shared\HAR_PR\PR\IPS_beyond_SMI_NIHR202996\General\CBA%20Tool\Example%20Tool\Movement_into_employment_ROI_tool_v1.5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osfstore.shef.ac.uk\shared\HAR_PR\PR\IPS_beyond_SMI_NIHR202996\General\CBA%20Tool\Example%20Tool\Movement_intoemployment_ROI_tool_v1.5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HAR_PR\PR\IPS_beyond_SMI_NIHR202996\General\CBA%20Tool\Old%20tool%20templates\old%20tab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1a) Model guide"/>
      <sheetName val="1b) Model steps"/>
      <sheetName val="1c) Example"/>
      <sheetName val="1d) Disclaimer"/>
      <sheetName val="Population"/>
      <sheetName val="Mental Health Conditions"/>
      <sheetName val="Return to Work"/>
      <sheetName val="Other Inputs"/>
      <sheetName val="Direct Health Benefits"/>
      <sheetName val="Financial Benefits"/>
      <sheetName val="Key Findings"/>
      <sheetName val="Charts"/>
      <sheetName val="Charts_Background"/>
      <sheetName val="Dropdowns_locations"/>
      <sheetName val="Dropdowns_other"/>
      <sheetName val="LI01"/>
      <sheetName val="LI04"/>
      <sheetName val="CMDs 2007 prices"/>
      <sheetName val="CMDs 2016-2017 prices"/>
      <sheetName val="GDP deflators, March 2017"/>
      <sheetName val="PopulationRange"/>
      <sheetName val="CCGtoSTP"/>
      <sheetName val="ESA claimant data"/>
      <sheetName val="JSA_ESA"/>
      <sheetName val="LAtoCCG"/>
      <sheetName val="Combined Authority"/>
      <sheetName val="CLA01"/>
      <sheetName val="LONB_MD_NMD_UA"/>
      <sheetName val="Benefits_Background_calcs"/>
      <sheetName val="Reduction in HB"/>
      <sheetName val="HB_JSA"/>
      <sheetName val="HB_ESA_WR"/>
      <sheetName val="HB_ESA_SG"/>
      <sheetName val="Clean_Financial_BG"/>
      <sheetName val="Discounting"/>
      <sheetName val="QALY calculations_SF36"/>
      <sheetName val="Cost of CMDs_MCS_SF36"/>
      <sheetName val="Cost CMDs"/>
      <sheetName val="Data"/>
      <sheetName val="Benefits_background"/>
      <sheetName val="Prevalence Ratios_Age_Gender"/>
      <sheetName val="Unemployment data"/>
      <sheetName val="Type II multipliers"/>
      <sheetName val="APMS_CommonMentalDisorder"/>
      <sheetName val="APMS_Personality_Disorder"/>
      <sheetName val="APMS_Bipolar_Disorder"/>
      <sheetName val="Movement_into_employment_ROI_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1a) Model guide"/>
      <sheetName val="1b) Model steps"/>
      <sheetName val="1c) Example"/>
      <sheetName val="1d) Disclaimer"/>
      <sheetName val="Population"/>
      <sheetName val="Mental Health Conditions"/>
      <sheetName val="Return to Work"/>
      <sheetName val="Other Inputs"/>
      <sheetName val="Direct Health Benefits"/>
      <sheetName val="Financial Benefits"/>
      <sheetName val="Key Findings"/>
      <sheetName val="Charts"/>
      <sheetName val="Charts_Background"/>
      <sheetName val="Dropdowns_locations"/>
      <sheetName val="Dropdowns_other"/>
      <sheetName val="LI01"/>
      <sheetName val="LI04"/>
      <sheetName val="CMDs 2007 prices"/>
      <sheetName val="CMDs 2016-2017 prices"/>
      <sheetName val="GDP deflators, March 2017"/>
      <sheetName val="PopulationRange"/>
      <sheetName val="CCGtoSTP"/>
      <sheetName val="ESA claimant data"/>
      <sheetName val="JSA_ESA"/>
      <sheetName val="LAtoCCG"/>
      <sheetName val="Combined Authority"/>
      <sheetName val="CLA01"/>
      <sheetName val="LONB_MD_NMD_UA"/>
      <sheetName val="Benefits_Background_calcs"/>
      <sheetName val="Reduction in HB"/>
      <sheetName val="HB_JSA"/>
      <sheetName val="HB_ESA_WR"/>
      <sheetName val="HB_ESA_SG"/>
      <sheetName val="Clean_Financial_BG"/>
      <sheetName val="Discounting"/>
      <sheetName val="QALY calculations_SF36"/>
      <sheetName val="Cost of CMDs_MCS_SF36"/>
      <sheetName val="Cost CMDs"/>
      <sheetName val="Data"/>
      <sheetName val="Benefits_background"/>
      <sheetName val="Prevalence Ratios_Age_Gender"/>
      <sheetName val="Unemployment data"/>
      <sheetName val="Type II multipliers"/>
      <sheetName val="APMS_CommonMentalDisorder"/>
      <sheetName val="APMS_Personality_Disorder"/>
      <sheetName val="APMS_Bipolar_Disorder"/>
      <sheetName val="Movement_intoemployment_ROI_to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0">
          <cell r="B10" t="str">
            <v>UNITED KINGDOM</v>
          </cell>
          <cell r="C10">
            <v>41241002</v>
          </cell>
          <cell r="E10">
            <v>31483914</v>
          </cell>
          <cell r="G10">
            <v>73.900000000000006</v>
          </cell>
          <cell r="I10">
            <v>1606259</v>
          </cell>
          <cell r="K10">
            <v>4.9000000000000004</v>
          </cell>
          <cell r="L10">
            <v>0</v>
          </cell>
          <cell r="M10">
            <v>9131977</v>
          </cell>
          <cell r="O10">
            <v>22.3</v>
          </cell>
          <cell r="Q10">
            <v>776470</v>
          </cell>
          <cell r="S10">
            <v>1.9</v>
          </cell>
          <cell r="U10">
            <v>34059000</v>
          </cell>
          <cell r="W10">
            <v>0.83</v>
          </cell>
        </row>
        <row r="12">
          <cell r="B12" t="str">
            <v>GREAT BRITAIN</v>
          </cell>
          <cell r="C12">
            <v>40066405</v>
          </cell>
          <cell r="E12">
            <v>30648330</v>
          </cell>
          <cell r="G12">
            <v>74</v>
          </cell>
          <cell r="I12">
            <v>1551565</v>
          </cell>
          <cell r="K12">
            <v>4.8</v>
          </cell>
          <cell r="L12">
            <v>0</v>
          </cell>
          <cell r="M12">
            <v>8827396</v>
          </cell>
          <cell r="O12">
            <v>22.2</v>
          </cell>
          <cell r="Q12">
            <v>740360</v>
          </cell>
          <cell r="S12">
            <v>1.8</v>
          </cell>
          <cell r="U12">
            <v>33202000</v>
          </cell>
          <cell r="W12">
            <v>0.83</v>
          </cell>
        </row>
        <row r="14">
          <cell r="B14" t="str">
            <v>ENGLAND</v>
          </cell>
          <cell r="C14">
            <v>34669641</v>
          </cell>
          <cell r="E14">
            <v>26649772</v>
          </cell>
          <cell r="G14">
            <v>74.3</v>
          </cell>
          <cell r="I14">
            <v>1351756</v>
          </cell>
          <cell r="K14">
            <v>4.8</v>
          </cell>
          <cell r="L14">
            <v>0</v>
          </cell>
          <cell r="M14">
            <v>7553096</v>
          </cell>
          <cell r="O14">
            <v>21.9</v>
          </cell>
          <cell r="Q14">
            <v>618900</v>
          </cell>
          <cell r="S14">
            <v>1.8</v>
          </cell>
          <cell r="U14">
            <v>29041000</v>
          </cell>
          <cell r="W14">
            <v>0.84</v>
          </cell>
        </row>
        <row r="16">
          <cell r="B16" t="str">
            <v>NORTH EAST</v>
          </cell>
          <cell r="C16">
            <v>1660407</v>
          </cell>
          <cell r="D16">
            <v>0</v>
          </cell>
          <cell r="E16">
            <v>1198730</v>
          </cell>
          <cell r="G16">
            <v>70.400000000000006</v>
          </cell>
          <cell r="I16">
            <v>84893</v>
          </cell>
          <cell r="K16">
            <v>6.6</v>
          </cell>
          <cell r="L16">
            <v>0</v>
          </cell>
          <cell r="M16">
            <v>404276</v>
          </cell>
          <cell r="O16">
            <v>24.5</v>
          </cell>
          <cell r="Q16">
            <v>50150</v>
          </cell>
          <cell r="S16">
            <v>3</v>
          </cell>
          <cell r="U16">
            <v>1204000</v>
          </cell>
          <cell r="W16">
            <v>0.73</v>
          </cell>
        </row>
        <row r="18">
          <cell r="B18" t="str">
            <v>County Durham</v>
          </cell>
          <cell r="C18">
            <v>327617</v>
          </cell>
          <cell r="E18">
            <v>238519</v>
          </cell>
          <cell r="G18">
            <v>70.8</v>
          </cell>
          <cell r="I18">
            <v>14800</v>
          </cell>
          <cell r="K18">
            <v>5.9</v>
          </cell>
          <cell r="M18">
            <v>78496</v>
          </cell>
          <cell r="O18">
            <v>24.1</v>
          </cell>
          <cell r="Q18">
            <v>7580</v>
          </cell>
          <cell r="S18">
            <v>2.3136772511804944</v>
          </cell>
          <cell r="U18">
            <v>200000</v>
          </cell>
          <cell r="W18">
            <v>0.61</v>
          </cell>
        </row>
        <row r="19">
          <cell r="B19" t="str">
            <v>Darlington</v>
          </cell>
          <cell r="C19">
            <v>64814</v>
          </cell>
          <cell r="E19">
            <v>49886</v>
          </cell>
          <cell r="G19">
            <v>74.900000000000006</v>
          </cell>
          <cell r="I19">
            <v>3400</v>
          </cell>
          <cell r="K19">
            <v>6.3190717100000002</v>
          </cell>
          <cell r="M19">
            <v>13072</v>
          </cell>
          <cell r="O19">
            <v>20.399999999999999</v>
          </cell>
          <cell r="Q19">
            <v>2060</v>
          </cell>
          <cell r="S19">
            <v>3.1783256703798566</v>
          </cell>
          <cell r="U19">
            <v>58000</v>
          </cell>
          <cell r="W19">
            <v>0.9</v>
          </cell>
        </row>
        <row r="20">
          <cell r="B20" t="str">
            <v>Hartlepool</v>
          </cell>
          <cell r="C20">
            <v>57604</v>
          </cell>
          <cell r="E20">
            <v>37643</v>
          </cell>
          <cell r="G20">
            <v>64.400000000000006</v>
          </cell>
          <cell r="I20">
            <v>3700</v>
          </cell>
          <cell r="K20">
            <v>8.9847739799999999</v>
          </cell>
          <cell r="M20">
            <v>16196</v>
          </cell>
          <cell r="O20">
            <v>28.4</v>
          </cell>
          <cell r="Q20">
            <v>2760</v>
          </cell>
          <cell r="S20">
            <v>4.7913339351433928</v>
          </cell>
          <cell r="U20">
            <v>35000</v>
          </cell>
          <cell r="W20">
            <v>0.6</v>
          </cell>
        </row>
        <row r="21">
          <cell r="B21" t="str">
            <v>Middlesbrough</v>
          </cell>
          <cell r="C21">
            <v>88789</v>
          </cell>
          <cell r="E21">
            <v>60153</v>
          </cell>
          <cell r="G21">
            <v>65.599999999999994</v>
          </cell>
          <cell r="I21">
            <v>5300</v>
          </cell>
          <cell r="K21">
            <v>8.0995097200000004</v>
          </cell>
          <cell r="M21">
            <v>26358</v>
          </cell>
          <cell r="O21">
            <v>29.6</v>
          </cell>
          <cell r="Q21">
            <v>4225</v>
          </cell>
          <cell r="S21">
            <v>4.7584723332845282</v>
          </cell>
          <cell r="U21">
            <v>68000</v>
          </cell>
          <cell r="W21">
            <v>0.77</v>
          </cell>
        </row>
        <row r="22">
          <cell r="B22" t="str">
            <v>Northumberland</v>
          </cell>
          <cell r="C22">
            <v>190478</v>
          </cell>
          <cell r="E22">
            <v>142381</v>
          </cell>
          <cell r="G22">
            <v>72.2</v>
          </cell>
          <cell r="I22">
            <v>8300</v>
          </cell>
          <cell r="K22">
            <v>5.5</v>
          </cell>
          <cell r="M22">
            <v>44536</v>
          </cell>
          <cell r="O22">
            <v>23.6</v>
          </cell>
          <cell r="Q22">
            <v>4590</v>
          </cell>
          <cell r="S22">
            <v>2.4097271075924782</v>
          </cell>
          <cell r="U22">
            <v>126000</v>
          </cell>
          <cell r="W22">
            <v>0.66</v>
          </cell>
        </row>
        <row r="23">
          <cell r="B23" t="str">
            <v>Redcar and Cleveland</v>
          </cell>
          <cell r="C23">
            <v>81853</v>
          </cell>
          <cell r="E23">
            <v>56707</v>
          </cell>
          <cell r="G23">
            <v>68.3</v>
          </cell>
          <cell r="I23">
            <v>4600</v>
          </cell>
          <cell r="K23">
            <v>7.4434741299999994</v>
          </cell>
          <cell r="M23">
            <v>21626</v>
          </cell>
          <cell r="O23">
            <v>26.8</v>
          </cell>
          <cell r="Q23">
            <v>3290</v>
          </cell>
          <cell r="S23">
            <v>4.0194006328418022</v>
          </cell>
          <cell r="U23">
            <v>47000</v>
          </cell>
          <cell r="W23">
            <v>0.57999999999999996</v>
          </cell>
        </row>
        <row r="24">
          <cell r="B24" t="str">
            <v>Stockton-on-Tees</v>
          </cell>
          <cell r="C24">
            <v>122849</v>
          </cell>
          <cell r="E24">
            <v>88670</v>
          </cell>
          <cell r="G24">
            <v>70.8</v>
          </cell>
          <cell r="I24">
            <v>6100</v>
          </cell>
          <cell r="K24">
            <v>6.4285431700000011</v>
          </cell>
          <cell r="M24">
            <v>31297</v>
          </cell>
          <cell r="O24">
            <v>25.6</v>
          </cell>
          <cell r="Q24">
            <v>3930</v>
          </cell>
          <cell r="S24">
            <v>3.1990492393100469</v>
          </cell>
          <cell r="U24">
            <v>94000</v>
          </cell>
          <cell r="W24">
            <v>0.76</v>
          </cell>
        </row>
        <row r="26">
          <cell r="B26" t="str">
            <v>Tyne and Wear (Met County)</v>
          </cell>
          <cell r="C26">
            <v>726403</v>
          </cell>
          <cell r="E26">
            <v>524771</v>
          </cell>
          <cell r="G26">
            <v>70.7</v>
          </cell>
          <cell r="I26">
            <v>38700</v>
          </cell>
          <cell r="K26">
            <v>6.9</v>
          </cell>
          <cell r="M26">
            <v>172695</v>
          </cell>
          <cell r="O26">
            <v>23.8</v>
          </cell>
          <cell r="Q26">
            <v>21715</v>
          </cell>
          <cell r="S26">
            <v>2.989387433697273</v>
          </cell>
          <cell r="U26">
            <v>576000</v>
          </cell>
          <cell r="W26">
            <v>0.79</v>
          </cell>
        </row>
        <row r="27">
          <cell r="B27" t="str">
            <v>Gateshead</v>
          </cell>
          <cell r="C27">
            <v>127506</v>
          </cell>
          <cell r="E27">
            <v>94748</v>
          </cell>
          <cell r="G27">
            <v>73.099999999999994</v>
          </cell>
          <cell r="I27">
            <v>6400</v>
          </cell>
          <cell r="K27">
            <v>6.2917466900000001</v>
          </cell>
          <cell r="M27">
            <v>27324</v>
          </cell>
          <cell r="O27">
            <v>21.8</v>
          </cell>
          <cell r="Q27">
            <v>3465</v>
          </cell>
          <cell r="S27">
            <v>2.7175191755682082</v>
          </cell>
          <cell r="U27">
            <v>107000</v>
          </cell>
          <cell r="W27">
            <v>0.84</v>
          </cell>
        </row>
        <row r="28">
          <cell r="B28" t="str">
            <v>Newcastle upon Tyne</v>
          </cell>
          <cell r="C28">
            <v>200340</v>
          </cell>
          <cell r="E28">
            <v>137612</v>
          </cell>
          <cell r="G28">
            <v>67.7</v>
          </cell>
          <cell r="I28">
            <v>10500</v>
          </cell>
          <cell r="K28">
            <v>7.05754547</v>
          </cell>
          <cell r="M28">
            <v>53298</v>
          </cell>
          <cell r="O28">
            <v>26.6</v>
          </cell>
          <cell r="Q28">
            <v>5405</v>
          </cell>
          <cell r="S28">
            <v>2.6979135469701507</v>
          </cell>
          <cell r="U28">
            <v>199000</v>
          </cell>
          <cell r="W28">
            <v>0.99</v>
          </cell>
        </row>
        <row r="29">
          <cell r="B29" t="str">
            <v>North Tyneside</v>
          </cell>
          <cell r="C29">
            <v>127345</v>
          </cell>
          <cell r="E29">
            <v>101296</v>
          </cell>
          <cell r="G29">
            <v>76.3</v>
          </cell>
          <cell r="I29">
            <v>6100</v>
          </cell>
          <cell r="K29">
            <v>5.68602834</v>
          </cell>
          <cell r="M29">
            <v>24958</v>
          </cell>
          <cell r="O29">
            <v>19.399999999999999</v>
          </cell>
          <cell r="Q29">
            <v>3240</v>
          </cell>
          <cell r="S29">
            <v>2.5442695041030272</v>
          </cell>
          <cell r="U29">
            <v>90000</v>
          </cell>
          <cell r="W29">
            <v>0.7</v>
          </cell>
        </row>
        <row r="30">
          <cell r="B30" t="str">
            <v>South Tyneside</v>
          </cell>
          <cell r="C30">
            <v>93702</v>
          </cell>
          <cell r="E30">
            <v>66657</v>
          </cell>
          <cell r="G30">
            <v>68.7</v>
          </cell>
          <cell r="I30">
            <v>5900</v>
          </cell>
          <cell r="K30">
            <v>8.0774308799999996</v>
          </cell>
          <cell r="M30">
            <v>23653</v>
          </cell>
          <cell r="O30">
            <v>25.1</v>
          </cell>
          <cell r="Q30">
            <v>4115</v>
          </cell>
          <cell r="S30">
            <v>4.3915818232268258</v>
          </cell>
          <cell r="U30">
            <v>52000</v>
          </cell>
          <cell r="W30">
            <v>0.55000000000000004</v>
          </cell>
        </row>
        <row r="31">
          <cell r="B31" t="str">
            <v>Sunderland</v>
          </cell>
          <cell r="C31">
            <v>177510</v>
          </cell>
          <cell r="E31">
            <v>124458</v>
          </cell>
          <cell r="G31">
            <v>69.2</v>
          </cell>
          <cell r="I31">
            <v>9900</v>
          </cell>
          <cell r="K31">
            <v>7.3841684000000001</v>
          </cell>
          <cell r="M31">
            <v>43462</v>
          </cell>
          <cell r="O31">
            <v>24.7</v>
          </cell>
          <cell r="Q31">
            <v>5485</v>
          </cell>
          <cell r="S31">
            <v>3.0899667624359193</v>
          </cell>
          <cell r="U31">
            <v>129000</v>
          </cell>
          <cell r="W31">
            <v>0.73</v>
          </cell>
        </row>
        <row r="34">
          <cell r="B34" t="str">
            <v>NORTH WEST</v>
          </cell>
          <cell r="C34">
            <v>4519159</v>
          </cell>
          <cell r="E34">
            <v>3323473</v>
          </cell>
          <cell r="G34">
            <v>71.599999999999994</v>
          </cell>
          <cell r="I34">
            <v>181029</v>
          </cell>
          <cell r="K34">
            <v>5.2</v>
          </cell>
          <cell r="M34">
            <v>1096473</v>
          </cell>
          <cell r="O34">
            <v>24.4</v>
          </cell>
          <cell r="Q34">
            <v>105990</v>
          </cell>
          <cell r="S34">
            <v>2.2999999999999998</v>
          </cell>
          <cell r="U34">
            <v>3581000</v>
          </cell>
          <cell r="W34">
            <v>0.79</v>
          </cell>
        </row>
        <row r="36">
          <cell r="B36" t="str">
            <v>Blackburn with Darwen</v>
          </cell>
          <cell r="C36">
            <v>91844</v>
          </cell>
          <cell r="E36">
            <v>61148</v>
          </cell>
          <cell r="G36">
            <v>65.599999999999994</v>
          </cell>
          <cell r="I36">
            <v>4100</v>
          </cell>
          <cell r="K36">
            <v>6.2653290699999999</v>
          </cell>
          <cell r="M36">
            <v>27671</v>
          </cell>
          <cell r="O36">
            <v>30.6</v>
          </cell>
          <cell r="Q36">
            <v>2620</v>
          </cell>
          <cell r="S36">
            <v>2.8526632115325987</v>
          </cell>
          <cell r="U36">
            <v>72000</v>
          </cell>
          <cell r="W36">
            <v>0.78</v>
          </cell>
        </row>
        <row r="37">
          <cell r="B37" t="str">
            <v>Blackpool</v>
          </cell>
          <cell r="C37">
            <v>85767</v>
          </cell>
          <cell r="E37">
            <v>60052</v>
          </cell>
          <cell r="G37">
            <v>71.2</v>
          </cell>
          <cell r="I37">
            <v>4300</v>
          </cell>
          <cell r="K37">
            <v>6.6435318099999998</v>
          </cell>
          <cell r="M37">
            <v>19879</v>
          </cell>
          <cell r="O37">
            <v>24.2</v>
          </cell>
          <cell r="Q37">
            <v>3395</v>
          </cell>
          <cell r="S37">
            <v>3.9583989179987644</v>
          </cell>
          <cell r="U37">
            <v>67000</v>
          </cell>
          <cell r="W37">
            <v>0.78</v>
          </cell>
        </row>
        <row r="38">
          <cell r="B38" t="str">
            <v>Cheshire East</v>
          </cell>
          <cell r="C38">
            <v>226971</v>
          </cell>
          <cell r="E38">
            <v>180496</v>
          </cell>
          <cell r="G38">
            <v>76.400000000000006</v>
          </cell>
          <cell r="I38">
            <v>6700</v>
          </cell>
          <cell r="K38">
            <v>3.6</v>
          </cell>
          <cell r="M38">
            <v>45033</v>
          </cell>
          <cell r="O38">
            <v>20</v>
          </cell>
          <cell r="Q38">
            <v>2545</v>
          </cell>
          <cell r="S38">
            <v>1.1212886227755969</v>
          </cell>
          <cell r="U38">
            <v>216000</v>
          </cell>
          <cell r="W38">
            <v>0.95</v>
          </cell>
        </row>
        <row r="39">
          <cell r="B39" t="str">
            <v>Cheshire West and Chester</v>
          </cell>
          <cell r="C39">
            <v>206441</v>
          </cell>
          <cell r="E39">
            <v>156011</v>
          </cell>
          <cell r="G39">
            <v>72.7</v>
          </cell>
          <cell r="I39">
            <v>6500</v>
          </cell>
          <cell r="K39">
            <v>4</v>
          </cell>
          <cell r="M39">
            <v>50871</v>
          </cell>
          <cell r="O39">
            <v>24.9</v>
          </cell>
          <cell r="Q39">
            <v>2850</v>
          </cell>
          <cell r="S39">
            <v>1.3805397183698975</v>
          </cell>
          <cell r="U39">
            <v>184000</v>
          </cell>
          <cell r="W39">
            <v>0.89</v>
          </cell>
        </row>
        <row r="40">
          <cell r="B40" t="str">
            <v>Halton</v>
          </cell>
          <cell r="C40">
            <v>79794</v>
          </cell>
          <cell r="E40">
            <v>59241</v>
          </cell>
          <cell r="G40">
            <v>71.900000000000006</v>
          </cell>
          <cell r="I40">
            <v>3200</v>
          </cell>
          <cell r="K40">
            <v>5.1399243800000001</v>
          </cell>
          <cell r="M40">
            <v>19630</v>
          </cell>
          <cell r="O40">
            <v>24.7</v>
          </cell>
          <cell r="Q40">
            <v>2175</v>
          </cell>
          <cell r="S40">
            <v>2.725768854801113</v>
          </cell>
          <cell r="U40">
            <v>61000</v>
          </cell>
          <cell r="W40">
            <v>0.77</v>
          </cell>
        </row>
        <row r="41">
          <cell r="B41" t="str">
            <v>Warrington</v>
          </cell>
          <cell r="C41">
            <v>131296</v>
          </cell>
          <cell r="E41">
            <v>103837</v>
          </cell>
          <cell r="G41">
            <v>76.2</v>
          </cell>
          <cell r="I41">
            <v>4300</v>
          </cell>
          <cell r="K41">
            <v>4.0063468499999999</v>
          </cell>
          <cell r="M41">
            <v>28173</v>
          </cell>
          <cell r="O41">
            <v>21.3</v>
          </cell>
          <cell r="Q41">
            <v>2185</v>
          </cell>
          <cell r="S41">
            <v>1.6641786497684621</v>
          </cell>
          <cell r="U41">
            <v>135000</v>
          </cell>
          <cell r="W41">
            <v>1.03</v>
          </cell>
        </row>
        <row r="43">
          <cell r="B43" t="str">
            <v>Cumbria</v>
          </cell>
          <cell r="C43">
            <v>301075</v>
          </cell>
          <cell r="E43">
            <v>234666</v>
          </cell>
          <cell r="G43">
            <v>75.5</v>
          </cell>
          <cell r="I43">
            <v>9700</v>
          </cell>
          <cell r="K43">
            <v>4</v>
          </cell>
          <cell r="M43">
            <v>62903</v>
          </cell>
          <cell r="O43">
            <v>21.2</v>
          </cell>
          <cell r="Q43">
            <v>4630</v>
          </cell>
          <cell r="S43">
            <v>1.5378228016275015</v>
          </cell>
          <cell r="U43">
            <v>271000</v>
          </cell>
          <cell r="W43">
            <v>0.9</v>
          </cell>
        </row>
        <row r="44">
          <cell r="B44" t="str">
            <v>Allerdale</v>
          </cell>
          <cell r="C44">
            <v>58273</v>
          </cell>
          <cell r="E44">
            <v>48597</v>
          </cell>
          <cell r="G44">
            <v>82.9</v>
          </cell>
          <cell r="I44">
            <v>2000</v>
          </cell>
          <cell r="K44">
            <v>3.9777338500000003</v>
          </cell>
          <cell r="M44">
            <v>8332</v>
          </cell>
          <cell r="O44">
            <v>14.7</v>
          </cell>
          <cell r="Q44">
            <v>1100</v>
          </cell>
          <cell r="S44">
            <v>1.8876666723868687</v>
          </cell>
          <cell r="U44">
            <v>43000</v>
          </cell>
          <cell r="W44">
            <v>0.73</v>
          </cell>
        </row>
        <row r="45">
          <cell r="B45" t="str">
            <v>Barrow-in-Furness</v>
          </cell>
          <cell r="C45">
            <v>41543</v>
          </cell>
          <cell r="E45">
            <v>29409</v>
          </cell>
          <cell r="G45">
            <v>66.099999999999994</v>
          </cell>
          <cell r="I45">
            <v>1700</v>
          </cell>
          <cell r="K45">
            <v>5.5565462500000002</v>
          </cell>
          <cell r="M45">
            <v>13600</v>
          </cell>
          <cell r="O45">
            <v>31.9</v>
          </cell>
          <cell r="Q45">
            <v>1140</v>
          </cell>
          <cell r="S45">
            <v>2.7441446212358276</v>
          </cell>
          <cell r="U45">
            <v>35000</v>
          </cell>
          <cell r="W45">
            <v>0.83</v>
          </cell>
        </row>
        <row r="46">
          <cell r="B46" t="str">
            <v>Carlisle</v>
          </cell>
          <cell r="C46">
            <v>67106</v>
          </cell>
          <cell r="E46">
            <v>49107</v>
          </cell>
          <cell r="G46">
            <v>67.8</v>
          </cell>
          <cell r="I46">
            <v>2300</v>
          </cell>
          <cell r="K46">
            <v>4.4508116100000006</v>
          </cell>
          <cell r="M46">
            <v>18252</v>
          </cell>
          <cell r="O46">
            <v>26.5</v>
          </cell>
          <cell r="Q46">
            <v>925</v>
          </cell>
          <cell r="S46">
            <v>1.3784162369981821</v>
          </cell>
          <cell r="U46">
            <v>67000</v>
          </cell>
          <cell r="W46">
            <v>1</v>
          </cell>
        </row>
        <row r="47">
          <cell r="B47" t="str">
            <v>Copeland</v>
          </cell>
          <cell r="C47">
            <v>43137</v>
          </cell>
          <cell r="E47">
            <v>28649</v>
          </cell>
          <cell r="G47">
            <v>68.8</v>
          </cell>
          <cell r="I47">
            <v>1700</v>
          </cell>
          <cell r="K47">
            <v>5.4529924599999999</v>
          </cell>
          <cell r="M47">
            <v>10089</v>
          </cell>
          <cell r="O47">
            <v>24.8</v>
          </cell>
          <cell r="Q47">
            <v>900</v>
          </cell>
          <cell r="S47">
            <v>2.0863759649488838</v>
          </cell>
          <cell r="U47">
            <v>35000</v>
          </cell>
          <cell r="W47">
            <v>0.82</v>
          </cell>
        </row>
        <row r="48">
          <cell r="B48" t="str">
            <v>Eden</v>
          </cell>
          <cell r="C48">
            <v>31265</v>
          </cell>
          <cell r="E48">
            <v>28942</v>
          </cell>
          <cell r="G48">
            <v>87.2</v>
          </cell>
          <cell r="I48">
            <v>700</v>
          </cell>
          <cell r="K48">
            <v>2.47247745</v>
          </cell>
          <cell r="M48">
            <v>3683</v>
          </cell>
          <cell r="O48">
            <v>11.8</v>
          </cell>
          <cell r="Q48">
            <v>215</v>
          </cell>
          <cell r="S48">
            <v>0.68766991843914915</v>
          </cell>
          <cell r="U48">
            <v>31000</v>
          </cell>
          <cell r="W48">
            <v>0.99</v>
          </cell>
        </row>
        <row r="49">
          <cell r="B49" t="str">
            <v>South Lakeland</v>
          </cell>
          <cell r="C49">
            <v>59751</v>
          </cell>
          <cell r="E49">
            <v>49962</v>
          </cell>
          <cell r="G49">
            <v>83</v>
          </cell>
          <cell r="I49">
            <v>1200</v>
          </cell>
          <cell r="K49">
            <v>2.4301312799999999</v>
          </cell>
          <cell r="M49">
            <v>8947</v>
          </cell>
          <cell r="O49">
            <v>15.6</v>
          </cell>
          <cell r="Q49">
            <v>345</v>
          </cell>
          <cell r="S49">
            <v>0.57739619420595467</v>
          </cell>
          <cell r="U49">
            <v>60000</v>
          </cell>
          <cell r="W49">
            <v>1.01</v>
          </cell>
        </row>
        <row r="51">
          <cell r="B51" t="str">
            <v>Greater Manchester (Met County)</v>
          </cell>
          <cell r="C51">
            <v>1768645</v>
          </cell>
          <cell r="E51">
            <v>1273403</v>
          </cell>
          <cell r="G51">
            <v>70.5</v>
          </cell>
          <cell r="I51">
            <v>79400</v>
          </cell>
          <cell r="K51">
            <v>5.8999999999999995</v>
          </cell>
          <cell r="M51">
            <v>437395</v>
          </cell>
          <cell r="O51">
            <v>24.8</v>
          </cell>
          <cell r="Q51">
            <v>46195</v>
          </cell>
          <cell r="S51">
            <v>2.6118865006827261</v>
          </cell>
          <cell r="U51">
            <v>1387000</v>
          </cell>
          <cell r="W51">
            <v>0.78</v>
          </cell>
        </row>
        <row r="52">
          <cell r="B52" t="str">
            <v>Bolton</v>
          </cell>
          <cell r="C52">
            <v>175194</v>
          </cell>
          <cell r="E52">
            <v>126517</v>
          </cell>
          <cell r="G52">
            <v>71.099999999999994</v>
          </cell>
          <cell r="I52">
            <v>8100</v>
          </cell>
          <cell r="K52">
            <v>6.0176355399999997</v>
          </cell>
          <cell r="M52">
            <v>42324</v>
          </cell>
          <cell r="O52">
            <v>24.3</v>
          </cell>
          <cell r="Q52">
            <v>5320</v>
          </cell>
          <cell r="S52">
            <v>3.0366336746692242</v>
          </cell>
          <cell r="U52">
            <v>120000</v>
          </cell>
          <cell r="W52">
            <v>0.69</v>
          </cell>
        </row>
        <row r="53">
          <cell r="B53" t="str">
            <v>Bury</v>
          </cell>
          <cell r="C53">
            <v>116412</v>
          </cell>
          <cell r="E53">
            <v>87906</v>
          </cell>
          <cell r="G53">
            <v>72.3</v>
          </cell>
          <cell r="I53">
            <v>4700</v>
          </cell>
          <cell r="K53">
            <v>5.0526035</v>
          </cell>
          <cell r="M53">
            <v>27862</v>
          </cell>
          <cell r="O53">
            <v>23.8</v>
          </cell>
          <cell r="Q53">
            <v>2880</v>
          </cell>
          <cell r="S53">
            <v>2.4739717554891247</v>
          </cell>
          <cell r="U53">
            <v>75000</v>
          </cell>
          <cell r="W53">
            <v>0.65</v>
          </cell>
        </row>
        <row r="54">
          <cell r="B54" t="str">
            <v>Manchester</v>
          </cell>
          <cell r="C54">
            <v>374440</v>
          </cell>
          <cell r="E54">
            <v>238571</v>
          </cell>
          <cell r="G54">
            <v>63.3</v>
          </cell>
          <cell r="I54">
            <v>19500</v>
          </cell>
          <cell r="K54">
            <v>7.5428046900000005</v>
          </cell>
          <cell r="M54">
            <v>114475</v>
          </cell>
          <cell r="O54">
            <v>31</v>
          </cell>
          <cell r="Q54">
            <v>10495</v>
          </cell>
          <cell r="S54">
            <v>2.8028522593739984</v>
          </cell>
          <cell r="U54">
            <v>399000</v>
          </cell>
          <cell r="W54">
            <v>1.07</v>
          </cell>
        </row>
        <row r="55">
          <cell r="B55" t="str">
            <v>Oldham</v>
          </cell>
          <cell r="C55">
            <v>142255</v>
          </cell>
          <cell r="E55">
            <v>100343</v>
          </cell>
          <cell r="G55">
            <v>68.599999999999994</v>
          </cell>
          <cell r="I55">
            <v>6900</v>
          </cell>
          <cell r="K55">
            <v>6.4145876099999999</v>
          </cell>
          <cell r="M55">
            <v>36933</v>
          </cell>
          <cell r="O55">
            <v>26</v>
          </cell>
          <cell r="Q55">
            <v>4250</v>
          </cell>
          <cell r="S55">
            <v>2.9875927032441743</v>
          </cell>
          <cell r="U55">
            <v>90000</v>
          </cell>
          <cell r="W55">
            <v>0.63</v>
          </cell>
        </row>
        <row r="56">
          <cell r="B56" t="str">
            <v>Rochdale</v>
          </cell>
          <cell r="C56">
            <v>134646</v>
          </cell>
          <cell r="E56">
            <v>84855</v>
          </cell>
          <cell r="G56">
            <v>62.5</v>
          </cell>
          <cell r="I56">
            <v>6600</v>
          </cell>
          <cell r="K56">
            <v>7.2651292100000004</v>
          </cell>
          <cell r="M56">
            <v>42516</v>
          </cell>
          <cell r="O56">
            <v>32.1</v>
          </cell>
          <cell r="Q56">
            <v>3915</v>
          </cell>
          <cell r="S56">
            <v>2.9076244374136624</v>
          </cell>
          <cell r="U56">
            <v>81000</v>
          </cell>
          <cell r="W56">
            <v>0.6</v>
          </cell>
        </row>
        <row r="57">
          <cell r="B57" t="str">
            <v>Salford</v>
          </cell>
          <cell r="C57">
            <v>161322</v>
          </cell>
          <cell r="E57">
            <v>113451</v>
          </cell>
          <cell r="G57">
            <v>69.5</v>
          </cell>
          <cell r="I57">
            <v>8300</v>
          </cell>
          <cell r="K57">
            <v>6.8140346000000003</v>
          </cell>
          <cell r="M57">
            <v>38519</v>
          </cell>
          <cell r="O57">
            <v>24</v>
          </cell>
          <cell r="Q57">
            <v>4540</v>
          </cell>
          <cell r="S57">
            <v>2.8142472818338478</v>
          </cell>
          <cell r="U57">
            <v>129000</v>
          </cell>
          <cell r="W57">
            <v>0.8</v>
          </cell>
        </row>
        <row r="58">
          <cell r="B58" t="str">
            <v>Stockport</v>
          </cell>
          <cell r="C58">
            <v>177076</v>
          </cell>
          <cell r="E58">
            <v>143136</v>
          </cell>
          <cell r="G58">
            <v>78.599999999999994</v>
          </cell>
          <cell r="I58">
            <v>6400</v>
          </cell>
          <cell r="K58">
            <v>4.2700892800000005</v>
          </cell>
          <cell r="M58">
            <v>31918</v>
          </cell>
          <cell r="O58">
            <v>18.100000000000001</v>
          </cell>
          <cell r="Q58">
            <v>3390</v>
          </cell>
          <cell r="S58">
            <v>1.9144322211931599</v>
          </cell>
          <cell r="U58">
            <v>139000</v>
          </cell>
          <cell r="W58">
            <v>0.78</v>
          </cell>
        </row>
        <row r="59">
          <cell r="B59" t="str">
            <v>Tameside</v>
          </cell>
          <cell r="C59">
            <v>139640</v>
          </cell>
          <cell r="E59">
            <v>100376</v>
          </cell>
          <cell r="G59">
            <v>70.3</v>
          </cell>
          <cell r="I59">
            <v>6100</v>
          </cell>
          <cell r="K59">
            <v>5.7674774300000005</v>
          </cell>
          <cell r="M59">
            <v>34010</v>
          </cell>
          <cell r="O59">
            <v>24.6</v>
          </cell>
          <cell r="Q59">
            <v>3755</v>
          </cell>
          <cell r="S59">
            <v>2.6890575766256086</v>
          </cell>
          <cell r="U59">
            <v>79000</v>
          </cell>
          <cell r="W59">
            <v>0.56000000000000005</v>
          </cell>
        </row>
        <row r="60">
          <cell r="B60" t="str">
            <v>Trafford</v>
          </cell>
          <cell r="C60">
            <v>145198</v>
          </cell>
          <cell r="E60">
            <v>122549</v>
          </cell>
          <cell r="G60">
            <v>79.8</v>
          </cell>
          <cell r="I60">
            <v>4600</v>
          </cell>
          <cell r="K60">
            <v>3.6462523400000002</v>
          </cell>
          <cell r="M60">
            <v>26820</v>
          </cell>
          <cell r="O60">
            <v>18</v>
          </cell>
          <cell r="Q60">
            <v>2420</v>
          </cell>
          <cell r="S60">
            <v>1.6666896238240196</v>
          </cell>
          <cell r="U60">
            <v>159000</v>
          </cell>
          <cell r="W60">
            <v>1.1000000000000001</v>
          </cell>
        </row>
        <row r="61">
          <cell r="B61" t="str">
            <v>Wigan</v>
          </cell>
          <cell r="C61">
            <v>202462</v>
          </cell>
          <cell r="E61">
            <v>155699</v>
          </cell>
          <cell r="G61">
            <v>75.3</v>
          </cell>
          <cell r="I61">
            <v>8200</v>
          </cell>
          <cell r="K61">
            <v>4.9938228000000002</v>
          </cell>
          <cell r="M61">
            <v>42018</v>
          </cell>
          <cell r="O61">
            <v>20.8</v>
          </cell>
          <cell r="Q61">
            <v>5230</v>
          </cell>
          <cell r="S61">
            <v>2.583200798174472</v>
          </cell>
          <cell r="U61">
            <v>116000</v>
          </cell>
          <cell r="W61">
            <v>0.57999999999999996</v>
          </cell>
        </row>
        <row r="63">
          <cell r="B63" t="str">
            <v>Lancashire</v>
          </cell>
          <cell r="C63">
            <v>736565</v>
          </cell>
          <cell r="E63">
            <v>573421</v>
          </cell>
          <cell r="G63">
            <v>74.900000000000006</v>
          </cell>
          <cell r="I63">
            <v>27300</v>
          </cell>
          <cell r="K63">
            <v>4.5</v>
          </cell>
          <cell r="M63">
            <v>158391</v>
          </cell>
          <cell r="O63">
            <v>21.7</v>
          </cell>
          <cell r="Q63">
            <v>13595</v>
          </cell>
          <cell r="S63">
            <v>1.8457298405436042</v>
          </cell>
          <cell r="U63">
            <v>573000</v>
          </cell>
          <cell r="W63">
            <v>0.78</v>
          </cell>
        </row>
        <row r="64">
          <cell r="B64" t="str">
            <v>Burnley</v>
          </cell>
          <cell r="C64">
            <v>53938</v>
          </cell>
          <cell r="E64">
            <v>43850</v>
          </cell>
          <cell r="G64">
            <v>76.5</v>
          </cell>
          <cell r="I64">
            <v>2700</v>
          </cell>
          <cell r="K64">
            <v>5.8162067799999999</v>
          </cell>
          <cell r="M64">
            <v>10484</v>
          </cell>
          <cell r="O64">
            <v>19.5</v>
          </cell>
          <cell r="Q64">
            <v>1635</v>
          </cell>
          <cell r="S64">
            <v>3.0312581111646706</v>
          </cell>
          <cell r="U64">
            <v>43000</v>
          </cell>
          <cell r="W64">
            <v>0.79</v>
          </cell>
        </row>
        <row r="65">
          <cell r="B65" t="str">
            <v>Chorley</v>
          </cell>
          <cell r="C65">
            <v>70728</v>
          </cell>
          <cell r="E65">
            <v>51402</v>
          </cell>
          <cell r="G65">
            <v>74.8</v>
          </cell>
          <cell r="I65">
            <v>2300</v>
          </cell>
          <cell r="K65">
            <v>4.1625201799999996</v>
          </cell>
          <cell r="M65">
            <v>14918</v>
          </cell>
          <cell r="O65">
            <v>22.3</v>
          </cell>
          <cell r="Q65">
            <v>1070</v>
          </cell>
          <cell r="S65">
            <v>1.5128379142630923</v>
          </cell>
          <cell r="U65">
            <v>46000</v>
          </cell>
          <cell r="W65">
            <v>0.65</v>
          </cell>
        </row>
        <row r="66">
          <cell r="B66" t="str">
            <v>Fylde</v>
          </cell>
          <cell r="C66">
            <v>44693</v>
          </cell>
          <cell r="E66">
            <v>34271</v>
          </cell>
          <cell r="G66">
            <v>75.8</v>
          </cell>
          <cell r="I66">
            <v>1400</v>
          </cell>
          <cell r="K66">
            <v>3.9065111200000002</v>
          </cell>
          <cell r="M66">
            <v>9597</v>
          </cell>
          <cell r="O66">
            <v>22</v>
          </cell>
          <cell r="Q66">
            <v>605</v>
          </cell>
          <cell r="S66">
            <v>1.3536795471326606</v>
          </cell>
          <cell r="U66">
            <v>48000</v>
          </cell>
          <cell r="W66">
            <v>1.07</v>
          </cell>
        </row>
        <row r="67">
          <cell r="B67" t="str">
            <v>Hyndburn</v>
          </cell>
          <cell r="C67">
            <v>49412</v>
          </cell>
          <cell r="E67">
            <v>39513</v>
          </cell>
          <cell r="G67">
            <v>73.8</v>
          </cell>
          <cell r="I67">
            <v>2100</v>
          </cell>
          <cell r="K67">
            <v>5.0670683399999996</v>
          </cell>
          <cell r="M67">
            <v>9679</v>
          </cell>
          <cell r="O67">
            <v>19.399999999999999</v>
          </cell>
          <cell r="Q67">
            <v>1215</v>
          </cell>
          <cell r="S67">
            <v>2.4589168623006556</v>
          </cell>
          <cell r="U67">
            <v>33000</v>
          </cell>
          <cell r="W67">
            <v>0.67</v>
          </cell>
        </row>
        <row r="68">
          <cell r="B68" t="str">
            <v>Lancaster</v>
          </cell>
          <cell r="C68">
            <v>90959</v>
          </cell>
          <cell r="E68">
            <v>73793</v>
          </cell>
          <cell r="G68">
            <v>77.400000000000006</v>
          </cell>
          <cell r="I68">
            <v>3500</v>
          </cell>
          <cell r="K68">
            <v>4.561356</v>
          </cell>
          <cell r="M68">
            <v>16523</v>
          </cell>
          <cell r="O68">
            <v>18.7</v>
          </cell>
          <cell r="Q68">
            <v>1680</v>
          </cell>
          <cell r="S68">
            <v>1.8469860046834288</v>
          </cell>
          <cell r="U68">
            <v>62000</v>
          </cell>
          <cell r="W68">
            <v>0.68</v>
          </cell>
        </row>
        <row r="69">
          <cell r="B69" t="str">
            <v>Pendle</v>
          </cell>
          <cell r="C69">
            <v>55179</v>
          </cell>
          <cell r="E69">
            <v>42939</v>
          </cell>
          <cell r="G69">
            <v>76.400000000000006</v>
          </cell>
          <cell r="I69">
            <v>2000</v>
          </cell>
          <cell r="K69">
            <v>4.5485217599999999</v>
          </cell>
          <cell r="M69">
            <v>11300</v>
          </cell>
          <cell r="O69">
            <v>20.9</v>
          </cell>
          <cell r="Q69">
            <v>1170</v>
          </cell>
          <cell r="S69">
            <v>2.1203718806067524</v>
          </cell>
          <cell r="U69">
            <v>33000</v>
          </cell>
          <cell r="W69">
            <v>0.6</v>
          </cell>
        </row>
        <row r="70">
          <cell r="B70" t="str">
            <v>Preston</v>
          </cell>
          <cell r="C70">
            <v>93143</v>
          </cell>
          <cell r="E70">
            <v>63764</v>
          </cell>
          <cell r="G70">
            <v>68.599999999999994</v>
          </cell>
          <cell r="I70">
            <v>3800</v>
          </cell>
          <cell r="K70">
            <v>5.6353198000000004</v>
          </cell>
          <cell r="M70">
            <v>24870</v>
          </cell>
          <cell r="O70">
            <v>26.9</v>
          </cell>
          <cell r="Q70">
            <v>1940</v>
          </cell>
          <cell r="S70">
            <v>2.0828188913820682</v>
          </cell>
          <cell r="U70">
            <v>96000</v>
          </cell>
          <cell r="W70">
            <v>1.03</v>
          </cell>
        </row>
        <row r="71">
          <cell r="B71" t="str">
            <v>Ribble Valley</v>
          </cell>
          <cell r="C71">
            <v>34901</v>
          </cell>
          <cell r="E71">
            <v>31017</v>
          </cell>
          <cell r="G71">
            <v>83.8</v>
          </cell>
          <cell r="I71">
            <v>900</v>
          </cell>
          <cell r="K71">
            <v>2.7346999800000003</v>
          </cell>
          <cell r="M71">
            <v>4710</v>
          </cell>
          <cell r="O71">
            <v>13.5</v>
          </cell>
          <cell r="Q71">
            <v>250</v>
          </cell>
          <cell r="S71">
            <v>0.7163118535285522</v>
          </cell>
          <cell r="U71">
            <v>38000</v>
          </cell>
          <cell r="W71">
            <v>1.0900000000000001</v>
          </cell>
        </row>
        <row r="72">
          <cell r="B72" t="str">
            <v>Rossendale</v>
          </cell>
          <cell r="C72">
            <v>43588</v>
          </cell>
          <cell r="E72">
            <v>32374</v>
          </cell>
          <cell r="G72">
            <v>72.900000000000006</v>
          </cell>
          <cell r="I72">
            <v>1700</v>
          </cell>
          <cell r="K72">
            <v>5.0362696600000003</v>
          </cell>
          <cell r="M72">
            <v>10780</v>
          </cell>
          <cell r="O72">
            <v>24.7</v>
          </cell>
          <cell r="Q72">
            <v>890</v>
          </cell>
          <cell r="S72">
            <v>2.0418463797375423</v>
          </cell>
          <cell r="U72">
            <v>27000</v>
          </cell>
          <cell r="W72">
            <v>0.62</v>
          </cell>
        </row>
        <row r="73">
          <cell r="B73" t="str">
            <v>South Ribble</v>
          </cell>
          <cell r="C73">
            <v>67478</v>
          </cell>
          <cell r="E73">
            <v>60304</v>
          </cell>
          <cell r="G73">
            <v>83.4</v>
          </cell>
          <cell r="I73">
            <v>2200</v>
          </cell>
          <cell r="K73">
            <v>3.50947297</v>
          </cell>
          <cell r="M73">
            <v>10820</v>
          </cell>
          <cell r="O73">
            <v>15.5</v>
          </cell>
          <cell r="Q73">
            <v>855</v>
          </cell>
          <cell r="S73">
            <v>1.267079640771807</v>
          </cell>
          <cell r="U73">
            <v>58000</v>
          </cell>
          <cell r="W73">
            <v>0.85</v>
          </cell>
        </row>
        <row r="74">
          <cell r="B74" t="str">
            <v>West Lancashire</v>
          </cell>
          <cell r="C74">
            <v>69416</v>
          </cell>
          <cell r="E74">
            <v>52275</v>
          </cell>
          <cell r="G74">
            <v>70.3</v>
          </cell>
          <cell r="I74">
            <v>2500</v>
          </cell>
          <cell r="K74">
            <v>4.5865315200000003</v>
          </cell>
          <cell r="M74">
            <v>19808</v>
          </cell>
          <cell r="O74">
            <v>28.5</v>
          </cell>
          <cell r="Q74">
            <v>1320</v>
          </cell>
          <cell r="S74">
            <v>1.9015788867119972</v>
          </cell>
          <cell r="U74">
            <v>51000</v>
          </cell>
          <cell r="W74">
            <v>0.74</v>
          </cell>
        </row>
        <row r="75">
          <cell r="B75" t="str">
            <v>Wyre</v>
          </cell>
          <cell r="C75">
            <v>63130</v>
          </cell>
          <cell r="E75">
            <v>47919</v>
          </cell>
          <cell r="G75">
            <v>70.5</v>
          </cell>
          <cell r="I75">
            <v>2200</v>
          </cell>
          <cell r="K75">
            <v>4.37501827</v>
          </cell>
          <cell r="M75">
            <v>14902</v>
          </cell>
          <cell r="O75">
            <v>23.2</v>
          </cell>
          <cell r="Q75">
            <v>970</v>
          </cell>
          <cell r="S75">
            <v>1.5365119594487564</v>
          </cell>
          <cell r="U75">
            <v>38000</v>
          </cell>
          <cell r="W75">
            <v>0.61</v>
          </cell>
        </row>
        <row r="77">
          <cell r="B77" t="str">
            <v>Merseyside (Met County)</v>
          </cell>
          <cell r="C77">
            <v>890761</v>
          </cell>
          <cell r="E77">
            <v>621198</v>
          </cell>
          <cell r="G77">
            <v>68.099999999999994</v>
          </cell>
          <cell r="I77">
            <v>35500</v>
          </cell>
          <cell r="K77">
            <v>5.4</v>
          </cell>
          <cell r="M77">
            <v>246527</v>
          </cell>
          <cell r="O77">
            <v>27.9</v>
          </cell>
          <cell r="Q77">
            <v>25800</v>
          </cell>
          <cell r="S77">
            <v>2.8963998199292513</v>
          </cell>
          <cell r="U77">
            <v>616000</v>
          </cell>
          <cell r="W77">
            <v>0.69</v>
          </cell>
        </row>
        <row r="78">
          <cell r="B78" t="str">
            <v>Knowsley</v>
          </cell>
          <cell r="C78">
            <v>93818</v>
          </cell>
          <cell r="E78">
            <v>66552</v>
          </cell>
          <cell r="G78">
            <v>70.400000000000006</v>
          </cell>
          <cell r="I78">
            <v>3900</v>
          </cell>
          <cell r="K78">
            <v>5.5527145500000001</v>
          </cell>
          <cell r="M78">
            <v>23056</v>
          </cell>
          <cell r="O78">
            <v>24.9</v>
          </cell>
          <cell r="Q78">
            <v>3125</v>
          </cell>
          <cell r="S78">
            <v>3.3309173079792789</v>
          </cell>
          <cell r="U78">
            <v>69000</v>
          </cell>
          <cell r="W78">
            <v>0.73</v>
          </cell>
        </row>
        <row r="79">
          <cell r="B79" t="str">
            <v>Liverpool</v>
          </cell>
          <cell r="C79">
            <v>327711</v>
          </cell>
          <cell r="E79">
            <v>213376</v>
          </cell>
          <cell r="G79">
            <v>64.3</v>
          </cell>
          <cell r="I79">
            <v>15100</v>
          </cell>
          <cell r="K79">
            <v>6.6230561899999998</v>
          </cell>
          <cell r="M79">
            <v>99121</v>
          </cell>
          <cell r="O79">
            <v>30.8</v>
          </cell>
          <cell r="Q79">
            <v>11150</v>
          </cell>
          <cell r="S79">
            <v>3.4023880797409913</v>
          </cell>
          <cell r="U79">
            <v>263000</v>
          </cell>
          <cell r="W79">
            <v>0.8</v>
          </cell>
        </row>
        <row r="80">
          <cell r="B80" t="str">
            <v>Sefton</v>
          </cell>
          <cell r="C80">
            <v>164985</v>
          </cell>
          <cell r="E80">
            <v>118941</v>
          </cell>
          <cell r="G80">
            <v>70.099999999999994</v>
          </cell>
          <cell r="I80">
            <v>6100</v>
          </cell>
          <cell r="K80">
            <v>4.84940105</v>
          </cell>
          <cell r="M80">
            <v>42541</v>
          </cell>
          <cell r="O80">
            <v>26.2</v>
          </cell>
          <cell r="Q80">
            <v>4255</v>
          </cell>
          <cell r="S80">
            <v>2.5790223353638209</v>
          </cell>
          <cell r="U80">
            <v>100000</v>
          </cell>
          <cell r="W80">
            <v>0.61</v>
          </cell>
        </row>
        <row r="81">
          <cell r="B81" t="str">
            <v>St. Helens</v>
          </cell>
          <cell r="C81">
            <v>110143</v>
          </cell>
          <cell r="E81">
            <v>82600</v>
          </cell>
          <cell r="G81">
            <v>71.3</v>
          </cell>
          <cell r="I81">
            <v>4200</v>
          </cell>
          <cell r="K81">
            <v>4.8320624099999998</v>
          </cell>
          <cell r="M81">
            <v>28183</v>
          </cell>
          <cell r="O81">
            <v>25.2</v>
          </cell>
          <cell r="Q81">
            <v>3145</v>
          </cell>
          <cell r="S81">
            <v>2.8553789164994599</v>
          </cell>
          <cell r="U81">
            <v>67000</v>
          </cell>
          <cell r="W81">
            <v>0.61</v>
          </cell>
        </row>
        <row r="82">
          <cell r="B82" t="str">
            <v>Wirral</v>
          </cell>
          <cell r="C82">
            <v>194104</v>
          </cell>
          <cell r="E82">
            <v>139729</v>
          </cell>
          <cell r="G82">
            <v>69.7</v>
          </cell>
          <cell r="I82">
            <v>6200</v>
          </cell>
          <cell r="K82">
            <v>4.2719852700000001</v>
          </cell>
          <cell r="M82">
            <v>53626</v>
          </cell>
          <cell r="O82">
            <v>27.7</v>
          </cell>
          <cell r="Q82">
            <v>4125</v>
          </cell>
          <cell r="S82">
            <v>2.1251494044429791</v>
          </cell>
          <cell r="U82">
            <v>117000</v>
          </cell>
          <cell r="W82">
            <v>0.6</v>
          </cell>
        </row>
        <row r="85">
          <cell r="B85" t="str">
            <v>YORKSHIRE AND THE HUMBER</v>
          </cell>
          <cell r="C85">
            <v>3397836</v>
          </cell>
          <cell r="E85">
            <v>2535710</v>
          </cell>
          <cell r="G85">
            <v>72.5</v>
          </cell>
          <cell r="I85">
            <v>138711</v>
          </cell>
          <cell r="K85">
            <v>5.2</v>
          </cell>
          <cell r="M85">
            <v>790275</v>
          </cell>
          <cell r="O85">
            <v>23.4</v>
          </cell>
          <cell r="Q85">
            <v>75375</v>
          </cell>
          <cell r="S85">
            <v>2.2000000000000002</v>
          </cell>
          <cell r="U85">
            <v>2676000</v>
          </cell>
          <cell r="W85">
            <v>0.79</v>
          </cell>
        </row>
        <row r="87">
          <cell r="B87" t="str">
            <v>East Riding of Yorkshire</v>
          </cell>
          <cell r="C87">
            <v>199172</v>
          </cell>
          <cell r="E87">
            <v>162392</v>
          </cell>
          <cell r="G87">
            <v>77.5</v>
          </cell>
          <cell r="I87">
            <v>6400</v>
          </cell>
          <cell r="K87">
            <v>3.7795236500000002</v>
          </cell>
          <cell r="M87">
            <v>38537</v>
          </cell>
          <cell r="O87">
            <v>19.399999999999999</v>
          </cell>
          <cell r="Q87">
            <v>2865</v>
          </cell>
          <cell r="S87">
            <v>1.438455204546824</v>
          </cell>
          <cell r="U87">
            <v>138000</v>
          </cell>
          <cell r="W87">
            <v>0.69</v>
          </cell>
        </row>
        <row r="88">
          <cell r="B88" t="str">
            <v>Kingston upon Hull, City of</v>
          </cell>
          <cell r="C88">
            <v>170881</v>
          </cell>
          <cell r="E88">
            <v>117611</v>
          </cell>
          <cell r="G88">
            <v>68.5</v>
          </cell>
          <cell r="I88">
            <v>9300</v>
          </cell>
          <cell r="K88">
            <v>7.2973483400000001</v>
          </cell>
          <cell r="M88">
            <v>42865</v>
          </cell>
          <cell r="O88">
            <v>25.5</v>
          </cell>
          <cell r="Q88">
            <v>6460</v>
          </cell>
          <cell r="S88">
            <v>3.780408588432886</v>
          </cell>
          <cell r="U88">
            <v>130000</v>
          </cell>
          <cell r="W88">
            <v>0.76</v>
          </cell>
        </row>
        <row r="89">
          <cell r="B89" t="str">
            <v>North East Lincolnshire</v>
          </cell>
          <cell r="C89">
            <v>97980</v>
          </cell>
          <cell r="E89">
            <v>72140</v>
          </cell>
          <cell r="G89">
            <v>71.099999999999994</v>
          </cell>
          <cell r="I89">
            <v>4800</v>
          </cell>
          <cell r="K89">
            <v>6.2669628800000003</v>
          </cell>
          <cell r="M89">
            <v>23655</v>
          </cell>
          <cell r="O89">
            <v>24.1</v>
          </cell>
          <cell r="Q89">
            <v>3500</v>
          </cell>
          <cell r="S89">
            <v>3.5721575831802408</v>
          </cell>
          <cell r="U89">
            <v>76000</v>
          </cell>
          <cell r="W89">
            <v>0.78</v>
          </cell>
        </row>
        <row r="90">
          <cell r="B90" t="str">
            <v>North Lincolnshire</v>
          </cell>
          <cell r="C90">
            <v>104274</v>
          </cell>
          <cell r="E90">
            <v>78118</v>
          </cell>
          <cell r="G90">
            <v>72.599999999999994</v>
          </cell>
          <cell r="I90">
            <v>4500</v>
          </cell>
          <cell r="K90">
            <v>5.4458046400000004</v>
          </cell>
          <cell r="M90">
            <v>23778</v>
          </cell>
          <cell r="O90">
            <v>22.8</v>
          </cell>
          <cell r="Q90">
            <v>2520</v>
          </cell>
          <cell r="S90">
            <v>2.4167098221992056</v>
          </cell>
          <cell r="U90">
            <v>78000</v>
          </cell>
          <cell r="W90">
            <v>0.75</v>
          </cell>
        </row>
        <row r="91">
          <cell r="B91" t="str">
            <v>York</v>
          </cell>
          <cell r="C91">
            <v>137319</v>
          </cell>
          <cell r="E91">
            <v>110386</v>
          </cell>
          <cell r="G91">
            <v>78</v>
          </cell>
          <cell r="I91">
            <v>3700</v>
          </cell>
          <cell r="K91">
            <v>3.2169580900000003</v>
          </cell>
          <cell r="M91">
            <v>25733</v>
          </cell>
          <cell r="O91">
            <v>18.8</v>
          </cell>
          <cell r="Q91">
            <v>955</v>
          </cell>
          <cell r="S91">
            <v>0.69546093402952247</v>
          </cell>
          <cell r="U91">
            <v>116000</v>
          </cell>
          <cell r="W91">
            <v>0.85</v>
          </cell>
        </row>
        <row r="93">
          <cell r="B93" t="str">
            <v>North Yorkshire</v>
          </cell>
          <cell r="C93">
            <v>359632</v>
          </cell>
          <cell r="E93">
            <v>306685</v>
          </cell>
          <cell r="G93">
            <v>81.900000000000006</v>
          </cell>
          <cell r="I93">
            <v>10000</v>
          </cell>
          <cell r="K93">
            <v>3.2</v>
          </cell>
          <cell r="M93">
            <v>56481</v>
          </cell>
          <cell r="O93">
            <v>16.100000000000001</v>
          </cell>
          <cell r="Q93">
            <v>3715</v>
          </cell>
          <cell r="S93">
            <v>1.0330004004093074</v>
          </cell>
          <cell r="U93">
            <v>344000</v>
          </cell>
          <cell r="W93">
            <v>0.96</v>
          </cell>
        </row>
        <row r="94">
          <cell r="B94" t="str">
            <v>Craven</v>
          </cell>
          <cell r="C94">
            <v>32470</v>
          </cell>
          <cell r="E94">
            <v>26380</v>
          </cell>
          <cell r="G94">
            <v>77.7</v>
          </cell>
          <cell r="I94">
            <v>900</v>
          </cell>
          <cell r="K94">
            <v>3.2198253099999996</v>
          </cell>
          <cell r="M94">
            <v>6795</v>
          </cell>
          <cell r="O94">
            <v>21</v>
          </cell>
          <cell r="Q94">
            <v>255</v>
          </cell>
          <cell r="S94">
            <v>0.78534031413612559</v>
          </cell>
          <cell r="U94">
            <v>38000</v>
          </cell>
          <cell r="W94">
            <v>1.1599999999999999</v>
          </cell>
        </row>
        <row r="95">
          <cell r="B95" t="str">
            <v>Hambleton</v>
          </cell>
          <cell r="C95">
            <v>53136</v>
          </cell>
          <cell r="E95">
            <v>45717</v>
          </cell>
          <cell r="G95">
            <v>84.1</v>
          </cell>
          <cell r="I95">
            <v>1300</v>
          </cell>
          <cell r="K95">
            <v>2.7831103000000001</v>
          </cell>
          <cell r="M95">
            <v>7426</v>
          </cell>
          <cell r="O95">
            <v>14.3</v>
          </cell>
          <cell r="Q95">
            <v>440</v>
          </cell>
          <cell r="S95">
            <v>0.82806383619391744</v>
          </cell>
          <cell r="U95">
            <v>52000</v>
          </cell>
          <cell r="W95">
            <v>0.98</v>
          </cell>
        </row>
        <row r="96">
          <cell r="B96" t="str">
            <v>Harrogate</v>
          </cell>
          <cell r="C96">
            <v>93623</v>
          </cell>
          <cell r="E96">
            <v>81694</v>
          </cell>
          <cell r="G96">
            <v>85.2</v>
          </cell>
          <cell r="I96">
            <v>2300</v>
          </cell>
          <cell r="K96">
            <v>2.7237076400000002</v>
          </cell>
          <cell r="M96">
            <v>11666</v>
          </cell>
          <cell r="O96">
            <v>13.1</v>
          </cell>
          <cell r="Q96">
            <v>690</v>
          </cell>
          <cell r="S96">
            <v>0.73699838714845711</v>
          </cell>
          <cell r="U96">
            <v>99000</v>
          </cell>
          <cell r="W96">
            <v>1.06</v>
          </cell>
        </row>
        <row r="97">
          <cell r="B97" t="str">
            <v>Richmondshire</v>
          </cell>
          <cell r="C97">
            <v>32975</v>
          </cell>
          <cell r="E97">
            <v>24680</v>
          </cell>
          <cell r="G97">
            <v>77</v>
          </cell>
          <cell r="I97">
            <v>700</v>
          </cell>
          <cell r="K97">
            <v>2.8181912800000002</v>
          </cell>
          <cell r="M97">
            <v>6857</v>
          </cell>
          <cell r="O97">
            <v>23</v>
          </cell>
          <cell r="Q97">
            <v>225</v>
          </cell>
          <cell r="S97">
            <v>0.6823351023502654</v>
          </cell>
          <cell r="U97">
            <v>26000</v>
          </cell>
          <cell r="W97">
            <v>0.8</v>
          </cell>
        </row>
        <row r="98">
          <cell r="B98" t="str">
            <v>Ryedale</v>
          </cell>
          <cell r="C98">
            <v>30953</v>
          </cell>
          <cell r="E98">
            <v>25448</v>
          </cell>
          <cell r="G98">
            <v>77.2</v>
          </cell>
          <cell r="I98">
            <v>900</v>
          </cell>
          <cell r="K98">
            <v>3.33118984</v>
          </cell>
          <cell r="M98">
            <v>6230</v>
          </cell>
          <cell r="O98">
            <v>19.899999999999999</v>
          </cell>
          <cell r="Q98">
            <v>290</v>
          </cell>
          <cell r="S98">
            <v>0.9369043388363002</v>
          </cell>
          <cell r="U98">
            <v>32000</v>
          </cell>
          <cell r="W98">
            <v>1.02</v>
          </cell>
        </row>
        <row r="99">
          <cell r="B99" t="str">
            <v>Scarborough</v>
          </cell>
          <cell r="C99">
            <v>62939</v>
          </cell>
          <cell r="E99">
            <v>56872</v>
          </cell>
          <cell r="G99">
            <v>80.8</v>
          </cell>
          <cell r="I99">
            <v>2200</v>
          </cell>
          <cell r="K99">
            <v>3.6819665399999999</v>
          </cell>
          <cell r="M99">
            <v>10665</v>
          </cell>
          <cell r="O99">
            <v>16.7</v>
          </cell>
          <cell r="Q99">
            <v>1120</v>
          </cell>
          <cell r="S99">
            <v>1.7795007864757941</v>
          </cell>
          <cell r="U99">
            <v>58000</v>
          </cell>
          <cell r="W99">
            <v>0.93</v>
          </cell>
        </row>
        <row r="100">
          <cell r="B100" t="str">
            <v>Selby</v>
          </cell>
          <cell r="C100">
            <v>53536</v>
          </cell>
          <cell r="E100">
            <v>45894</v>
          </cell>
          <cell r="G100">
            <v>83.8</v>
          </cell>
          <cell r="I100">
            <v>1800</v>
          </cell>
          <cell r="K100">
            <v>3.75625002</v>
          </cell>
          <cell r="M100">
            <v>6842</v>
          </cell>
          <cell r="O100">
            <v>12.9</v>
          </cell>
          <cell r="Q100">
            <v>700</v>
          </cell>
          <cell r="S100">
            <v>1.3075313807531379</v>
          </cell>
          <cell r="U100">
            <v>39000</v>
          </cell>
          <cell r="W100">
            <v>0.73</v>
          </cell>
        </row>
        <row r="102">
          <cell r="B102" t="str">
            <v>South Yorkshire (Met County)</v>
          </cell>
          <cell r="C102">
            <v>876582</v>
          </cell>
          <cell r="E102">
            <v>617784</v>
          </cell>
          <cell r="G102">
            <v>68.900000000000006</v>
          </cell>
          <cell r="I102">
            <v>39500</v>
          </cell>
          <cell r="K102">
            <v>6</v>
          </cell>
          <cell r="M102">
            <v>228565</v>
          </cell>
          <cell r="O102">
            <v>26.3</v>
          </cell>
          <cell r="Q102">
            <v>22340</v>
          </cell>
          <cell r="S102">
            <v>2.5485351056718026</v>
          </cell>
          <cell r="U102">
            <v>622000</v>
          </cell>
          <cell r="W102">
            <v>0.71</v>
          </cell>
        </row>
        <row r="103">
          <cell r="B103" t="str">
            <v>Barnsley</v>
          </cell>
          <cell r="C103">
            <v>150443</v>
          </cell>
          <cell r="E103">
            <v>111509</v>
          </cell>
          <cell r="G103">
            <v>71</v>
          </cell>
          <cell r="I103">
            <v>6300</v>
          </cell>
          <cell r="K103">
            <v>5.3483843900000005</v>
          </cell>
          <cell r="M103">
            <v>38329</v>
          </cell>
          <cell r="O103">
            <v>24.9</v>
          </cell>
          <cell r="Q103">
            <v>3515</v>
          </cell>
          <cell r="S103">
            <v>2.3364330676734708</v>
          </cell>
          <cell r="U103">
            <v>88000</v>
          </cell>
          <cell r="W103">
            <v>0.59</v>
          </cell>
        </row>
        <row r="104">
          <cell r="B104" t="str">
            <v>Doncaster</v>
          </cell>
          <cell r="C104">
            <v>190596</v>
          </cell>
          <cell r="E104">
            <v>140343</v>
          </cell>
          <cell r="G104">
            <v>71.8</v>
          </cell>
          <cell r="I104">
            <v>8700</v>
          </cell>
          <cell r="K104">
            <v>5.8208367399999998</v>
          </cell>
          <cell r="M104">
            <v>43886</v>
          </cell>
          <cell r="O104">
            <v>23.3</v>
          </cell>
          <cell r="Q104">
            <v>5205</v>
          </cell>
          <cell r="S104">
            <v>2.730907259333879</v>
          </cell>
          <cell r="U104">
            <v>138000</v>
          </cell>
          <cell r="W104">
            <v>0.72</v>
          </cell>
        </row>
        <row r="105">
          <cell r="B105" t="str">
            <v>Rotherham</v>
          </cell>
          <cell r="C105">
            <v>161165</v>
          </cell>
          <cell r="E105">
            <v>108474</v>
          </cell>
          <cell r="G105">
            <v>66.599999999999994</v>
          </cell>
          <cell r="I105">
            <v>7500</v>
          </cell>
          <cell r="K105">
            <v>6.4502842300000003</v>
          </cell>
          <cell r="M105">
            <v>43904</v>
          </cell>
          <cell r="O105">
            <v>27.6</v>
          </cell>
          <cell r="Q105">
            <v>4315</v>
          </cell>
          <cell r="S105">
            <v>2.6773803245121459</v>
          </cell>
          <cell r="U105">
            <v>113000</v>
          </cell>
          <cell r="W105">
            <v>0.7</v>
          </cell>
        </row>
        <row r="106">
          <cell r="B106" t="str">
            <v>Sheffield</v>
          </cell>
          <cell r="C106">
            <v>374378</v>
          </cell>
          <cell r="E106">
            <v>257458</v>
          </cell>
          <cell r="G106">
            <v>67.5</v>
          </cell>
          <cell r="I106">
            <v>17100</v>
          </cell>
          <cell r="K106">
            <v>6.2067630100000004</v>
          </cell>
          <cell r="M106">
            <v>102446</v>
          </cell>
          <cell r="O106">
            <v>27.8</v>
          </cell>
          <cell r="Q106">
            <v>9305</v>
          </cell>
          <cell r="S106">
            <v>2.4854558761465686</v>
          </cell>
          <cell r="U106">
            <v>283000</v>
          </cell>
          <cell r="W106">
            <v>0.76</v>
          </cell>
        </row>
        <row r="108">
          <cell r="B108" t="str">
            <v>West Yorkshire (Met County)</v>
          </cell>
          <cell r="C108">
            <v>1451996</v>
          </cell>
          <cell r="E108">
            <v>1070594</v>
          </cell>
          <cell r="G108">
            <v>71.7</v>
          </cell>
          <cell r="I108">
            <v>60500</v>
          </cell>
          <cell r="K108">
            <v>5.4</v>
          </cell>
          <cell r="M108">
            <v>350661</v>
          </cell>
          <cell r="O108">
            <v>24.3</v>
          </cell>
          <cell r="Q108">
            <v>33015</v>
          </cell>
          <cell r="S108">
            <v>2.2737665943983316</v>
          </cell>
          <cell r="U108">
            <v>1172000</v>
          </cell>
          <cell r="W108">
            <v>0.81</v>
          </cell>
        </row>
        <row r="109">
          <cell r="B109" t="str">
            <v>Bradford</v>
          </cell>
          <cell r="C109">
            <v>329736</v>
          </cell>
          <cell r="E109">
            <v>225558</v>
          </cell>
          <cell r="G109">
            <v>67.3</v>
          </cell>
          <cell r="I109">
            <v>15300</v>
          </cell>
          <cell r="K109">
            <v>6.3409384200000005</v>
          </cell>
          <cell r="M109">
            <v>90781</v>
          </cell>
          <cell r="O109">
            <v>27.9</v>
          </cell>
          <cell r="Q109">
            <v>9195</v>
          </cell>
          <cell r="S109">
            <v>2.7885945119732152</v>
          </cell>
          <cell r="U109">
            <v>228000</v>
          </cell>
          <cell r="W109">
            <v>0.69</v>
          </cell>
        </row>
        <row r="110">
          <cell r="B110" t="str">
            <v>Calderdale</v>
          </cell>
          <cell r="C110">
            <v>130529</v>
          </cell>
          <cell r="E110">
            <v>102049</v>
          </cell>
          <cell r="G110">
            <v>74.8</v>
          </cell>
          <cell r="I110">
            <v>4700</v>
          </cell>
          <cell r="K110">
            <v>4.3965493899999997</v>
          </cell>
          <cell r="M110">
            <v>29925</v>
          </cell>
          <cell r="O110">
            <v>22.6</v>
          </cell>
          <cell r="Q110">
            <v>2660</v>
          </cell>
          <cell r="S110">
            <v>2.0378613181745053</v>
          </cell>
          <cell r="U110">
            <v>112000</v>
          </cell>
          <cell r="W110">
            <v>0.86</v>
          </cell>
        </row>
        <row r="111">
          <cell r="B111" t="str">
            <v>Kirklees</v>
          </cell>
          <cell r="C111">
            <v>273152</v>
          </cell>
          <cell r="E111">
            <v>196681</v>
          </cell>
          <cell r="G111">
            <v>69.900000000000006</v>
          </cell>
          <cell r="I111">
            <v>11300</v>
          </cell>
          <cell r="K111">
            <v>5.43635321</v>
          </cell>
          <cell r="M111">
            <v>69514</v>
          </cell>
          <cell r="O111">
            <v>25.4</v>
          </cell>
          <cell r="Q111">
            <v>5715</v>
          </cell>
          <cell r="S111">
            <v>2.0922416822867853</v>
          </cell>
          <cell r="U111">
            <v>184000</v>
          </cell>
          <cell r="W111">
            <v>0.67</v>
          </cell>
        </row>
        <row r="112">
          <cell r="B112" t="str">
            <v>Leeds</v>
          </cell>
          <cell r="C112">
            <v>508958</v>
          </cell>
          <cell r="E112">
            <v>388599</v>
          </cell>
          <cell r="G112">
            <v>74.099999999999994</v>
          </cell>
          <cell r="I112">
            <v>21000</v>
          </cell>
          <cell r="K112">
            <v>5.1205639200000004</v>
          </cell>
          <cell r="M112">
            <v>113762</v>
          </cell>
          <cell r="O112">
            <v>22.5</v>
          </cell>
          <cell r="Q112">
            <v>11510</v>
          </cell>
          <cell r="S112">
            <v>2.2614832658097526</v>
          </cell>
          <cell r="U112">
            <v>485000</v>
          </cell>
          <cell r="W112">
            <v>0.95</v>
          </cell>
        </row>
        <row r="113">
          <cell r="B113" t="str">
            <v>Wakefield</v>
          </cell>
          <cell r="C113">
            <v>209621</v>
          </cell>
          <cell r="E113">
            <v>157707</v>
          </cell>
          <cell r="G113">
            <v>73.2</v>
          </cell>
          <cell r="I113">
            <v>8300</v>
          </cell>
          <cell r="K113">
            <v>4.99982886</v>
          </cell>
          <cell r="M113">
            <v>46679</v>
          </cell>
          <cell r="O113">
            <v>22.4</v>
          </cell>
          <cell r="Q113">
            <v>3940</v>
          </cell>
          <cell r="S113">
            <v>1.8795826753998883</v>
          </cell>
          <cell r="U113">
            <v>162000</v>
          </cell>
          <cell r="W113">
            <v>0.77</v>
          </cell>
        </row>
        <row r="116">
          <cell r="B116" t="str">
            <v>EAST MIDLANDS</v>
          </cell>
          <cell r="C116">
            <v>2937792</v>
          </cell>
          <cell r="E116">
            <v>2260736</v>
          </cell>
          <cell r="G116">
            <v>74.7</v>
          </cell>
          <cell r="I116">
            <v>100611</v>
          </cell>
          <cell r="K116">
            <v>4.3</v>
          </cell>
          <cell r="M116">
            <v>640081</v>
          </cell>
          <cell r="O116">
            <v>21.9</v>
          </cell>
          <cell r="Q116">
            <v>45310</v>
          </cell>
          <cell r="S116">
            <v>1.5</v>
          </cell>
          <cell r="U116">
            <v>2288000</v>
          </cell>
          <cell r="W116">
            <v>0.78</v>
          </cell>
        </row>
        <row r="118">
          <cell r="B118" t="str">
            <v>Derby</v>
          </cell>
          <cell r="C118">
            <v>160600</v>
          </cell>
          <cell r="E118">
            <v>120742</v>
          </cell>
          <cell r="G118">
            <v>74.2</v>
          </cell>
          <cell r="I118">
            <v>5800</v>
          </cell>
          <cell r="K118">
            <v>4.5524650099999997</v>
          </cell>
          <cell r="M118">
            <v>36443</v>
          </cell>
          <cell r="O118">
            <v>22.8</v>
          </cell>
          <cell r="Q118">
            <v>2505</v>
          </cell>
          <cell r="S118">
            <v>1.5597758405977584</v>
          </cell>
          <cell r="U118">
            <v>139000</v>
          </cell>
          <cell r="W118">
            <v>0.87</v>
          </cell>
        </row>
        <row r="119">
          <cell r="B119" t="str">
            <v>Leicester</v>
          </cell>
          <cell r="C119">
            <v>228876</v>
          </cell>
          <cell r="E119">
            <v>144633</v>
          </cell>
          <cell r="G119">
            <v>62.8</v>
          </cell>
          <cell r="I119">
            <v>9500</v>
          </cell>
          <cell r="K119">
            <v>6.1344455399999998</v>
          </cell>
          <cell r="M119">
            <v>73954</v>
          </cell>
          <cell r="O119">
            <v>32.6</v>
          </cell>
          <cell r="Q119">
            <v>4350</v>
          </cell>
          <cell r="S119">
            <v>1.9005924605463222</v>
          </cell>
          <cell r="U119">
            <v>192000</v>
          </cell>
          <cell r="W119">
            <v>0.84</v>
          </cell>
        </row>
        <row r="120">
          <cell r="B120" t="str">
            <v>Nottingham</v>
          </cell>
          <cell r="C120">
            <v>222500</v>
          </cell>
          <cell r="E120">
            <v>138332</v>
          </cell>
          <cell r="G120">
            <v>62.6</v>
          </cell>
          <cell r="I120">
            <v>11400</v>
          </cell>
          <cell r="K120">
            <v>7.5976428799999995</v>
          </cell>
          <cell r="M120">
            <v>70565</v>
          </cell>
          <cell r="O120">
            <v>32.299999999999997</v>
          </cell>
          <cell r="Q120">
            <v>7005</v>
          </cell>
          <cell r="S120">
            <v>3.148314606741573</v>
          </cell>
          <cell r="U120">
            <v>242000</v>
          </cell>
          <cell r="W120">
            <v>1.0900000000000001</v>
          </cell>
        </row>
        <row r="121">
          <cell r="B121" t="str">
            <v>Rutland</v>
          </cell>
          <cell r="C121">
            <v>22446</v>
          </cell>
          <cell r="E121">
            <v>17853</v>
          </cell>
          <cell r="G121">
            <v>79.5</v>
          </cell>
          <cell r="I121" t="str">
            <v>~</v>
          </cell>
          <cell r="K121">
            <v>2.4116608099999999</v>
          </cell>
          <cell r="M121">
            <v>3750</v>
          </cell>
          <cell r="O121">
            <v>17.899999999999999</v>
          </cell>
          <cell r="Q121">
            <v>125</v>
          </cell>
          <cell r="S121">
            <v>0.55689209658736527</v>
          </cell>
          <cell r="U121">
            <v>19000</v>
          </cell>
          <cell r="W121">
            <v>0.85</v>
          </cell>
        </row>
        <row r="123">
          <cell r="B123" t="str">
            <v>Derbyshire</v>
          </cell>
          <cell r="C123">
            <v>484924</v>
          </cell>
          <cell r="E123">
            <v>401433</v>
          </cell>
          <cell r="G123">
            <v>78.7</v>
          </cell>
          <cell r="I123">
            <v>14800</v>
          </cell>
          <cell r="K123">
            <v>3.5999999999999996</v>
          </cell>
          <cell r="M123">
            <v>91844</v>
          </cell>
          <cell r="O123">
            <v>19</v>
          </cell>
          <cell r="Q123">
            <v>6165</v>
          </cell>
          <cell r="S123">
            <v>1.2713332398478936</v>
          </cell>
          <cell r="U123">
            <v>331000</v>
          </cell>
          <cell r="W123">
            <v>0.68</v>
          </cell>
        </row>
        <row r="124">
          <cell r="B124" t="str">
            <v>Amber Valley</v>
          </cell>
          <cell r="C124">
            <v>76701</v>
          </cell>
          <cell r="E124">
            <v>65621</v>
          </cell>
          <cell r="G124">
            <v>80.900000000000006</v>
          </cell>
          <cell r="I124">
            <v>2300</v>
          </cell>
          <cell r="K124">
            <v>3.4517637800000003</v>
          </cell>
          <cell r="M124">
            <v>13660</v>
          </cell>
          <cell r="O124">
            <v>17.5</v>
          </cell>
          <cell r="Q124">
            <v>1020</v>
          </cell>
          <cell r="S124">
            <v>1.3298392459029216</v>
          </cell>
          <cell r="U124">
            <v>61000</v>
          </cell>
          <cell r="W124">
            <v>0.79</v>
          </cell>
        </row>
        <row r="125">
          <cell r="B125" t="str">
            <v>Bolsover</v>
          </cell>
          <cell r="C125">
            <v>48718</v>
          </cell>
          <cell r="E125">
            <v>37052</v>
          </cell>
          <cell r="G125">
            <v>74.900000000000006</v>
          </cell>
          <cell r="I125">
            <v>1600</v>
          </cell>
          <cell r="K125">
            <v>4.1143046599999993</v>
          </cell>
          <cell r="M125">
            <v>11081</v>
          </cell>
          <cell r="O125">
            <v>22.7</v>
          </cell>
          <cell r="Q125">
            <v>705</v>
          </cell>
          <cell r="S125">
            <v>1.4471037398908002</v>
          </cell>
          <cell r="U125">
            <v>37000</v>
          </cell>
          <cell r="W125">
            <v>0.75</v>
          </cell>
        </row>
        <row r="126">
          <cell r="B126" t="str">
            <v>Chesterfield</v>
          </cell>
          <cell r="C126">
            <v>65579</v>
          </cell>
          <cell r="E126">
            <v>48055</v>
          </cell>
          <cell r="G126">
            <v>72.5</v>
          </cell>
          <cell r="I126">
            <v>2500</v>
          </cell>
          <cell r="K126">
            <v>4.8689068500000001</v>
          </cell>
          <cell r="M126">
            <v>15309</v>
          </cell>
          <cell r="O126">
            <v>23.6</v>
          </cell>
          <cell r="Q126">
            <v>1150</v>
          </cell>
          <cell r="S126">
            <v>1.75361014959057</v>
          </cell>
          <cell r="U126">
            <v>53000</v>
          </cell>
          <cell r="W126">
            <v>0.81</v>
          </cell>
        </row>
        <row r="127">
          <cell r="B127" t="str">
            <v>Derbyshire Dales</v>
          </cell>
          <cell r="C127">
            <v>41825</v>
          </cell>
          <cell r="E127">
            <v>38245</v>
          </cell>
          <cell r="G127">
            <v>81.2</v>
          </cell>
          <cell r="I127">
            <v>1000</v>
          </cell>
          <cell r="K127">
            <v>2.5367634199999998</v>
          </cell>
          <cell r="M127">
            <v>7969</v>
          </cell>
          <cell r="O127">
            <v>18.8</v>
          </cell>
          <cell r="Q127">
            <v>240</v>
          </cell>
          <cell r="S127">
            <v>0.57381948595337717</v>
          </cell>
          <cell r="U127">
            <v>37000</v>
          </cell>
          <cell r="W127">
            <v>0.89</v>
          </cell>
        </row>
        <row r="128">
          <cell r="B128" t="str">
            <v>Erewash</v>
          </cell>
          <cell r="C128">
            <v>71525</v>
          </cell>
          <cell r="E128">
            <v>65632</v>
          </cell>
          <cell r="G128">
            <v>86.8</v>
          </cell>
          <cell r="I128">
            <v>2300</v>
          </cell>
          <cell r="K128">
            <v>3.4288353899999997</v>
          </cell>
          <cell r="M128">
            <v>9439</v>
          </cell>
          <cell r="O128">
            <v>13.2</v>
          </cell>
          <cell r="Q128">
            <v>1245</v>
          </cell>
          <cell r="S128">
            <v>1.7406501223348481</v>
          </cell>
          <cell r="U128">
            <v>42000</v>
          </cell>
          <cell r="W128">
            <v>0.59</v>
          </cell>
        </row>
        <row r="129">
          <cell r="B129" t="str">
            <v>High Peak</v>
          </cell>
          <cell r="C129">
            <v>57626</v>
          </cell>
          <cell r="E129">
            <v>45917</v>
          </cell>
          <cell r="G129">
            <v>74.2</v>
          </cell>
          <cell r="I129">
            <v>1700</v>
          </cell>
          <cell r="K129">
            <v>3.6432236600000003</v>
          </cell>
          <cell r="M129">
            <v>13083</v>
          </cell>
          <cell r="O129">
            <v>22.4</v>
          </cell>
          <cell r="Q129">
            <v>645</v>
          </cell>
          <cell r="S129">
            <v>1.1192864332072328</v>
          </cell>
          <cell r="U129">
            <v>35000</v>
          </cell>
          <cell r="W129">
            <v>0.61</v>
          </cell>
        </row>
        <row r="130">
          <cell r="B130" t="str">
            <v>North East Derbyshire</v>
          </cell>
          <cell r="C130">
            <v>59940</v>
          </cell>
          <cell r="E130">
            <v>49507</v>
          </cell>
          <cell r="G130">
            <v>77.400000000000006</v>
          </cell>
          <cell r="I130">
            <v>2000</v>
          </cell>
          <cell r="K130">
            <v>3.8371991299999997</v>
          </cell>
          <cell r="M130">
            <v>11302</v>
          </cell>
          <cell r="O130">
            <v>19.3</v>
          </cell>
          <cell r="Q130">
            <v>760</v>
          </cell>
          <cell r="S130">
            <v>1.2679346012679347</v>
          </cell>
          <cell r="U130">
            <v>33000</v>
          </cell>
          <cell r="W130">
            <v>0.55000000000000004</v>
          </cell>
        </row>
        <row r="131">
          <cell r="B131" t="str">
            <v>South Derbyshire</v>
          </cell>
          <cell r="C131">
            <v>63010</v>
          </cell>
          <cell r="E131">
            <v>51404</v>
          </cell>
          <cell r="G131">
            <v>80</v>
          </cell>
          <cell r="I131">
            <v>1400</v>
          </cell>
          <cell r="K131">
            <v>2.5779880899999998</v>
          </cell>
          <cell r="M131">
            <v>10001</v>
          </cell>
          <cell r="O131">
            <v>16.399999999999999</v>
          </cell>
          <cell r="Q131">
            <v>395</v>
          </cell>
          <cell r="S131">
            <v>0.62688462148865254</v>
          </cell>
          <cell r="U131">
            <v>33000</v>
          </cell>
          <cell r="W131">
            <v>0.52</v>
          </cell>
        </row>
        <row r="133">
          <cell r="B133" t="str">
            <v>Leicestershire</v>
          </cell>
          <cell r="C133">
            <v>422233</v>
          </cell>
          <cell r="E133">
            <v>340759</v>
          </cell>
          <cell r="G133">
            <v>77.099999999999994</v>
          </cell>
          <cell r="I133">
            <v>11500</v>
          </cell>
          <cell r="K133">
            <v>3.3000000000000003</v>
          </cell>
          <cell r="M133">
            <v>84704</v>
          </cell>
          <cell r="O133">
            <v>20.100000000000001</v>
          </cell>
          <cell r="Q133">
            <v>3525</v>
          </cell>
          <cell r="S133">
            <v>0.8348471104816535</v>
          </cell>
          <cell r="U133">
            <v>324000</v>
          </cell>
          <cell r="W133">
            <v>0.77</v>
          </cell>
        </row>
        <row r="134">
          <cell r="B134" t="str">
            <v>Blaby</v>
          </cell>
          <cell r="C134">
            <v>59300</v>
          </cell>
          <cell r="E134">
            <v>54611</v>
          </cell>
          <cell r="G134">
            <v>87</v>
          </cell>
          <cell r="I134">
            <v>1500</v>
          </cell>
          <cell r="K134">
            <v>2.7415401799999999</v>
          </cell>
          <cell r="M134">
            <v>6484</v>
          </cell>
          <cell r="O134">
            <v>10.8</v>
          </cell>
          <cell r="Q134">
            <v>430</v>
          </cell>
          <cell r="S134">
            <v>0.72512647554806076</v>
          </cell>
          <cell r="U134">
            <v>56000</v>
          </cell>
          <cell r="W134">
            <v>0.95</v>
          </cell>
        </row>
        <row r="135">
          <cell r="B135" t="str">
            <v>Charnwood</v>
          </cell>
          <cell r="C135">
            <v>115873</v>
          </cell>
          <cell r="E135">
            <v>81578</v>
          </cell>
          <cell r="G135">
            <v>69.099999999999994</v>
          </cell>
          <cell r="I135">
            <v>3200</v>
          </cell>
          <cell r="K135">
            <v>3.7926672899999998</v>
          </cell>
          <cell r="M135">
            <v>32062</v>
          </cell>
          <cell r="O135">
            <v>27.6</v>
          </cell>
          <cell r="Q135">
            <v>925</v>
          </cell>
          <cell r="S135">
            <v>0.79828778058736727</v>
          </cell>
          <cell r="U135">
            <v>72000</v>
          </cell>
          <cell r="W135">
            <v>0.62</v>
          </cell>
        </row>
        <row r="136">
          <cell r="B136" t="str">
            <v>Harborough</v>
          </cell>
          <cell r="C136">
            <v>54167</v>
          </cell>
          <cell r="E136">
            <v>47508</v>
          </cell>
          <cell r="G136">
            <v>76.8</v>
          </cell>
          <cell r="I136">
            <v>1200</v>
          </cell>
          <cell r="K136">
            <v>2.3709228200000001</v>
          </cell>
          <cell r="M136">
            <v>11704</v>
          </cell>
          <cell r="O136">
            <v>21.2</v>
          </cell>
          <cell r="Q136">
            <v>275</v>
          </cell>
          <cell r="S136">
            <v>0.50768918345117875</v>
          </cell>
          <cell r="U136">
            <v>43000</v>
          </cell>
          <cell r="W136">
            <v>0.79</v>
          </cell>
        </row>
        <row r="137">
          <cell r="B137" t="str">
            <v>Hinckley and Bosworth</v>
          </cell>
          <cell r="C137">
            <v>66807</v>
          </cell>
          <cell r="E137">
            <v>56550</v>
          </cell>
          <cell r="G137">
            <v>81.5</v>
          </cell>
          <cell r="I137">
            <v>1800</v>
          </cell>
          <cell r="K137">
            <v>3.1549116100000005</v>
          </cell>
          <cell r="M137">
            <v>11229</v>
          </cell>
          <cell r="O137">
            <v>16.8</v>
          </cell>
          <cell r="Q137">
            <v>710</v>
          </cell>
          <cell r="S137">
            <v>1.0627628841289087</v>
          </cell>
          <cell r="U137">
            <v>46000</v>
          </cell>
          <cell r="W137">
            <v>0.69</v>
          </cell>
        </row>
        <row r="138">
          <cell r="B138" t="str">
            <v>Melton</v>
          </cell>
          <cell r="C138">
            <v>31235</v>
          </cell>
          <cell r="E138">
            <v>25206</v>
          </cell>
          <cell r="G138">
            <v>78</v>
          </cell>
          <cell r="I138">
            <v>1000</v>
          </cell>
          <cell r="K138">
            <v>3.8723049500000002</v>
          </cell>
          <cell r="M138">
            <v>5606</v>
          </cell>
          <cell r="O138">
            <v>17.899999999999999</v>
          </cell>
          <cell r="Q138">
            <v>305</v>
          </cell>
          <cell r="S138">
            <v>0.97646870497838967</v>
          </cell>
          <cell r="U138">
            <v>26000</v>
          </cell>
          <cell r="W138">
            <v>0.82</v>
          </cell>
        </row>
        <row r="139">
          <cell r="B139" t="str">
            <v>North West Leicestershire</v>
          </cell>
          <cell r="C139">
            <v>60520</v>
          </cell>
          <cell r="E139">
            <v>47675</v>
          </cell>
          <cell r="G139">
            <v>77.2</v>
          </cell>
          <cell r="I139">
            <v>1700</v>
          </cell>
          <cell r="K139">
            <v>3.5221132699999997</v>
          </cell>
          <cell r="M139">
            <v>11518</v>
          </cell>
          <cell r="O139">
            <v>19.399999999999999</v>
          </cell>
          <cell r="Q139">
            <v>560</v>
          </cell>
          <cell r="S139">
            <v>0.92531394580304038</v>
          </cell>
          <cell r="U139">
            <v>60000</v>
          </cell>
          <cell r="W139">
            <v>1</v>
          </cell>
        </row>
        <row r="140">
          <cell r="B140" t="str">
            <v>Oadby and Wigston</v>
          </cell>
          <cell r="C140">
            <v>34331</v>
          </cell>
          <cell r="E140">
            <v>27631</v>
          </cell>
          <cell r="G140">
            <v>77.599999999999994</v>
          </cell>
          <cell r="I140">
            <v>1000</v>
          </cell>
          <cell r="K140">
            <v>3.52953414</v>
          </cell>
          <cell r="M140">
            <v>6101</v>
          </cell>
          <cell r="O140">
            <v>18.399999999999999</v>
          </cell>
          <cell r="Q140">
            <v>315</v>
          </cell>
          <cell r="S140">
            <v>0.91753808511258039</v>
          </cell>
          <cell r="U140">
            <v>20000</v>
          </cell>
          <cell r="W140">
            <v>0.59</v>
          </cell>
        </row>
        <row r="142">
          <cell r="B142" t="str">
            <v>Lincolnshire</v>
          </cell>
          <cell r="C142">
            <v>443783</v>
          </cell>
          <cell r="E142">
            <v>337239</v>
          </cell>
          <cell r="G142">
            <v>73.400000000000006</v>
          </cell>
          <cell r="I142">
            <v>15300</v>
          </cell>
          <cell r="K142">
            <v>4.3</v>
          </cell>
          <cell r="M142">
            <v>104414</v>
          </cell>
          <cell r="O142">
            <v>23.5</v>
          </cell>
          <cell r="Q142">
            <v>7125</v>
          </cell>
          <cell r="S142">
            <v>1.6055144068159437</v>
          </cell>
          <cell r="U142">
            <v>333000</v>
          </cell>
          <cell r="W142">
            <v>0.75</v>
          </cell>
        </row>
        <row r="143">
          <cell r="B143" t="str">
            <v>Boston</v>
          </cell>
          <cell r="C143">
            <v>40705</v>
          </cell>
          <cell r="E143">
            <v>30728</v>
          </cell>
          <cell r="G143">
            <v>73.099999999999994</v>
          </cell>
          <cell r="I143">
            <v>1400</v>
          </cell>
          <cell r="K143">
            <v>4.2659325599999995</v>
          </cell>
          <cell r="M143">
            <v>10187</v>
          </cell>
          <cell r="O143">
            <v>24.8</v>
          </cell>
          <cell r="Q143">
            <v>635</v>
          </cell>
          <cell r="S143">
            <v>1.5600049134013021</v>
          </cell>
          <cell r="U143">
            <v>32000</v>
          </cell>
          <cell r="W143">
            <v>0.79</v>
          </cell>
        </row>
        <row r="144">
          <cell r="B144" t="str">
            <v>East Lindsey</v>
          </cell>
          <cell r="C144">
            <v>77204</v>
          </cell>
          <cell r="E144">
            <v>55483</v>
          </cell>
          <cell r="G144">
            <v>71.7</v>
          </cell>
          <cell r="I144">
            <v>2800</v>
          </cell>
          <cell r="K144">
            <v>4.6637778299999999</v>
          </cell>
          <cell r="M144">
            <v>18958</v>
          </cell>
          <cell r="O144">
            <v>25.6</v>
          </cell>
          <cell r="Q144">
            <v>1480</v>
          </cell>
          <cell r="S144">
            <v>1.9169991192166207</v>
          </cell>
          <cell r="U144">
            <v>56000</v>
          </cell>
          <cell r="W144">
            <v>0.72</v>
          </cell>
        </row>
        <row r="145">
          <cell r="B145" t="str">
            <v>Lincoln</v>
          </cell>
          <cell r="C145">
            <v>66383</v>
          </cell>
          <cell r="E145">
            <v>45678</v>
          </cell>
          <cell r="G145">
            <v>68.099999999999994</v>
          </cell>
          <cell r="I145">
            <v>3100</v>
          </cell>
          <cell r="K145">
            <v>6.2732891400000002</v>
          </cell>
          <cell r="M145">
            <v>17885</v>
          </cell>
          <cell r="O145">
            <v>27.1</v>
          </cell>
          <cell r="Q145">
            <v>1580</v>
          </cell>
          <cell r="S145">
            <v>2.3801274422668453</v>
          </cell>
          <cell r="U145">
            <v>64000</v>
          </cell>
          <cell r="W145">
            <v>0.96</v>
          </cell>
        </row>
        <row r="146">
          <cell r="B146" t="str">
            <v>North Kesteven</v>
          </cell>
          <cell r="C146">
            <v>66684</v>
          </cell>
          <cell r="E146">
            <v>51982</v>
          </cell>
          <cell r="G146">
            <v>74</v>
          </cell>
          <cell r="I146">
            <v>1900</v>
          </cell>
          <cell r="K146">
            <v>3.6661796500000001</v>
          </cell>
          <cell r="M146">
            <v>16997</v>
          </cell>
          <cell r="O146">
            <v>25.5</v>
          </cell>
          <cell r="Q146">
            <v>650</v>
          </cell>
          <cell r="S146">
            <v>0.9747465658928679</v>
          </cell>
          <cell r="U146">
            <v>48000</v>
          </cell>
          <cell r="W146">
            <v>0.71</v>
          </cell>
        </row>
        <row r="147">
          <cell r="B147" t="str">
            <v>South Holland</v>
          </cell>
          <cell r="C147">
            <v>53925</v>
          </cell>
          <cell r="E147">
            <v>41489</v>
          </cell>
          <cell r="G147">
            <v>73</v>
          </cell>
          <cell r="I147">
            <v>1600</v>
          </cell>
          <cell r="K147">
            <v>3.7806291399999998</v>
          </cell>
          <cell r="M147">
            <v>13244</v>
          </cell>
          <cell r="O147">
            <v>24.5</v>
          </cell>
          <cell r="Q147">
            <v>630</v>
          </cell>
          <cell r="S147">
            <v>1.1682892906815021</v>
          </cell>
          <cell r="U147">
            <v>42000</v>
          </cell>
          <cell r="W147">
            <v>0.78</v>
          </cell>
        </row>
        <row r="148">
          <cell r="B148" t="str">
            <v>South Kesteven</v>
          </cell>
          <cell r="C148">
            <v>83618</v>
          </cell>
          <cell r="E148">
            <v>67003</v>
          </cell>
          <cell r="G148">
            <v>77</v>
          </cell>
          <cell r="I148">
            <v>2600</v>
          </cell>
          <cell r="K148">
            <v>3.7197347199999999</v>
          </cell>
          <cell r="M148">
            <v>16012</v>
          </cell>
          <cell r="O148">
            <v>18.899999999999999</v>
          </cell>
          <cell r="Q148">
            <v>1025</v>
          </cell>
          <cell r="S148">
            <v>1.2258126240761558</v>
          </cell>
          <cell r="U148">
            <v>61000</v>
          </cell>
          <cell r="W148">
            <v>0.73</v>
          </cell>
        </row>
        <row r="149">
          <cell r="B149" t="str">
            <v>West Lindsey</v>
          </cell>
          <cell r="C149">
            <v>55264</v>
          </cell>
          <cell r="E149">
            <v>44876</v>
          </cell>
          <cell r="G149">
            <v>76.099999999999994</v>
          </cell>
          <cell r="I149">
            <v>2000</v>
          </cell>
          <cell r="K149">
            <v>4.2198434200000001</v>
          </cell>
          <cell r="M149">
            <v>11131</v>
          </cell>
          <cell r="O149">
            <v>19.600000000000001</v>
          </cell>
          <cell r="Q149">
            <v>1130</v>
          </cell>
          <cell r="S149">
            <v>2.0447307469600462</v>
          </cell>
          <cell r="U149">
            <v>30000</v>
          </cell>
          <cell r="W149">
            <v>0.55000000000000004</v>
          </cell>
        </row>
        <row r="151">
          <cell r="B151" t="str">
            <v>Northamptonshire</v>
          </cell>
          <cell r="C151">
            <v>452483</v>
          </cell>
          <cell r="E151">
            <v>364363</v>
          </cell>
          <cell r="G151">
            <v>79.099999999999994</v>
          </cell>
          <cell r="I151">
            <v>14800</v>
          </cell>
          <cell r="K151">
            <v>3.9</v>
          </cell>
          <cell r="M151">
            <v>76966</v>
          </cell>
          <cell r="O151">
            <v>17.100000000000001</v>
          </cell>
          <cell r="Q151">
            <v>6875</v>
          </cell>
          <cell r="S151">
            <v>1.5193940987838217</v>
          </cell>
          <cell r="U151">
            <v>375000</v>
          </cell>
          <cell r="W151">
            <v>0.83</v>
          </cell>
        </row>
        <row r="152">
          <cell r="B152" t="str">
            <v>Corby</v>
          </cell>
          <cell r="C152">
            <v>42957</v>
          </cell>
          <cell r="E152">
            <v>33704</v>
          </cell>
          <cell r="G152">
            <v>75.900000000000006</v>
          </cell>
          <cell r="I152">
            <v>1600</v>
          </cell>
          <cell r="K152">
            <v>4.4407059100000001</v>
          </cell>
          <cell r="M152">
            <v>8729</v>
          </cell>
          <cell r="O152">
            <v>20.2</v>
          </cell>
          <cell r="Q152">
            <v>810</v>
          </cell>
          <cell r="S152">
            <v>1.8856065367693273</v>
          </cell>
          <cell r="U152">
            <v>33000</v>
          </cell>
          <cell r="W152">
            <v>0.76</v>
          </cell>
        </row>
        <row r="153">
          <cell r="B153" t="str">
            <v>Daventry</v>
          </cell>
          <cell r="C153">
            <v>49464</v>
          </cell>
          <cell r="E153">
            <v>41436</v>
          </cell>
          <cell r="G153">
            <v>81.400000000000006</v>
          </cell>
          <cell r="I153">
            <v>1500</v>
          </cell>
          <cell r="K153">
            <v>3.5956979799999997</v>
          </cell>
          <cell r="M153">
            <v>8592</v>
          </cell>
          <cell r="O153">
            <v>17.7</v>
          </cell>
          <cell r="Q153">
            <v>555</v>
          </cell>
          <cell r="S153">
            <v>1.1220281416787967</v>
          </cell>
          <cell r="U153">
            <v>43000</v>
          </cell>
          <cell r="W153">
            <v>0.87</v>
          </cell>
        </row>
        <row r="154">
          <cell r="B154" t="str">
            <v>East Northamptonshire</v>
          </cell>
          <cell r="C154">
            <v>54907</v>
          </cell>
          <cell r="E154">
            <v>42439</v>
          </cell>
          <cell r="G154">
            <v>77.2</v>
          </cell>
          <cell r="I154">
            <v>1500</v>
          </cell>
          <cell r="K154">
            <v>3.4073170899999998</v>
          </cell>
          <cell r="M154">
            <v>8934</v>
          </cell>
          <cell r="O154">
            <v>16.600000000000001</v>
          </cell>
          <cell r="Q154">
            <v>585</v>
          </cell>
          <cell r="S154">
            <v>1.0654379223049883</v>
          </cell>
          <cell r="U154">
            <v>34000</v>
          </cell>
          <cell r="W154">
            <v>0.62</v>
          </cell>
        </row>
        <row r="155">
          <cell r="B155" t="str">
            <v>Kettering</v>
          </cell>
          <cell r="C155">
            <v>60162</v>
          </cell>
          <cell r="E155">
            <v>50345</v>
          </cell>
          <cell r="G155">
            <v>82.2</v>
          </cell>
          <cell r="I155">
            <v>2100</v>
          </cell>
          <cell r="K155">
            <v>3.9450482899999999</v>
          </cell>
          <cell r="M155">
            <v>8194</v>
          </cell>
          <cell r="O155">
            <v>13.6</v>
          </cell>
          <cell r="Q155">
            <v>1035</v>
          </cell>
          <cell r="S155">
            <v>1.7203550413882516</v>
          </cell>
          <cell r="U155">
            <v>47000</v>
          </cell>
          <cell r="W155">
            <v>0.78</v>
          </cell>
        </row>
        <row r="156">
          <cell r="B156" t="str">
            <v>Northampton</v>
          </cell>
          <cell r="C156">
            <v>143648</v>
          </cell>
          <cell r="E156">
            <v>115337</v>
          </cell>
          <cell r="G156">
            <v>78.900000000000006</v>
          </cell>
          <cell r="I156">
            <v>5100</v>
          </cell>
          <cell r="K156">
            <v>4.2428526699999995</v>
          </cell>
          <cell r="M156">
            <v>25706</v>
          </cell>
          <cell r="O156">
            <v>18</v>
          </cell>
          <cell r="Q156">
            <v>2715</v>
          </cell>
          <cell r="S156">
            <v>1.8900367565159277</v>
          </cell>
          <cell r="U156">
            <v>142000</v>
          </cell>
          <cell r="W156">
            <v>0.99</v>
          </cell>
        </row>
        <row r="157">
          <cell r="B157" t="str">
            <v>South Northamptonshire</v>
          </cell>
          <cell r="C157">
            <v>54360</v>
          </cell>
          <cell r="E157">
            <v>46293</v>
          </cell>
          <cell r="G157">
            <v>84.5</v>
          </cell>
          <cell r="I157">
            <v>1100</v>
          </cell>
          <cell r="K157">
            <v>2.2879319599999999</v>
          </cell>
          <cell r="M157">
            <v>6993</v>
          </cell>
          <cell r="O157">
            <v>12.9</v>
          </cell>
          <cell r="Q157">
            <v>295</v>
          </cell>
          <cell r="S157">
            <v>0.54267844002943333</v>
          </cell>
          <cell r="U157">
            <v>39000</v>
          </cell>
          <cell r="W157">
            <v>0.71</v>
          </cell>
        </row>
        <row r="158">
          <cell r="B158" t="str">
            <v>Wellingborough</v>
          </cell>
          <cell r="C158">
            <v>46985</v>
          </cell>
          <cell r="E158">
            <v>34809</v>
          </cell>
          <cell r="G158">
            <v>72.3</v>
          </cell>
          <cell r="I158">
            <v>1900</v>
          </cell>
          <cell r="K158">
            <v>5.1677240200000005</v>
          </cell>
          <cell r="M158">
            <v>9818</v>
          </cell>
          <cell r="O158">
            <v>21.1</v>
          </cell>
          <cell r="Q158">
            <v>885</v>
          </cell>
          <cell r="S158">
            <v>1.8835798659146537</v>
          </cell>
          <cell r="U158">
            <v>39000</v>
          </cell>
          <cell r="W158">
            <v>0.82</v>
          </cell>
        </row>
        <row r="160">
          <cell r="B160" t="str">
            <v>Nottinghamshire</v>
          </cell>
          <cell r="C160">
            <v>499947</v>
          </cell>
          <cell r="E160">
            <v>395382</v>
          </cell>
          <cell r="G160">
            <v>76.599999999999994</v>
          </cell>
          <cell r="I160">
            <v>17200</v>
          </cell>
          <cell r="K160">
            <v>4.2</v>
          </cell>
          <cell r="M160">
            <v>97441</v>
          </cell>
          <cell r="O160">
            <v>19.600000000000001</v>
          </cell>
          <cell r="Q160">
            <v>7630</v>
          </cell>
          <cell r="S160">
            <v>1.5261617731479538</v>
          </cell>
          <cell r="U160">
            <v>333000</v>
          </cell>
          <cell r="W160">
            <v>0.67</v>
          </cell>
        </row>
        <row r="161">
          <cell r="B161" t="str">
            <v>Ashfield</v>
          </cell>
          <cell r="C161">
            <v>77346</v>
          </cell>
          <cell r="E161">
            <v>57686</v>
          </cell>
          <cell r="G161">
            <v>72.900000000000006</v>
          </cell>
          <cell r="I161">
            <v>2800</v>
          </cell>
          <cell r="K161">
            <v>4.6322649700000005</v>
          </cell>
          <cell r="M161">
            <v>17899</v>
          </cell>
          <cell r="O161">
            <v>23.4</v>
          </cell>
          <cell r="Q161">
            <v>1570</v>
          </cell>
          <cell r="S161">
            <v>2.0298399400098259</v>
          </cell>
          <cell r="U161">
            <v>57000</v>
          </cell>
          <cell r="W161">
            <v>0.73</v>
          </cell>
        </row>
        <row r="162">
          <cell r="B162" t="str">
            <v>Bassetlaw</v>
          </cell>
          <cell r="C162">
            <v>70597</v>
          </cell>
          <cell r="E162">
            <v>49470</v>
          </cell>
          <cell r="G162">
            <v>71</v>
          </cell>
          <cell r="I162">
            <v>2400</v>
          </cell>
          <cell r="K162">
            <v>4.5520200400000004</v>
          </cell>
          <cell r="M162">
            <v>16610</v>
          </cell>
          <cell r="O162">
            <v>24.1</v>
          </cell>
          <cell r="Q162">
            <v>1110</v>
          </cell>
          <cell r="S162">
            <v>1.5723047721574572</v>
          </cell>
          <cell r="U162">
            <v>52000</v>
          </cell>
          <cell r="W162">
            <v>0.74</v>
          </cell>
        </row>
        <row r="163">
          <cell r="B163" t="str">
            <v>Broxtowe</v>
          </cell>
          <cell r="C163">
            <v>70399</v>
          </cell>
          <cell r="E163">
            <v>62404</v>
          </cell>
          <cell r="G163">
            <v>87.5</v>
          </cell>
          <cell r="I163">
            <v>2200</v>
          </cell>
          <cell r="K163">
            <v>3.3950723000000003</v>
          </cell>
          <cell r="M163">
            <v>5635</v>
          </cell>
          <cell r="O163">
            <v>8</v>
          </cell>
          <cell r="Q163">
            <v>990</v>
          </cell>
          <cell r="S163">
            <v>1.4062699754257872</v>
          </cell>
          <cell r="U163">
            <v>41000</v>
          </cell>
          <cell r="W163">
            <v>0.57999999999999996</v>
          </cell>
        </row>
        <row r="164">
          <cell r="B164" t="str">
            <v>Gedling</v>
          </cell>
          <cell r="C164">
            <v>71794</v>
          </cell>
          <cell r="E164">
            <v>56977</v>
          </cell>
          <cell r="G164">
            <v>74.5</v>
          </cell>
          <cell r="I164">
            <v>2600</v>
          </cell>
          <cell r="K164">
            <v>4.4387805900000004</v>
          </cell>
          <cell r="M164">
            <v>14902</v>
          </cell>
          <cell r="O164">
            <v>20.5</v>
          </cell>
          <cell r="Q164">
            <v>1085</v>
          </cell>
          <cell r="S164">
            <v>1.5112683511156921</v>
          </cell>
          <cell r="U164">
            <v>37000</v>
          </cell>
          <cell r="W164">
            <v>0.52</v>
          </cell>
        </row>
        <row r="165">
          <cell r="B165" t="str">
            <v>Mansfield</v>
          </cell>
          <cell r="C165">
            <v>67293</v>
          </cell>
          <cell r="E165">
            <v>50524</v>
          </cell>
          <cell r="G165">
            <v>74.2</v>
          </cell>
          <cell r="I165">
            <v>2800</v>
          </cell>
          <cell r="K165">
            <v>5.1671907699999995</v>
          </cell>
          <cell r="M165">
            <v>13826</v>
          </cell>
          <cell r="O165">
            <v>20.6</v>
          </cell>
          <cell r="Q165">
            <v>1345</v>
          </cell>
          <cell r="S165">
            <v>1.9987220067466154</v>
          </cell>
          <cell r="U165">
            <v>45000</v>
          </cell>
          <cell r="W165">
            <v>0.67</v>
          </cell>
        </row>
        <row r="166">
          <cell r="B166" t="str">
            <v>Newark and Sherwood</v>
          </cell>
          <cell r="C166">
            <v>72284</v>
          </cell>
          <cell r="E166">
            <v>59912</v>
          </cell>
          <cell r="G166">
            <v>76.900000000000006</v>
          </cell>
          <cell r="I166">
            <v>2500</v>
          </cell>
          <cell r="K166">
            <v>3.9617763299999997</v>
          </cell>
          <cell r="M166">
            <v>15302</v>
          </cell>
          <cell r="O166">
            <v>21.1</v>
          </cell>
          <cell r="Q166">
            <v>955</v>
          </cell>
          <cell r="S166">
            <v>1.3211775773338497</v>
          </cell>
          <cell r="U166">
            <v>54000</v>
          </cell>
          <cell r="W166">
            <v>0.75</v>
          </cell>
        </row>
        <row r="167">
          <cell r="B167" t="str">
            <v>Rushcliffe</v>
          </cell>
          <cell r="C167">
            <v>70234</v>
          </cell>
          <cell r="E167">
            <v>58409</v>
          </cell>
          <cell r="G167">
            <v>79.400000000000006</v>
          </cell>
          <cell r="I167">
            <v>1900</v>
          </cell>
          <cell r="K167">
            <v>3.2264995700000001</v>
          </cell>
          <cell r="M167">
            <v>13267</v>
          </cell>
          <cell r="O167">
            <v>18.899999999999999</v>
          </cell>
          <cell r="Q167">
            <v>580</v>
          </cell>
          <cell r="S167">
            <v>0.8258108608366318</v>
          </cell>
          <cell r="U167">
            <v>47000</v>
          </cell>
          <cell r="W167">
            <v>0.66</v>
          </cell>
        </row>
        <row r="170">
          <cell r="B170" t="str">
            <v>WEST MIDLANDS</v>
          </cell>
          <cell r="C170">
            <v>3582819</v>
          </cell>
          <cell r="D170">
            <v>0</v>
          </cell>
          <cell r="E170">
            <v>2637743</v>
          </cell>
          <cell r="F170">
            <v>0</v>
          </cell>
          <cell r="G170">
            <v>71.099999999999994</v>
          </cell>
          <cell r="H170">
            <v>0</v>
          </cell>
          <cell r="I170">
            <v>153842</v>
          </cell>
          <cell r="J170">
            <v>0</v>
          </cell>
          <cell r="K170">
            <v>5.5</v>
          </cell>
          <cell r="L170">
            <v>0</v>
          </cell>
          <cell r="M170">
            <v>877253</v>
          </cell>
          <cell r="N170">
            <v>0</v>
          </cell>
          <cell r="O170">
            <v>24.6</v>
          </cell>
          <cell r="P170">
            <v>0</v>
          </cell>
          <cell r="Q170">
            <v>82350</v>
          </cell>
          <cell r="R170">
            <v>0</v>
          </cell>
          <cell r="S170">
            <v>2.2999999999999998</v>
          </cell>
          <cell r="U170">
            <v>2800000</v>
          </cell>
          <cell r="V170">
            <v>0</v>
          </cell>
          <cell r="W170">
            <v>0.78</v>
          </cell>
        </row>
        <row r="172">
          <cell r="B172" t="str">
            <v>Herefordshire, County of</v>
          </cell>
          <cell r="C172">
            <v>112448</v>
          </cell>
          <cell r="E172">
            <v>89949</v>
          </cell>
          <cell r="G172">
            <v>75.7</v>
          </cell>
          <cell r="I172">
            <v>3600</v>
          </cell>
          <cell r="K172">
            <v>3.8396177900000001</v>
          </cell>
          <cell r="M172">
            <v>22121</v>
          </cell>
          <cell r="O172">
            <v>20</v>
          </cell>
          <cell r="Q172">
            <v>1155</v>
          </cell>
          <cell r="S172">
            <v>1.0271414342629481</v>
          </cell>
          <cell r="U172">
            <v>94000</v>
          </cell>
          <cell r="W172">
            <v>0.84</v>
          </cell>
        </row>
        <row r="173">
          <cell r="B173" t="str">
            <v>Shropshire</v>
          </cell>
          <cell r="C173">
            <v>186940</v>
          </cell>
          <cell r="E173">
            <v>154608</v>
          </cell>
          <cell r="G173">
            <v>79.599999999999994</v>
          </cell>
          <cell r="I173">
            <v>5400</v>
          </cell>
          <cell r="K173">
            <v>3.4</v>
          </cell>
          <cell r="M173">
            <v>32313</v>
          </cell>
          <cell r="O173">
            <v>17.600000000000001</v>
          </cell>
          <cell r="Q173">
            <v>1970</v>
          </cell>
          <cell r="S173">
            <v>1.0538140579865196</v>
          </cell>
          <cell r="U173">
            <v>146000</v>
          </cell>
          <cell r="W173">
            <v>0.78</v>
          </cell>
        </row>
        <row r="174">
          <cell r="B174" t="str">
            <v>Stoke-on-Trent</v>
          </cell>
          <cell r="C174">
            <v>158868</v>
          </cell>
          <cell r="E174">
            <v>116254</v>
          </cell>
          <cell r="G174">
            <v>71.7</v>
          </cell>
          <cell r="I174">
            <v>6700</v>
          </cell>
          <cell r="K174">
            <v>5.4811687300000003</v>
          </cell>
          <cell r="M174">
            <v>38736</v>
          </cell>
          <cell r="O174">
            <v>24.4</v>
          </cell>
          <cell r="Q174">
            <v>3340</v>
          </cell>
          <cell r="S174">
            <v>2.1023742981594782</v>
          </cell>
          <cell r="U174">
            <v>124000</v>
          </cell>
          <cell r="W174">
            <v>0.78</v>
          </cell>
        </row>
        <row r="175">
          <cell r="B175" t="str">
            <v>Telford and Wrekin</v>
          </cell>
          <cell r="C175">
            <v>108226</v>
          </cell>
          <cell r="E175">
            <v>83586</v>
          </cell>
          <cell r="G175">
            <v>75.900000000000006</v>
          </cell>
          <cell r="I175">
            <v>4100</v>
          </cell>
          <cell r="K175">
            <v>4.62247159</v>
          </cell>
          <cell r="M175">
            <v>21780</v>
          </cell>
          <cell r="O175">
            <v>20.3</v>
          </cell>
          <cell r="Q175">
            <v>1710</v>
          </cell>
          <cell r="S175">
            <v>1.5800269805776801</v>
          </cell>
          <cell r="U175">
            <v>92000</v>
          </cell>
          <cell r="W175">
            <v>0.85</v>
          </cell>
        </row>
        <row r="177">
          <cell r="B177" t="str">
            <v>Staffordshire</v>
          </cell>
          <cell r="C177">
            <v>534357</v>
          </cell>
          <cell r="E177">
            <v>437097</v>
          </cell>
          <cell r="G177">
            <v>78.3</v>
          </cell>
          <cell r="I177">
            <v>15800</v>
          </cell>
          <cell r="K177">
            <v>3.5000000000000004</v>
          </cell>
          <cell r="M177">
            <v>97672</v>
          </cell>
          <cell r="O177">
            <v>18.399999999999999</v>
          </cell>
          <cell r="Q177">
            <v>5080</v>
          </cell>
          <cell r="S177">
            <v>0.95067529760066771</v>
          </cell>
          <cell r="U177">
            <v>394000</v>
          </cell>
          <cell r="W177">
            <v>0.74</v>
          </cell>
        </row>
        <row r="178">
          <cell r="B178" t="str">
            <v>Cannock Chase</v>
          </cell>
          <cell r="C178">
            <v>62769</v>
          </cell>
          <cell r="E178">
            <v>51523</v>
          </cell>
          <cell r="G178">
            <v>79.099999999999994</v>
          </cell>
          <cell r="I178">
            <v>2100</v>
          </cell>
          <cell r="K178">
            <v>3.84072762</v>
          </cell>
          <cell r="M178">
            <v>9090</v>
          </cell>
          <cell r="O178">
            <v>14.9</v>
          </cell>
          <cell r="Q178">
            <v>740</v>
          </cell>
          <cell r="S178">
            <v>1.1789259029138588</v>
          </cell>
          <cell r="U178">
            <v>44000</v>
          </cell>
          <cell r="W178">
            <v>0.7</v>
          </cell>
        </row>
        <row r="179">
          <cell r="B179" t="str">
            <v>East Staffordshire</v>
          </cell>
          <cell r="C179">
            <v>72205</v>
          </cell>
          <cell r="E179">
            <v>59228</v>
          </cell>
          <cell r="G179">
            <v>80.599999999999994</v>
          </cell>
          <cell r="I179">
            <v>2300</v>
          </cell>
          <cell r="K179">
            <v>3.7350280200000001</v>
          </cell>
          <cell r="M179">
            <v>12516</v>
          </cell>
          <cell r="O179">
            <v>17.399999999999999</v>
          </cell>
          <cell r="Q179">
            <v>700</v>
          </cell>
          <cell r="S179">
            <v>0.96946194861851664</v>
          </cell>
          <cell r="U179">
            <v>70000</v>
          </cell>
          <cell r="W179">
            <v>0.97</v>
          </cell>
        </row>
        <row r="180">
          <cell r="B180" t="str">
            <v>Lichfield</v>
          </cell>
          <cell r="C180">
            <v>61733</v>
          </cell>
          <cell r="E180">
            <v>49537</v>
          </cell>
          <cell r="G180">
            <v>76.599999999999994</v>
          </cell>
          <cell r="I180">
            <v>1500</v>
          </cell>
          <cell r="K180">
            <v>2.9338936100000002</v>
          </cell>
          <cell r="M180">
            <v>13488</v>
          </cell>
          <cell r="O180">
            <v>21.9</v>
          </cell>
          <cell r="Q180">
            <v>420</v>
          </cell>
          <cell r="S180">
            <v>0.68034924594625235</v>
          </cell>
          <cell r="U180">
            <v>53000</v>
          </cell>
          <cell r="W180">
            <v>0.86</v>
          </cell>
        </row>
        <row r="181">
          <cell r="B181" t="str">
            <v>Newcastle-under-Lyme</v>
          </cell>
          <cell r="C181">
            <v>80794</v>
          </cell>
          <cell r="E181">
            <v>67639</v>
          </cell>
          <cell r="G181">
            <v>79.3</v>
          </cell>
          <cell r="I181">
            <v>2600</v>
          </cell>
          <cell r="K181">
            <v>3.6963578699999999</v>
          </cell>
          <cell r="M181">
            <v>14133</v>
          </cell>
          <cell r="O181">
            <v>17.8</v>
          </cell>
          <cell r="Q181">
            <v>950</v>
          </cell>
          <cell r="S181">
            <v>1.1758298883580465</v>
          </cell>
          <cell r="U181">
            <v>51000</v>
          </cell>
          <cell r="W181">
            <v>0.63</v>
          </cell>
        </row>
        <row r="182">
          <cell r="B182" t="str">
            <v>South Staffordshire</v>
          </cell>
          <cell r="C182">
            <v>67649</v>
          </cell>
          <cell r="E182">
            <v>58453</v>
          </cell>
          <cell r="G182">
            <v>79.2</v>
          </cell>
          <cell r="I182">
            <v>2100</v>
          </cell>
          <cell r="K182">
            <v>3.4607843399999996</v>
          </cell>
          <cell r="M182">
            <v>12512</v>
          </cell>
          <cell r="O182">
            <v>18.100000000000001</v>
          </cell>
          <cell r="Q182">
            <v>710</v>
          </cell>
          <cell r="S182">
            <v>1.0495351002971218</v>
          </cell>
          <cell r="U182">
            <v>40000</v>
          </cell>
          <cell r="W182">
            <v>0.59</v>
          </cell>
        </row>
        <row r="183">
          <cell r="B183" t="str">
            <v>Stafford</v>
          </cell>
          <cell r="C183">
            <v>81822</v>
          </cell>
          <cell r="E183">
            <v>61803</v>
          </cell>
          <cell r="G183">
            <v>74.599999999999994</v>
          </cell>
          <cell r="I183">
            <v>2300</v>
          </cell>
          <cell r="K183">
            <v>3.6510523699999999</v>
          </cell>
          <cell r="M183">
            <v>16585</v>
          </cell>
          <cell r="O183">
            <v>20.5</v>
          </cell>
          <cell r="Q183">
            <v>650</v>
          </cell>
          <cell r="S183">
            <v>0.79440737210041312</v>
          </cell>
          <cell r="U183">
            <v>64000</v>
          </cell>
          <cell r="W183">
            <v>0.79</v>
          </cell>
        </row>
        <row r="184">
          <cell r="B184" t="str">
            <v>Staffordshire Moorlands</v>
          </cell>
          <cell r="C184">
            <v>58606</v>
          </cell>
          <cell r="E184">
            <v>50319</v>
          </cell>
          <cell r="G184">
            <v>81.099999999999994</v>
          </cell>
          <cell r="I184">
            <v>1500</v>
          </cell>
          <cell r="K184">
            <v>2.9008511000000001</v>
          </cell>
          <cell r="M184">
            <v>9345</v>
          </cell>
          <cell r="O184">
            <v>15.8</v>
          </cell>
          <cell r="Q184">
            <v>455</v>
          </cell>
          <cell r="S184">
            <v>0.77637102003207858</v>
          </cell>
          <cell r="U184">
            <v>35000</v>
          </cell>
          <cell r="W184">
            <v>0.6</v>
          </cell>
        </row>
        <row r="185">
          <cell r="B185" t="str">
            <v>Tamworth</v>
          </cell>
          <cell r="C185">
            <v>48779</v>
          </cell>
          <cell r="E185">
            <v>38595</v>
          </cell>
          <cell r="G185">
            <v>75.400000000000006</v>
          </cell>
          <cell r="I185">
            <v>1400</v>
          </cell>
          <cell r="K185">
            <v>3.5286256300000001</v>
          </cell>
          <cell r="M185">
            <v>10003</v>
          </cell>
          <cell r="O185">
            <v>21</v>
          </cell>
          <cell r="Q185">
            <v>455</v>
          </cell>
          <cell r="S185">
            <v>0.93277844974271706</v>
          </cell>
          <cell r="U185">
            <v>37000</v>
          </cell>
          <cell r="W185">
            <v>0.76</v>
          </cell>
        </row>
        <row r="187">
          <cell r="B187" t="str">
            <v>Warwickshire</v>
          </cell>
          <cell r="C187">
            <v>341733</v>
          </cell>
          <cell r="E187">
            <v>270877</v>
          </cell>
          <cell r="G187">
            <v>76</v>
          </cell>
          <cell r="I187">
            <v>10100</v>
          </cell>
          <cell r="K187">
            <v>3.5999999999999996</v>
          </cell>
          <cell r="M187">
            <v>71757</v>
          </cell>
          <cell r="O187">
            <v>21.2</v>
          </cell>
          <cell r="Q187">
            <v>3535</v>
          </cell>
          <cell r="S187">
            <v>1.0344333148978881</v>
          </cell>
          <cell r="U187">
            <v>320000</v>
          </cell>
          <cell r="W187">
            <v>0.94</v>
          </cell>
        </row>
        <row r="188">
          <cell r="B188" t="str">
            <v>North Warwickshire</v>
          </cell>
          <cell r="C188">
            <v>38813</v>
          </cell>
          <cell r="E188">
            <v>33455</v>
          </cell>
          <cell r="G188">
            <v>82.4</v>
          </cell>
          <cell r="I188">
            <v>1200</v>
          </cell>
          <cell r="K188">
            <v>3.42275317</v>
          </cell>
          <cell r="M188">
            <v>5839</v>
          </cell>
          <cell r="O188">
            <v>14.7</v>
          </cell>
          <cell r="Q188">
            <v>430</v>
          </cell>
          <cell r="S188">
            <v>1.1078762270373328</v>
          </cell>
          <cell r="U188">
            <v>47000</v>
          </cell>
          <cell r="W188">
            <v>1.22</v>
          </cell>
        </row>
        <row r="189">
          <cell r="B189" t="str">
            <v>Nuneaton and Bedworth</v>
          </cell>
          <cell r="C189">
            <v>78523</v>
          </cell>
          <cell r="E189">
            <v>53129</v>
          </cell>
          <cell r="G189">
            <v>64.400000000000006</v>
          </cell>
          <cell r="I189">
            <v>3000</v>
          </cell>
          <cell r="K189">
            <v>5.3820011399999999</v>
          </cell>
          <cell r="M189">
            <v>23506</v>
          </cell>
          <cell r="O189">
            <v>30.2</v>
          </cell>
          <cell r="Q189">
            <v>1410</v>
          </cell>
          <cell r="S189">
            <v>1.7956522292831401</v>
          </cell>
          <cell r="U189">
            <v>51000</v>
          </cell>
          <cell r="W189">
            <v>0.65</v>
          </cell>
        </row>
        <row r="190">
          <cell r="B190" t="str">
            <v>Rugby</v>
          </cell>
          <cell r="C190">
            <v>63467</v>
          </cell>
          <cell r="E190">
            <v>52867</v>
          </cell>
          <cell r="G190">
            <v>80.2</v>
          </cell>
          <cell r="I190">
            <v>2100</v>
          </cell>
          <cell r="K190">
            <v>3.8125968800000001</v>
          </cell>
          <cell r="M190">
            <v>10797</v>
          </cell>
          <cell r="O190">
            <v>17.5</v>
          </cell>
          <cell r="Q190">
            <v>815</v>
          </cell>
          <cell r="S190">
            <v>1.2841319110718956</v>
          </cell>
          <cell r="U190">
            <v>51000</v>
          </cell>
          <cell r="W190">
            <v>0.81</v>
          </cell>
        </row>
        <row r="191">
          <cell r="B191" t="str">
            <v>Stratford-on-Avon</v>
          </cell>
          <cell r="C191">
            <v>70704</v>
          </cell>
          <cell r="E191">
            <v>59160</v>
          </cell>
          <cell r="G191">
            <v>79.900000000000006</v>
          </cell>
          <cell r="I191">
            <v>1500</v>
          </cell>
          <cell r="K191">
            <v>2.4209170900000001</v>
          </cell>
          <cell r="M191">
            <v>12965</v>
          </cell>
          <cell r="O191">
            <v>18.7</v>
          </cell>
          <cell r="Q191">
            <v>285</v>
          </cell>
          <cell r="S191">
            <v>0.40308893414799729</v>
          </cell>
          <cell r="U191">
            <v>78000</v>
          </cell>
          <cell r="W191">
            <v>1.1000000000000001</v>
          </cell>
        </row>
        <row r="192">
          <cell r="B192" t="str">
            <v>Warwick</v>
          </cell>
          <cell r="C192">
            <v>90226</v>
          </cell>
          <cell r="E192">
            <v>72266</v>
          </cell>
          <cell r="G192">
            <v>77.3</v>
          </cell>
          <cell r="I192">
            <v>2300</v>
          </cell>
          <cell r="K192">
            <v>3.10581028</v>
          </cell>
          <cell r="M192">
            <v>18650</v>
          </cell>
          <cell r="O192">
            <v>20.8</v>
          </cell>
          <cell r="Q192">
            <v>590</v>
          </cell>
          <cell r="S192">
            <v>0.65391350608472054</v>
          </cell>
          <cell r="U192">
            <v>92000</v>
          </cell>
          <cell r="W192">
            <v>1.02</v>
          </cell>
        </row>
        <row r="194">
          <cell r="B194" t="str">
            <v>West Midlands (Met County)</v>
          </cell>
          <cell r="C194">
            <v>1788630</v>
          </cell>
          <cell r="E194">
            <v>1199516</v>
          </cell>
          <cell r="G194">
            <v>65.5</v>
          </cell>
          <cell r="I194">
            <v>96600</v>
          </cell>
          <cell r="K194">
            <v>7.5</v>
          </cell>
          <cell r="M194">
            <v>519295</v>
          </cell>
          <cell r="O194">
            <v>29.1</v>
          </cell>
          <cell r="Q194">
            <v>61175</v>
          </cell>
          <cell r="S194">
            <v>3.4202154721770297</v>
          </cell>
          <cell r="U194">
            <v>1356000</v>
          </cell>
          <cell r="W194">
            <v>0.76</v>
          </cell>
        </row>
        <row r="195">
          <cell r="B195" t="str">
            <v>Birmingham</v>
          </cell>
          <cell r="C195">
            <v>712208</v>
          </cell>
          <cell r="E195">
            <v>457014</v>
          </cell>
          <cell r="G195">
            <v>63.4</v>
          </cell>
          <cell r="I195">
            <v>43500</v>
          </cell>
          <cell r="K195">
            <v>8.6841380099999999</v>
          </cell>
          <cell r="M195">
            <v>214748</v>
          </cell>
          <cell r="O195">
            <v>30.4</v>
          </cell>
          <cell r="Q195">
            <v>30535</v>
          </cell>
          <cell r="S195">
            <v>4.2873711050704291</v>
          </cell>
          <cell r="U195">
            <v>560000</v>
          </cell>
          <cell r="W195">
            <v>0.79</v>
          </cell>
        </row>
        <row r="196">
          <cell r="B196" t="str">
            <v>Coventry</v>
          </cell>
          <cell r="C196">
            <v>228377</v>
          </cell>
          <cell r="E196">
            <v>161119</v>
          </cell>
          <cell r="G196">
            <v>68.900000000000006</v>
          </cell>
          <cell r="I196">
            <v>9200</v>
          </cell>
          <cell r="K196">
            <v>5.4222462599999997</v>
          </cell>
          <cell r="M196">
            <v>64567</v>
          </cell>
          <cell r="O196">
            <v>28.2</v>
          </cell>
          <cell r="Q196">
            <v>4375</v>
          </cell>
          <cell r="S196">
            <v>1.9156920355377294</v>
          </cell>
          <cell r="U196">
            <v>174000</v>
          </cell>
          <cell r="W196">
            <v>0.76</v>
          </cell>
        </row>
        <row r="197">
          <cell r="B197" t="str">
            <v>Dudley</v>
          </cell>
          <cell r="C197">
            <v>192922</v>
          </cell>
          <cell r="E197">
            <v>137000</v>
          </cell>
          <cell r="G197">
            <v>68.900000000000006</v>
          </cell>
          <cell r="I197">
            <v>9300</v>
          </cell>
          <cell r="K197">
            <v>6.3684465100000001</v>
          </cell>
          <cell r="M197">
            <v>50009</v>
          </cell>
          <cell r="O197">
            <v>26</v>
          </cell>
          <cell r="Q197">
            <v>5615</v>
          </cell>
          <cell r="S197">
            <v>2.9105026902064046</v>
          </cell>
          <cell r="U197">
            <v>126000</v>
          </cell>
          <cell r="W197">
            <v>0.65</v>
          </cell>
        </row>
        <row r="198">
          <cell r="B198" t="str">
            <v>Sandwell</v>
          </cell>
          <cell r="C198">
            <v>200051</v>
          </cell>
          <cell r="E198">
            <v>124943</v>
          </cell>
          <cell r="G198">
            <v>61.3</v>
          </cell>
          <cell r="I198">
            <v>11400</v>
          </cell>
          <cell r="K198">
            <v>8.3513405799999987</v>
          </cell>
          <cell r="M198">
            <v>64813</v>
          </cell>
          <cell r="O198">
            <v>32.6</v>
          </cell>
          <cell r="Q198">
            <v>7105</v>
          </cell>
          <cell r="S198">
            <v>3.5515943434424222</v>
          </cell>
          <cell r="U198">
            <v>143000</v>
          </cell>
          <cell r="W198">
            <v>0.71</v>
          </cell>
        </row>
        <row r="199">
          <cell r="B199" t="str">
            <v>Solihull</v>
          </cell>
          <cell r="C199">
            <v>126404</v>
          </cell>
          <cell r="E199">
            <v>98905</v>
          </cell>
          <cell r="G199">
            <v>73.8</v>
          </cell>
          <cell r="I199">
            <v>5400</v>
          </cell>
          <cell r="K199">
            <v>5.1516004400000002</v>
          </cell>
          <cell r="M199">
            <v>27359</v>
          </cell>
          <cell r="O199">
            <v>21.3</v>
          </cell>
          <cell r="Q199">
            <v>2160</v>
          </cell>
          <cell r="S199">
            <v>1.7088066833328059</v>
          </cell>
          <cell r="U199">
            <v>121000</v>
          </cell>
          <cell r="W199">
            <v>0.96</v>
          </cell>
        </row>
        <row r="200">
          <cell r="B200" t="str">
            <v>Walsall</v>
          </cell>
          <cell r="C200">
            <v>168922</v>
          </cell>
          <cell r="E200">
            <v>114798</v>
          </cell>
          <cell r="G200">
            <v>66.400000000000006</v>
          </cell>
          <cell r="I200">
            <v>8300</v>
          </cell>
          <cell r="K200">
            <v>6.7113870800000006</v>
          </cell>
          <cell r="M200">
            <v>49955</v>
          </cell>
          <cell r="O200">
            <v>29.7</v>
          </cell>
          <cell r="Q200">
            <v>4770</v>
          </cell>
          <cell r="S200">
            <v>2.8237884940978679</v>
          </cell>
          <cell r="U200">
            <v>118000</v>
          </cell>
          <cell r="W200">
            <v>0.7</v>
          </cell>
        </row>
        <row r="201">
          <cell r="B201" t="str">
            <v>Wolverhampton</v>
          </cell>
          <cell r="C201">
            <v>159746</v>
          </cell>
          <cell r="E201">
            <v>105737</v>
          </cell>
          <cell r="G201">
            <v>64.099999999999994</v>
          </cell>
          <cell r="I201">
            <v>9600</v>
          </cell>
          <cell r="K201">
            <v>8.3537118899999996</v>
          </cell>
          <cell r="M201">
            <v>47844</v>
          </cell>
          <cell r="O201">
            <v>30</v>
          </cell>
          <cell r="Q201">
            <v>6615</v>
          </cell>
          <cell r="S201">
            <v>4.1409487561503884</v>
          </cell>
          <cell r="U201">
            <v>114000</v>
          </cell>
          <cell r="W201">
            <v>0.71</v>
          </cell>
        </row>
        <row r="203">
          <cell r="B203" t="str">
            <v>Worcestershire</v>
          </cell>
          <cell r="C203">
            <v>351617</v>
          </cell>
          <cell r="E203">
            <v>285856</v>
          </cell>
          <cell r="G203">
            <v>76.099999999999994</v>
          </cell>
          <cell r="I203">
            <v>11500</v>
          </cell>
          <cell r="K203">
            <v>3.9</v>
          </cell>
          <cell r="M203">
            <v>73579</v>
          </cell>
          <cell r="O203">
            <v>20.9</v>
          </cell>
          <cell r="Q203">
            <v>4385</v>
          </cell>
          <cell r="S203">
            <v>1.247095561363643</v>
          </cell>
          <cell r="U203">
            <v>274000</v>
          </cell>
          <cell r="W203">
            <v>0.78</v>
          </cell>
        </row>
        <row r="204">
          <cell r="B204" t="str">
            <v>Bromsgrove</v>
          </cell>
          <cell r="C204">
            <v>57780</v>
          </cell>
          <cell r="E204">
            <v>49115</v>
          </cell>
          <cell r="G204">
            <v>77.5</v>
          </cell>
          <cell r="I204">
            <v>1700</v>
          </cell>
          <cell r="K204">
            <v>3.3678004100000001</v>
          </cell>
          <cell r="M204">
            <v>11679</v>
          </cell>
          <cell r="O204">
            <v>20.5</v>
          </cell>
          <cell r="Q204">
            <v>595</v>
          </cell>
          <cell r="S204">
            <v>1.0297680858428522</v>
          </cell>
          <cell r="U204">
            <v>41000</v>
          </cell>
          <cell r="W204">
            <v>0.71</v>
          </cell>
        </row>
        <row r="205">
          <cell r="B205" t="str">
            <v>Malvern Hills</v>
          </cell>
          <cell r="C205">
            <v>43087</v>
          </cell>
          <cell r="E205">
            <v>33788</v>
          </cell>
          <cell r="G205">
            <v>69.7</v>
          </cell>
          <cell r="I205">
            <v>1400</v>
          </cell>
          <cell r="K205">
            <v>3.9666477800000002</v>
          </cell>
          <cell r="M205">
            <v>10872</v>
          </cell>
          <cell r="O205">
            <v>25.2</v>
          </cell>
          <cell r="Q205">
            <v>435</v>
          </cell>
          <cell r="S205">
            <v>1.0095852577343514</v>
          </cell>
          <cell r="U205">
            <v>32000</v>
          </cell>
          <cell r="W205">
            <v>0.74</v>
          </cell>
        </row>
        <row r="206">
          <cell r="B206" t="str">
            <v>Redditch</v>
          </cell>
          <cell r="C206">
            <v>53793</v>
          </cell>
          <cell r="E206">
            <v>41898</v>
          </cell>
          <cell r="G206">
            <v>74.599999999999994</v>
          </cell>
          <cell r="I206">
            <v>2000</v>
          </cell>
          <cell r="K206">
            <v>4.5123133700000002</v>
          </cell>
          <cell r="M206">
            <v>12004</v>
          </cell>
          <cell r="O206">
            <v>22.7</v>
          </cell>
          <cell r="Q206">
            <v>915</v>
          </cell>
          <cell r="S206">
            <v>1.7009648095477108</v>
          </cell>
          <cell r="U206">
            <v>42000</v>
          </cell>
          <cell r="W206">
            <v>0.78</v>
          </cell>
        </row>
        <row r="207">
          <cell r="B207" t="str">
            <v>Worcester</v>
          </cell>
          <cell r="C207">
            <v>66095</v>
          </cell>
          <cell r="E207">
            <v>53190</v>
          </cell>
          <cell r="G207">
            <v>78</v>
          </cell>
          <cell r="I207">
            <v>2500</v>
          </cell>
          <cell r="K207">
            <v>4.4439403799999999</v>
          </cell>
          <cell r="M207">
            <v>12618</v>
          </cell>
          <cell r="O207">
            <v>19.100000000000001</v>
          </cell>
          <cell r="Q207">
            <v>1040</v>
          </cell>
          <cell r="S207">
            <v>1.5734926999016567</v>
          </cell>
          <cell r="U207">
            <v>59000</v>
          </cell>
          <cell r="W207">
            <v>0.89</v>
          </cell>
        </row>
        <row r="208">
          <cell r="B208" t="str">
            <v>Wychavon</v>
          </cell>
          <cell r="C208">
            <v>72061</v>
          </cell>
          <cell r="E208">
            <v>63601</v>
          </cell>
          <cell r="G208">
            <v>81.2</v>
          </cell>
          <cell r="I208">
            <v>2000</v>
          </cell>
          <cell r="K208">
            <v>3.0213774899999999</v>
          </cell>
          <cell r="M208">
            <v>11829</v>
          </cell>
          <cell r="O208">
            <v>16</v>
          </cell>
          <cell r="Q208">
            <v>660</v>
          </cell>
          <cell r="S208">
            <v>0.91589070370935743</v>
          </cell>
          <cell r="U208">
            <v>63000</v>
          </cell>
          <cell r="W208">
            <v>0.88</v>
          </cell>
        </row>
        <row r="209">
          <cell r="B209" t="str">
            <v>Wyre Forest</v>
          </cell>
          <cell r="C209">
            <v>58801</v>
          </cell>
          <cell r="E209">
            <v>44264</v>
          </cell>
          <cell r="G209">
            <v>72.400000000000006</v>
          </cell>
          <cell r="I209">
            <v>1900</v>
          </cell>
          <cell r="K209">
            <v>4.1378781800000004</v>
          </cell>
          <cell r="M209">
            <v>14577</v>
          </cell>
          <cell r="O209">
            <v>24.8</v>
          </cell>
          <cell r="Q209">
            <v>745</v>
          </cell>
          <cell r="S209">
            <v>1.2669852553528003</v>
          </cell>
          <cell r="U209">
            <v>37000</v>
          </cell>
          <cell r="W209">
            <v>0.63</v>
          </cell>
        </row>
        <row r="212">
          <cell r="B212" t="str">
            <v>EAST</v>
          </cell>
          <cell r="C212">
            <v>3755306</v>
          </cell>
          <cell r="E212">
            <v>3011872</v>
          </cell>
          <cell r="G212">
            <v>76.8</v>
          </cell>
          <cell r="I212">
            <v>120560</v>
          </cell>
          <cell r="K212">
            <v>3.8</v>
          </cell>
          <cell r="M212">
            <v>753445</v>
          </cell>
          <cell r="O212">
            <v>20.100000000000001</v>
          </cell>
          <cell r="Q212">
            <v>47215</v>
          </cell>
          <cell r="S212">
            <v>1.3</v>
          </cell>
          <cell r="U212">
            <v>3032000</v>
          </cell>
          <cell r="W212">
            <v>0.81</v>
          </cell>
        </row>
        <row r="214">
          <cell r="B214" t="str">
            <v>Bedford</v>
          </cell>
          <cell r="C214">
            <v>104014</v>
          </cell>
          <cell r="E214">
            <v>83005</v>
          </cell>
          <cell r="G214">
            <v>78.599999999999994</v>
          </cell>
          <cell r="I214">
            <v>4000</v>
          </cell>
          <cell r="K214">
            <v>4.5211320200000005</v>
          </cell>
          <cell r="M214">
            <v>18696</v>
          </cell>
          <cell r="O214">
            <v>18.399999999999999</v>
          </cell>
          <cell r="Q214">
            <v>2115</v>
          </cell>
          <cell r="S214">
            <v>2.0333801219066663</v>
          </cell>
          <cell r="U214">
            <v>83000</v>
          </cell>
          <cell r="W214">
            <v>0.79</v>
          </cell>
        </row>
        <row r="215">
          <cell r="B215" t="str">
            <v>Central Bedfordshire</v>
          </cell>
          <cell r="C215">
            <v>173584</v>
          </cell>
          <cell r="E215">
            <v>144345</v>
          </cell>
          <cell r="G215">
            <v>78.2</v>
          </cell>
          <cell r="I215">
            <v>4700</v>
          </cell>
          <cell r="K215">
            <v>3.1495210299470506</v>
          </cell>
          <cell r="M215">
            <v>34643</v>
          </cell>
          <cell r="O215">
            <v>19.5</v>
          </cell>
          <cell r="Q215">
            <v>1355</v>
          </cell>
          <cell r="S215">
            <v>0.7806018987925154</v>
          </cell>
          <cell r="U215">
            <v>111000</v>
          </cell>
          <cell r="W215">
            <v>0.64</v>
          </cell>
        </row>
        <row r="216">
          <cell r="B216" t="str">
            <v>Luton</v>
          </cell>
          <cell r="C216">
            <v>138226</v>
          </cell>
          <cell r="E216">
            <v>94837</v>
          </cell>
          <cell r="G216">
            <v>67.099999999999994</v>
          </cell>
          <cell r="I216">
            <v>5700</v>
          </cell>
          <cell r="K216">
            <v>5.6898710299999999</v>
          </cell>
          <cell r="M216">
            <v>38834</v>
          </cell>
          <cell r="O216">
            <v>28.1</v>
          </cell>
          <cell r="Q216">
            <v>2515</v>
          </cell>
          <cell r="S216">
            <v>1.8194840333945856</v>
          </cell>
          <cell r="U216">
            <v>98000</v>
          </cell>
          <cell r="W216">
            <v>0.71</v>
          </cell>
        </row>
        <row r="217">
          <cell r="B217" t="str">
            <v>Peterborough</v>
          </cell>
          <cell r="C217">
            <v>122930</v>
          </cell>
          <cell r="E217">
            <v>95040</v>
          </cell>
          <cell r="G217">
            <v>74.7</v>
          </cell>
          <cell r="I217">
            <v>4500</v>
          </cell>
          <cell r="K217">
            <v>4.5577330200000006</v>
          </cell>
          <cell r="M217">
            <v>25661</v>
          </cell>
          <cell r="O217">
            <v>20.8</v>
          </cell>
          <cell r="Q217">
            <v>1770</v>
          </cell>
          <cell r="S217">
            <v>1.4398438135524283</v>
          </cell>
          <cell r="U217">
            <v>120000</v>
          </cell>
          <cell r="W217">
            <v>0.97</v>
          </cell>
        </row>
        <row r="218">
          <cell r="B218" t="str">
            <v>Southend-on-Sea</v>
          </cell>
          <cell r="C218">
            <v>110434</v>
          </cell>
          <cell r="E218">
            <v>86839</v>
          </cell>
          <cell r="G218">
            <v>76</v>
          </cell>
          <cell r="I218">
            <v>4700</v>
          </cell>
          <cell r="K218">
            <v>5.0958636400000001</v>
          </cell>
          <cell r="M218">
            <v>21555</v>
          </cell>
          <cell r="O218">
            <v>19.5</v>
          </cell>
          <cell r="Q218">
            <v>2195</v>
          </cell>
          <cell r="S218">
            <v>1.9876125106398392</v>
          </cell>
          <cell r="U218">
            <v>76000</v>
          </cell>
          <cell r="W218">
            <v>0.69</v>
          </cell>
        </row>
        <row r="219">
          <cell r="B219" t="str">
            <v>Thurrock</v>
          </cell>
          <cell r="C219">
            <v>105449</v>
          </cell>
          <cell r="E219">
            <v>79214</v>
          </cell>
          <cell r="G219">
            <v>72.7</v>
          </cell>
          <cell r="I219">
            <v>4200</v>
          </cell>
          <cell r="K219">
            <v>5.0448305200000005</v>
          </cell>
          <cell r="M219">
            <v>24483</v>
          </cell>
          <cell r="O219">
            <v>23</v>
          </cell>
          <cell r="Q219">
            <v>2070</v>
          </cell>
          <cell r="S219">
            <v>1.9630342630086581</v>
          </cell>
          <cell r="U219">
            <v>72000</v>
          </cell>
          <cell r="W219">
            <v>0.68</v>
          </cell>
        </row>
        <row r="221">
          <cell r="B221" t="str">
            <v>Cambridgeshire</v>
          </cell>
          <cell r="C221">
            <v>412656</v>
          </cell>
          <cell r="E221">
            <v>336132</v>
          </cell>
          <cell r="G221">
            <v>78.5</v>
          </cell>
          <cell r="I221">
            <v>10400</v>
          </cell>
          <cell r="K221">
            <v>3</v>
          </cell>
          <cell r="M221">
            <v>75678</v>
          </cell>
          <cell r="O221">
            <v>18.5</v>
          </cell>
          <cell r="Q221">
            <v>2835</v>
          </cell>
          <cell r="S221">
            <v>0.68701291148074906</v>
          </cell>
          <cell r="U221">
            <v>359000</v>
          </cell>
          <cell r="W221">
            <v>0.87</v>
          </cell>
        </row>
        <row r="222">
          <cell r="B222" t="str">
            <v>Cambridge</v>
          </cell>
          <cell r="C222">
            <v>94900</v>
          </cell>
          <cell r="E222">
            <v>73697</v>
          </cell>
          <cell r="G222">
            <v>77.3</v>
          </cell>
          <cell r="I222">
            <v>2600</v>
          </cell>
          <cell r="K222">
            <v>3.38446135</v>
          </cell>
          <cell r="M222">
            <v>19128</v>
          </cell>
          <cell r="O222">
            <v>20.2</v>
          </cell>
          <cell r="Q222">
            <v>705</v>
          </cell>
          <cell r="S222">
            <v>0.74288724973656484</v>
          </cell>
          <cell r="U222">
            <v>114000</v>
          </cell>
          <cell r="W222">
            <v>1.2</v>
          </cell>
        </row>
        <row r="223">
          <cell r="B223" t="str">
            <v>East Cambridgeshire</v>
          </cell>
          <cell r="C223">
            <v>53141</v>
          </cell>
          <cell r="E223">
            <v>43841</v>
          </cell>
          <cell r="G223">
            <v>75.400000000000006</v>
          </cell>
          <cell r="I223">
            <v>1400</v>
          </cell>
          <cell r="K223">
            <v>3.18948711</v>
          </cell>
          <cell r="M223">
            <v>10208</v>
          </cell>
          <cell r="O223">
            <v>18.7</v>
          </cell>
          <cell r="Q223">
            <v>330</v>
          </cell>
          <cell r="S223">
            <v>0.62098944317946592</v>
          </cell>
          <cell r="U223">
            <v>37000</v>
          </cell>
          <cell r="W223">
            <v>0.69</v>
          </cell>
        </row>
        <row r="224">
          <cell r="B224" t="str">
            <v>Fenland</v>
          </cell>
          <cell r="C224">
            <v>59949</v>
          </cell>
          <cell r="E224">
            <v>44658</v>
          </cell>
          <cell r="G224">
            <v>73.900000000000006</v>
          </cell>
          <cell r="I224">
            <v>1900</v>
          </cell>
          <cell r="K224">
            <v>3.9819632799999995</v>
          </cell>
          <cell r="M224">
            <v>12710</v>
          </cell>
          <cell r="O224">
            <v>21.5</v>
          </cell>
          <cell r="Q224">
            <v>645</v>
          </cell>
          <cell r="S224">
            <v>1.075914527348246</v>
          </cell>
          <cell r="U224">
            <v>36000</v>
          </cell>
          <cell r="W224">
            <v>0.61</v>
          </cell>
        </row>
        <row r="225">
          <cell r="B225" t="str">
            <v>Huntingdonshire</v>
          </cell>
          <cell r="C225">
            <v>109365</v>
          </cell>
          <cell r="E225">
            <v>89674</v>
          </cell>
          <cell r="G225">
            <v>80.099999999999994</v>
          </cell>
          <cell r="I225">
            <v>2500</v>
          </cell>
          <cell r="K225">
            <v>2.7555252600000002</v>
          </cell>
          <cell r="M225">
            <v>18840</v>
          </cell>
          <cell r="O225">
            <v>17.600000000000001</v>
          </cell>
          <cell r="Q225">
            <v>685</v>
          </cell>
          <cell r="S225">
            <v>0.62634297992959365</v>
          </cell>
          <cell r="U225">
            <v>86000</v>
          </cell>
          <cell r="W225">
            <v>0.79</v>
          </cell>
        </row>
        <row r="226">
          <cell r="B226" t="str">
            <v>South Cambridgeshire</v>
          </cell>
          <cell r="C226">
            <v>95301</v>
          </cell>
          <cell r="E226">
            <v>84262</v>
          </cell>
          <cell r="G226">
            <v>82.8</v>
          </cell>
          <cell r="I226">
            <v>2000</v>
          </cell>
          <cell r="K226">
            <v>2.33686851</v>
          </cell>
          <cell r="M226">
            <v>14792</v>
          </cell>
          <cell r="O226">
            <v>15.8</v>
          </cell>
          <cell r="Q226">
            <v>465</v>
          </cell>
          <cell r="S226">
            <v>0.48792772373847076</v>
          </cell>
          <cell r="U226">
            <v>86000</v>
          </cell>
          <cell r="W226">
            <v>0.9</v>
          </cell>
        </row>
        <row r="228">
          <cell r="B228" t="str">
            <v>Essex</v>
          </cell>
          <cell r="C228">
            <v>883342</v>
          </cell>
          <cell r="E228">
            <v>706990</v>
          </cell>
          <cell r="G228">
            <v>75.8</v>
          </cell>
          <cell r="I228">
            <v>29000</v>
          </cell>
          <cell r="K228">
            <v>3.9</v>
          </cell>
          <cell r="M228">
            <v>189592</v>
          </cell>
          <cell r="O228">
            <v>21.4</v>
          </cell>
          <cell r="Q228">
            <v>11850</v>
          </cell>
          <cell r="S228">
            <v>1.3414962721120471</v>
          </cell>
          <cell r="U228">
            <v>663000</v>
          </cell>
          <cell r="W228">
            <v>0.75</v>
          </cell>
        </row>
        <row r="229">
          <cell r="B229" t="str">
            <v>Basildon</v>
          </cell>
          <cell r="C229">
            <v>113696</v>
          </cell>
          <cell r="E229">
            <v>89476</v>
          </cell>
          <cell r="G229">
            <v>76.2</v>
          </cell>
          <cell r="I229">
            <v>4600</v>
          </cell>
          <cell r="K229">
            <v>4.90886844</v>
          </cell>
          <cell r="M229">
            <v>21682</v>
          </cell>
          <cell r="O229">
            <v>19.100000000000001</v>
          </cell>
          <cell r="Q229">
            <v>2025</v>
          </cell>
          <cell r="S229">
            <v>1.7810652969321699</v>
          </cell>
          <cell r="U229">
            <v>93000</v>
          </cell>
          <cell r="W229">
            <v>0.82</v>
          </cell>
        </row>
        <row r="230">
          <cell r="B230" t="str">
            <v>Braintree</v>
          </cell>
          <cell r="C230">
            <v>92727</v>
          </cell>
          <cell r="E230">
            <v>75123</v>
          </cell>
          <cell r="G230">
            <v>76</v>
          </cell>
          <cell r="I230">
            <v>3000</v>
          </cell>
          <cell r="K230">
            <v>3.84084592</v>
          </cell>
          <cell r="M230">
            <v>19783</v>
          </cell>
          <cell r="O230">
            <v>21.2</v>
          </cell>
          <cell r="Q230">
            <v>1040</v>
          </cell>
          <cell r="S230">
            <v>1.1215719261919399</v>
          </cell>
          <cell r="U230">
            <v>62000</v>
          </cell>
          <cell r="W230">
            <v>0.67</v>
          </cell>
        </row>
        <row r="231">
          <cell r="B231" t="str">
            <v>Brentwood</v>
          </cell>
          <cell r="C231">
            <v>46744</v>
          </cell>
          <cell r="E231">
            <v>34963</v>
          </cell>
          <cell r="G231">
            <v>69.2</v>
          </cell>
          <cell r="I231">
            <v>1300</v>
          </cell>
          <cell r="K231">
            <v>3.6290357900000001</v>
          </cell>
          <cell r="M231">
            <v>13249</v>
          </cell>
          <cell r="O231">
            <v>27.6</v>
          </cell>
          <cell r="Q231">
            <v>330</v>
          </cell>
          <cell r="S231">
            <v>0.7059729590963546</v>
          </cell>
          <cell r="U231">
            <v>42000</v>
          </cell>
          <cell r="W231">
            <v>0.89</v>
          </cell>
        </row>
        <row r="232">
          <cell r="B232" t="str">
            <v>Castle Point</v>
          </cell>
          <cell r="C232">
            <v>52467</v>
          </cell>
          <cell r="E232">
            <v>41719</v>
          </cell>
          <cell r="G232">
            <v>72.599999999999994</v>
          </cell>
          <cell r="I232">
            <v>1700</v>
          </cell>
          <cell r="K232">
            <v>3.94720176</v>
          </cell>
          <cell r="M232">
            <v>13394</v>
          </cell>
          <cell r="O232">
            <v>25.7</v>
          </cell>
          <cell r="Q232">
            <v>700</v>
          </cell>
          <cell r="S232">
            <v>1.3341719557054912</v>
          </cell>
          <cell r="U232">
            <v>27000</v>
          </cell>
          <cell r="W232">
            <v>0.51</v>
          </cell>
        </row>
        <row r="233">
          <cell r="B233" t="str">
            <v>Chelmsford</v>
          </cell>
          <cell r="C233">
            <v>107966</v>
          </cell>
          <cell r="E233">
            <v>90991</v>
          </cell>
          <cell r="G233">
            <v>81.2</v>
          </cell>
          <cell r="I233">
            <v>3100</v>
          </cell>
          <cell r="K233">
            <v>3.3301727199999998</v>
          </cell>
          <cell r="M233">
            <v>17045</v>
          </cell>
          <cell r="O233">
            <v>15.7</v>
          </cell>
          <cell r="Q233">
            <v>1195</v>
          </cell>
          <cell r="S233">
            <v>1.1068299279402776</v>
          </cell>
          <cell r="U233">
            <v>95000</v>
          </cell>
          <cell r="W233">
            <v>0.88</v>
          </cell>
        </row>
        <row r="234">
          <cell r="B234" t="str">
            <v>Colchester</v>
          </cell>
          <cell r="C234">
            <v>118031</v>
          </cell>
          <cell r="E234">
            <v>90830</v>
          </cell>
          <cell r="G234">
            <v>75.8</v>
          </cell>
          <cell r="I234">
            <v>3800</v>
          </cell>
          <cell r="K234">
            <v>3.9727071599999997</v>
          </cell>
          <cell r="M234">
            <v>24385</v>
          </cell>
          <cell r="O234">
            <v>21.1</v>
          </cell>
          <cell r="Q234">
            <v>1455</v>
          </cell>
          <cell r="S234">
            <v>1.2327269954503479</v>
          </cell>
          <cell r="U234">
            <v>98000</v>
          </cell>
          <cell r="W234">
            <v>0.83</v>
          </cell>
        </row>
        <row r="235">
          <cell r="B235" t="str">
            <v>Epping Forest</v>
          </cell>
          <cell r="C235">
            <v>80473</v>
          </cell>
          <cell r="E235">
            <v>65580</v>
          </cell>
          <cell r="G235">
            <v>75.7</v>
          </cell>
          <cell r="I235">
            <v>2500</v>
          </cell>
          <cell r="K235">
            <v>3.7188275200000001</v>
          </cell>
          <cell r="M235">
            <v>17456</v>
          </cell>
          <cell r="O235">
            <v>22.1</v>
          </cell>
          <cell r="Q235">
            <v>940</v>
          </cell>
          <cell r="S235">
            <v>1.1680936463161558</v>
          </cell>
          <cell r="U235">
            <v>55000</v>
          </cell>
          <cell r="W235">
            <v>0.68</v>
          </cell>
        </row>
        <row r="236">
          <cell r="B236" t="str">
            <v>Harlow</v>
          </cell>
          <cell r="C236">
            <v>53895</v>
          </cell>
          <cell r="E236">
            <v>46830</v>
          </cell>
          <cell r="G236">
            <v>83.5</v>
          </cell>
          <cell r="I236">
            <v>2000</v>
          </cell>
          <cell r="K236">
            <v>4.1715113400000003</v>
          </cell>
          <cell r="M236">
            <v>8182</v>
          </cell>
          <cell r="O236">
            <v>14.7</v>
          </cell>
          <cell r="Q236">
            <v>980</v>
          </cell>
          <cell r="S236">
            <v>1.8183504963354671</v>
          </cell>
          <cell r="U236">
            <v>46000</v>
          </cell>
          <cell r="W236">
            <v>0.85</v>
          </cell>
        </row>
        <row r="237">
          <cell r="B237" t="str">
            <v>Maldon</v>
          </cell>
          <cell r="C237">
            <v>37473</v>
          </cell>
          <cell r="E237">
            <v>30185</v>
          </cell>
          <cell r="G237">
            <v>70.7</v>
          </cell>
          <cell r="I237">
            <v>1100</v>
          </cell>
          <cell r="K237">
            <v>3.4442507599999996</v>
          </cell>
          <cell r="M237">
            <v>10797</v>
          </cell>
          <cell r="O237">
            <v>27.9</v>
          </cell>
          <cell r="Q237">
            <v>340</v>
          </cell>
          <cell r="S237">
            <v>0.90731993702132196</v>
          </cell>
          <cell r="U237">
            <v>27000</v>
          </cell>
          <cell r="W237">
            <v>0.73</v>
          </cell>
        </row>
        <row r="238">
          <cell r="B238" t="str">
            <v>Rochford</v>
          </cell>
          <cell r="C238">
            <v>51197</v>
          </cell>
          <cell r="E238">
            <v>43540</v>
          </cell>
          <cell r="G238">
            <v>78.099999999999994</v>
          </cell>
          <cell r="I238">
            <v>1300</v>
          </cell>
          <cell r="K238">
            <v>2.80098022</v>
          </cell>
          <cell r="M238">
            <v>9644</v>
          </cell>
          <cell r="O238">
            <v>18.399999999999999</v>
          </cell>
          <cell r="Q238">
            <v>440</v>
          </cell>
          <cell r="S238">
            <v>0.85942535695450917</v>
          </cell>
          <cell r="U238">
            <v>29000</v>
          </cell>
          <cell r="W238">
            <v>0.56999999999999995</v>
          </cell>
        </row>
        <row r="239">
          <cell r="B239" t="str">
            <v>Tendring</v>
          </cell>
          <cell r="C239">
            <v>76686</v>
          </cell>
          <cell r="E239">
            <v>51721</v>
          </cell>
          <cell r="G239">
            <v>65.8</v>
          </cell>
          <cell r="I239">
            <v>3500</v>
          </cell>
          <cell r="K239">
            <v>6.3886298699999999</v>
          </cell>
          <cell r="M239">
            <v>23838</v>
          </cell>
          <cell r="O239">
            <v>31.4</v>
          </cell>
          <cell r="Q239">
            <v>2165</v>
          </cell>
          <cell r="S239">
            <v>2.8232011058081006</v>
          </cell>
          <cell r="U239">
            <v>43000</v>
          </cell>
          <cell r="W239">
            <v>0.56999999999999995</v>
          </cell>
        </row>
        <row r="240">
          <cell r="B240" t="str">
            <v>Uttlesford</v>
          </cell>
          <cell r="C240">
            <v>51987</v>
          </cell>
          <cell r="E240">
            <v>46032</v>
          </cell>
          <cell r="G240">
            <v>80.8</v>
          </cell>
          <cell r="I240">
            <v>1000</v>
          </cell>
          <cell r="K240">
            <v>2.0788834700000001</v>
          </cell>
          <cell r="M240">
            <v>10137</v>
          </cell>
          <cell r="O240">
            <v>19.2</v>
          </cell>
          <cell r="Q240">
            <v>250</v>
          </cell>
          <cell r="S240">
            <v>0.48088945313251386</v>
          </cell>
          <cell r="U240">
            <v>46000</v>
          </cell>
          <cell r="W240">
            <v>0.88</v>
          </cell>
        </row>
        <row r="242">
          <cell r="B242" t="str">
            <v>Hertfordshire</v>
          </cell>
          <cell r="C242">
            <v>735934</v>
          </cell>
          <cell r="E242">
            <v>604236</v>
          </cell>
          <cell r="G242">
            <v>78.900000000000006</v>
          </cell>
          <cell r="I242">
            <v>22000</v>
          </cell>
          <cell r="K242">
            <v>3.5000000000000004</v>
          </cell>
          <cell r="M242">
            <v>133024</v>
          </cell>
          <cell r="O242">
            <v>18</v>
          </cell>
          <cell r="Q242">
            <v>7925</v>
          </cell>
          <cell r="S242">
            <v>1.0768628708552668</v>
          </cell>
          <cell r="U242">
            <v>665000</v>
          </cell>
          <cell r="W242">
            <v>0.9</v>
          </cell>
        </row>
        <row r="243">
          <cell r="B243" t="str">
            <v>Broxbourne</v>
          </cell>
          <cell r="C243">
            <v>59954</v>
          </cell>
          <cell r="E243">
            <v>47320</v>
          </cell>
          <cell r="G243">
            <v>73</v>
          </cell>
          <cell r="I243">
            <v>2000</v>
          </cell>
          <cell r="K243">
            <v>4.0542824</v>
          </cell>
          <cell r="M243">
            <v>13037</v>
          </cell>
          <cell r="O243">
            <v>21.6</v>
          </cell>
          <cell r="Q243">
            <v>745</v>
          </cell>
          <cell r="S243">
            <v>1.2426193414951463</v>
          </cell>
          <cell r="U243">
            <v>43000</v>
          </cell>
          <cell r="W243">
            <v>0.73</v>
          </cell>
        </row>
        <row r="244">
          <cell r="B244" t="str">
            <v>Dacorum</v>
          </cell>
          <cell r="C244">
            <v>95920</v>
          </cell>
          <cell r="E244">
            <v>83642</v>
          </cell>
          <cell r="G244">
            <v>85</v>
          </cell>
          <cell r="I244">
            <v>2800</v>
          </cell>
          <cell r="K244">
            <v>3.22607724</v>
          </cell>
          <cell r="M244">
            <v>13111</v>
          </cell>
          <cell r="O244">
            <v>13.9</v>
          </cell>
          <cell r="Q244">
            <v>1080</v>
          </cell>
          <cell r="S244">
            <v>1.1259382819015846</v>
          </cell>
          <cell r="U244">
            <v>76000</v>
          </cell>
          <cell r="W244">
            <v>0.79</v>
          </cell>
        </row>
        <row r="245">
          <cell r="B245" t="str">
            <v>East Hertfordshire</v>
          </cell>
          <cell r="C245">
            <v>91306</v>
          </cell>
          <cell r="E245">
            <v>75001</v>
          </cell>
          <cell r="G245">
            <v>79.099999999999994</v>
          </cell>
          <cell r="I245">
            <v>2400</v>
          </cell>
          <cell r="K245">
            <v>3.1144361200000001</v>
          </cell>
          <cell r="M245">
            <v>17166</v>
          </cell>
          <cell r="O245">
            <v>18.600000000000001</v>
          </cell>
          <cell r="Q245">
            <v>620</v>
          </cell>
          <cell r="S245">
            <v>0.67903533174161612</v>
          </cell>
          <cell r="U245">
            <v>73000</v>
          </cell>
          <cell r="W245">
            <v>0.8</v>
          </cell>
        </row>
        <row r="246">
          <cell r="B246" t="str">
            <v>Hertsmere</v>
          </cell>
          <cell r="C246">
            <v>63377</v>
          </cell>
          <cell r="E246">
            <v>53099</v>
          </cell>
          <cell r="G246">
            <v>84.2</v>
          </cell>
          <cell r="I246">
            <v>1900</v>
          </cell>
          <cell r="K246">
            <v>3.4583725599999995</v>
          </cell>
          <cell r="M246">
            <v>8854</v>
          </cell>
          <cell r="O246">
            <v>14.2</v>
          </cell>
          <cell r="Q246">
            <v>780</v>
          </cell>
          <cell r="S246">
            <v>1.2307303911513641</v>
          </cell>
          <cell r="U246">
            <v>59000</v>
          </cell>
          <cell r="W246">
            <v>0.93</v>
          </cell>
        </row>
        <row r="247">
          <cell r="B247" t="str">
            <v>North Hertfordshire</v>
          </cell>
          <cell r="C247">
            <v>81655</v>
          </cell>
          <cell r="E247">
            <v>71902</v>
          </cell>
          <cell r="G247">
            <v>81.5</v>
          </cell>
          <cell r="I247">
            <v>2500</v>
          </cell>
          <cell r="K247">
            <v>3.3379811299999997</v>
          </cell>
          <cell r="M247">
            <v>11478</v>
          </cell>
          <cell r="O247">
            <v>14.1</v>
          </cell>
          <cell r="Q247">
            <v>900</v>
          </cell>
          <cell r="S247">
            <v>1.1021982732227054</v>
          </cell>
          <cell r="U247">
            <v>59000</v>
          </cell>
          <cell r="W247">
            <v>0.72</v>
          </cell>
        </row>
        <row r="248">
          <cell r="B248" t="str">
            <v>St Albans</v>
          </cell>
          <cell r="C248">
            <v>89547</v>
          </cell>
          <cell r="E248">
            <v>66644</v>
          </cell>
          <cell r="G248">
            <v>73.2</v>
          </cell>
          <cell r="I248">
            <v>2300</v>
          </cell>
          <cell r="K248">
            <v>3.3498208199999997</v>
          </cell>
          <cell r="M248">
            <v>21902</v>
          </cell>
          <cell r="O248">
            <v>24.8</v>
          </cell>
          <cell r="Q248">
            <v>700</v>
          </cell>
          <cell r="S248">
            <v>0.78171239684188198</v>
          </cell>
          <cell r="U248">
            <v>87000</v>
          </cell>
          <cell r="W248">
            <v>0.97</v>
          </cell>
        </row>
        <row r="249">
          <cell r="B249" t="str">
            <v>Stevenage</v>
          </cell>
          <cell r="C249">
            <v>55745</v>
          </cell>
          <cell r="E249">
            <v>45369</v>
          </cell>
          <cell r="G249">
            <v>74.8</v>
          </cell>
          <cell r="I249">
            <v>2000</v>
          </cell>
          <cell r="K249">
            <v>4.2419317100000002</v>
          </cell>
          <cell r="M249">
            <v>11888</v>
          </cell>
          <cell r="O249">
            <v>19.899999999999999</v>
          </cell>
          <cell r="Q249">
            <v>860</v>
          </cell>
          <cell r="S249">
            <v>1.5427392591263791</v>
          </cell>
          <cell r="U249">
            <v>48000</v>
          </cell>
          <cell r="W249">
            <v>0.86</v>
          </cell>
        </row>
        <row r="250">
          <cell r="B250" t="str">
            <v>Three Rivers</v>
          </cell>
          <cell r="C250">
            <v>56678</v>
          </cell>
          <cell r="E250">
            <v>44705</v>
          </cell>
          <cell r="G250">
            <v>77</v>
          </cell>
          <cell r="I250">
            <v>1600</v>
          </cell>
          <cell r="K250">
            <v>3.4690793499999999</v>
          </cell>
          <cell r="M250">
            <v>9516</v>
          </cell>
          <cell r="O250">
            <v>17.100000000000001</v>
          </cell>
          <cell r="Q250">
            <v>505</v>
          </cell>
          <cell r="S250">
            <v>0.89099827093404838</v>
          </cell>
          <cell r="U250">
            <v>50000</v>
          </cell>
          <cell r="W250">
            <v>0.88</v>
          </cell>
        </row>
        <row r="251">
          <cell r="B251" t="str">
            <v>Watford</v>
          </cell>
          <cell r="C251">
            <v>63202</v>
          </cell>
          <cell r="E251">
            <v>50947</v>
          </cell>
          <cell r="G251">
            <v>76.8</v>
          </cell>
          <cell r="I251">
            <v>2100</v>
          </cell>
          <cell r="K251">
            <v>3.91932372</v>
          </cell>
          <cell r="M251">
            <v>13120</v>
          </cell>
          <cell r="O251">
            <v>20.399999999999999</v>
          </cell>
          <cell r="Q251">
            <v>855</v>
          </cell>
          <cell r="S251">
            <v>1.3528052909718047</v>
          </cell>
          <cell r="U251">
            <v>91000</v>
          </cell>
          <cell r="W251">
            <v>1.43</v>
          </cell>
        </row>
        <row r="252">
          <cell r="B252" t="str">
            <v>Welwyn Hatfield</v>
          </cell>
          <cell r="C252">
            <v>78550</v>
          </cell>
          <cell r="E252">
            <v>65607</v>
          </cell>
          <cell r="G252">
            <v>81.3</v>
          </cell>
          <cell r="I252">
            <v>2400</v>
          </cell>
          <cell r="K252">
            <v>3.5928028299999997</v>
          </cell>
          <cell r="M252">
            <v>12952</v>
          </cell>
          <cell r="O252">
            <v>16.600000000000001</v>
          </cell>
          <cell r="Q252">
            <v>875</v>
          </cell>
          <cell r="S252">
            <v>1.1139401654996817</v>
          </cell>
          <cell r="U252">
            <v>79000</v>
          </cell>
          <cell r="W252">
            <v>1</v>
          </cell>
        </row>
        <row r="254">
          <cell r="B254" t="str">
            <v>Norfolk</v>
          </cell>
          <cell r="C254">
            <v>527230</v>
          </cell>
          <cell r="E254">
            <v>426388</v>
          </cell>
          <cell r="G254">
            <v>76.900000000000006</v>
          </cell>
          <cell r="I254">
            <v>17400</v>
          </cell>
          <cell r="K254">
            <v>3.9</v>
          </cell>
          <cell r="M254">
            <v>103312</v>
          </cell>
          <cell r="O254">
            <v>19.7</v>
          </cell>
          <cell r="Q254">
            <v>6935</v>
          </cell>
          <cell r="S254">
            <v>1.3153652106291371</v>
          </cell>
          <cell r="U254">
            <v>421000</v>
          </cell>
          <cell r="W254">
            <v>0.8</v>
          </cell>
        </row>
        <row r="255">
          <cell r="B255" t="str">
            <v>Breckland</v>
          </cell>
          <cell r="C255">
            <v>79588</v>
          </cell>
          <cell r="E255">
            <v>64924</v>
          </cell>
          <cell r="G255">
            <v>75.5</v>
          </cell>
          <cell r="I255">
            <v>2300</v>
          </cell>
          <cell r="K255">
            <v>3.44409755</v>
          </cell>
          <cell r="M255">
            <v>16588</v>
          </cell>
          <cell r="O255">
            <v>20.8</v>
          </cell>
          <cell r="Q255">
            <v>875</v>
          </cell>
          <cell r="S255">
            <v>1.099411971654018</v>
          </cell>
          <cell r="U255">
            <v>56000</v>
          </cell>
          <cell r="W255">
            <v>0.7</v>
          </cell>
        </row>
        <row r="256">
          <cell r="B256" t="str">
            <v>Broadland</v>
          </cell>
          <cell r="C256">
            <v>74418</v>
          </cell>
          <cell r="E256">
            <v>61652</v>
          </cell>
          <cell r="G256">
            <v>80.400000000000006</v>
          </cell>
          <cell r="I256">
            <v>1800</v>
          </cell>
          <cell r="K256">
            <v>2.85631331</v>
          </cell>
          <cell r="M256">
            <v>12887</v>
          </cell>
          <cell r="O256">
            <v>17.899999999999999</v>
          </cell>
          <cell r="Q256">
            <v>515</v>
          </cell>
          <cell r="S256">
            <v>0.69203687279959147</v>
          </cell>
          <cell r="U256">
            <v>53000</v>
          </cell>
          <cell r="W256">
            <v>0.72</v>
          </cell>
        </row>
        <row r="257">
          <cell r="B257" t="str">
            <v>Great Yarmouth</v>
          </cell>
          <cell r="C257">
            <v>58386</v>
          </cell>
          <cell r="E257">
            <v>45671</v>
          </cell>
          <cell r="G257">
            <v>74.400000000000006</v>
          </cell>
          <cell r="I257">
            <v>2900</v>
          </cell>
          <cell r="K257">
            <v>6.0053805599999999</v>
          </cell>
          <cell r="M257">
            <v>11694</v>
          </cell>
          <cell r="O257">
            <v>20</v>
          </cell>
          <cell r="Q257">
            <v>1805</v>
          </cell>
          <cell r="S257">
            <v>3.0914945363614565</v>
          </cell>
          <cell r="U257">
            <v>41000</v>
          </cell>
          <cell r="W257">
            <v>0.71</v>
          </cell>
        </row>
        <row r="258">
          <cell r="B258" t="str">
            <v>King's Lynn and West Norfolk</v>
          </cell>
          <cell r="C258">
            <v>87251</v>
          </cell>
          <cell r="E258">
            <v>67597</v>
          </cell>
          <cell r="G258">
            <v>75.5</v>
          </cell>
          <cell r="I258">
            <v>2700</v>
          </cell>
          <cell r="K258">
            <v>3.7784049100000003</v>
          </cell>
          <cell r="M258">
            <v>18818</v>
          </cell>
          <cell r="O258">
            <v>21.9</v>
          </cell>
          <cell r="Q258">
            <v>915</v>
          </cell>
          <cell r="S258">
            <v>1.0486985822512063</v>
          </cell>
          <cell r="U258">
            <v>67000</v>
          </cell>
          <cell r="W258">
            <v>0.77</v>
          </cell>
        </row>
        <row r="259">
          <cell r="B259" t="str">
            <v>North Norfolk</v>
          </cell>
          <cell r="C259">
            <v>56140</v>
          </cell>
          <cell r="E259">
            <v>41130</v>
          </cell>
          <cell r="G259">
            <v>65.8</v>
          </cell>
          <cell r="I259">
            <v>1700</v>
          </cell>
          <cell r="K259">
            <v>3.9462918</v>
          </cell>
          <cell r="M259">
            <v>17771</v>
          </cell>
          <cell r="O259">
            <v>31.4</v>
          </cell>
          <cell r="Q259">
            <v>540</v>
          </cell>
          <cell r="S259">
            <v>0.96188101175632357</v>
          </cell>
          <cell r="U259">
            <v>42000</v>
          </cell>
          <cell r="W259">
            <v>0.74</v>
          </cell>
        </row>
        <row r="260">
          <cell r="B260" t="str">
            <v>Norwich</v>
          </cell>
          <cell r="C260">
            <v>94917</v>
          </cell>
          <cell r="E260">
            <v>75441</v>
          </cell>
          <cell r="G260">
            <v>77.5</v>
          </cell>
          <cell r="I260">
            <v>4000</v>
          </cell>
          <cell r="K260">
            <v>5.0429606100000006</v>
          </cell>
          <cell r="M260">
            <v>16542</v>
          </cell>
          <cell r="O260">
            <v>17.399999999999999</v>
          </cell>
          <cell r="Q260">
            <v>1700</v>
          </cell>
          <cell r="S260">
            <v>1.7910384862564137</v>
          </cell>
          <cell r="U260">
            <v>99000</v>
          </cell>
          <cell r="W260">
            <v>1.05</v>
          </cell>
        </row>
        <row r="261">
          <cell r="B261" t="str">
            <v>South Norfolk</v>
          </cell>
          <cell r="C261">
            <v>76530</v>
          </cell>
          <cell r="E261">
            <v>69973</v>
          </cell>
          <cell r="G261">
            <v>86</v>
          </cell>
          <cell r="I261">
            <v>2000</v>
          </cell>
          <cell r="K261">
            <v>2.8307243500000001</v>
          </cell>
          <cell r="M261">
            <v>9012</v>
          </cell>
          <cell r="O261">
            <v>11.8</v>
          </cell>
          <cell r="Q261">
            <v>590</v>
          </cell>
          <cell r="S261">
            <v>0.77093950084934015</v>
          </cell>
          <cell r="U261">
            <v>63000</v>
          </cell>
          <cell r="W261">
            <v>0.82</v>
          </cell>
        </row>
        <row r="263">
          <cell r="B263" t="str">
            <v>Suffolk</v>
          </cell>
          <cell r="C263">
            <v>441507</v>
          </cell>
          <cell r="E263">
            <v>354846</v>
          </cell>
          <cell r="G263">
            <v>77</v>
          </cell>
          <cell r="I263">
            <v>13900</v>
          </cell>
          <cell r="K263">
            <v>3.8</v>
          </cell>
          <cell r="M263">
            <v>87967</v>
          </cell>
          <cell r="O263">
            <v>20.100000000000001</v>
          </cell>
          <cell r="Q263">
            <v>5655</v>
          </cell>
          <cell r="S263">
            <v>1.2808403943765332</v>
          </cell>
          <cell r="U263">
            <v>365000</v>
          </cell>
          <cell r="W263">
            <v>0.83</v>
          </cell>
        </row>
        <row r="264">
          <cell r="B264" t="str">
            <v>Babergh</v>
          </cell>
          <cell r="C264">
            <v>51313</v>
          </cell>
          <cell r="E264">
            <v>39925</v>
          </cell>
          <cell r="G264">
            <v>73.099999999999994</v>
          </cell>
          <cell r="I264">
            <v>1400</v>
          </cell>
          <cell r="K264">
            <v>3.40566842</v>
          </cell>
          <cell r="M264">
            <v>12755</v>
          </cell>
          <cell r="O264">
            <v>25.1</v>
          </cell>
          <cell r="Q264">
            <v>440</v>
          </cell>
          <cell r="S264">
            <v>0.85748250930563397</v>
          </cell>
          <cell r="U264">
            <v>39000</v>
          </cell>
          <cell r="W264">
            <v>0.76</v>
          </cell>
        </row>
        <row r="265">
          <cell r="B265" t="str">
            <v>Forest Heath</v>
          </cell>
          <cell r="C265">
            <v>39684</v>
          </cell>
          <cell r="E265">
            <v>32740</v>
          </cell>
          <cell r="G265">
            <v>78.400000000000006</v>
          </cell>
          <cell r="I265">
            <v>900</v>
          </cell>
          <cell r="K265">
            <v>2.6277499500000001</v>
          </cell>
          <cell r="M265">
            <v>8796</v>
          </cell>
          <cell r="O265">
            <v>21.6</v>
          </cell>
          <cell r="Q265">
            <v>285</v>
          </cell>
          <cell r="S265">
            <v>0.71817357121257941</v>
          </cell>
          <cell r="U265">
            <v>29000</v>
          </cell>
          <cell r="W265">
            <v>0.73</v>
          </cell>
        </row>
        <row r="266">
          <cell r="B266" t="str">
            <v>Ipswich</v>
          </cell>
          <cell r="C266">
            <v>86745</v>
          </cell>
          <cell r="E266">
            <v>66120</v>
          </cell>
          <cell r="G266">
            <v>74.099999999999994</v>
          </cell>
          <cell r="I266">
            <v>3400</v>
          </cell>
          <cell r="K266">
            <v>4.8265098200000001</v>
          </cell>
          <cell r="M266">
            <v>19421</v>
          </cell>
          <cell r="O266">
            <v>22.7</v>
          </cell>
          <cell r="Q266">
            <v>1780</v>
          </cell>
          <cell r="S266">
            <v>2.0519914692489478</v>
          </cell>
          <cell r="U266">
            <v>77000</v>
          </cell>
          <cell r="W266">
            <v>0.88</v>
          </cell>
        </row>
        <row r="267">
          <cell r="B267" t="str">
            <v>Mid Suffolk</v>
          </cell>
          <cell r="C267">
            <v>59141</v>
          </cell>
          <cell r="E267">
            <v>47949</v>
          </cell>
          <cell r="G267">
            <v>74.099999999999994</v>
          </cell>
          <cell r="I267">
            <v>1700</v>
          </cell>
          <cell r="K267">
            <v>3.5144193700000002</v>
          </cell>
          <cell r="M267">
            <v>12814</v>
          </cell>
          <cell r="O267">
            <v>21.2</v>
          </cell>
          <cell r="Q267">
            <v>470</v>
          </cell>
          <cell r="S267">
            <v>0.79471094502967488</v>
          </cell>
          <cell r="U267">
            <v>46000</v>
          </cell>
          <cell r="W267">
            <v>0.78</v>
          </cell>
        </row>
        <row r="268">
          <cell r="B268" t="str">
            <v>St Edmundsbury</v>
          </cell>
          <cell r="C268">
            <v>68083</v>
          </cell>
          <cell r="E268">
            <v>58255</v>
          </cell>
          <cell r="G268">
            <v>84.4</v>
          </cell>
          <cell r="I268">
            <v>1900</v>
          </cell>
          <cell r="K268">
            <v>3.1741165000000002</v>
          </cell>
          <cell r="M268">
            <v>9595</v>
          </cell>
          <cell r="O268">
            <v>14.3</v>
          </cell>
          <cell r="Q268">
            <v>690</v>
          </cell>
          <cell r="S268">
            <v>1.0134688541926766</v>
          </cell>
          <cell r="U268">
            <v>67000</v>
          </cell>
          <cell r="W268">
            <v>0.98</v>
          </cell>
        </row>
        <row r="269">
          <cell r="B269" t="str">
            <v>Suffolk Coastal</v>
          </cell>
          <cell r="C269">
            <v>70846</v>
          </cell>
          <cell r="E269">
            <v>58930</v>
          </cell>
          <cell r="G269">
            <v>79.8</v>
          </cell>
          <cell r="I269">
            <v>1800</v>
          </cell>
          <cell r="K269">
            <v>2.8999626000000003</v>
          </cell>
          <cell r="M269">
            <v>11757</v>
          </cell>
          <cell r="O269">
            <v>17.2</v>
          </cell>
          <cell r="Q269">
            <v>475</v>
          </cell>
          <cell r="S269">
            <v>0.67046833977923948</v>
          </cell>
          <cell r="U269">
            <v>59000</v>
          </cell>
          <cell r="W269">
            <v>0.83</v>
          </cell>
        </row>
        <row r="270">
          <cell r="B270" t="str">
            <v>Waveney</v>
          </cell>
          <cell r="C270">
            <v>65695</v>
          </cell>
          <cell r="E270">
            <v>50927</v>
          </cell>
          <cell r="G270">
            <v>75.2</v>
          </cell>
          <cell r="I270">
            <v>2900</v>
          </cell>
          <cell r="K270">
            <v>5.3469699099999994</v>
          </cell>
          <cell r="M270">
            <v>12829</v>
          </cell>
          <cell r="O270">
            <v>20</v>
          </cell>
          <cell r="Q270">
            <v>1510</v>
          </cell>
          <cell r="S270">
            <v>2.2985006469289901</v>
          </cell>
          <cell r="U270">
            <v>49000</v>
          </cell>
          <cell r="W270">
            <v>0.74</v>
          </cell>
        </row>
        <row r="273">
          <cell r="B273" t="str">
            <v>LONDON</v>
          </cell>
          <cell r="C273">
            <v>5907762</v>
          </cell>
          <cell r="E273">
            <v>4503576</v>
          </cell>
          <cell r="G273">
            <v>73.8</v>
          </cell>
          <cell r="I273">
            <v>269707</v>
          </cell>
          <cell r="K273">
            <v>5.7</v>
          </cell>
          <cell r="M273">
            <v>1284616</v>
          </cell>
          <cell r="O273">
            <v>21.7</v>
          </cell>
          <cell r="Q273">
            <v>112020</v>
          </cell>
          <cell r="S273">
            <v>1.9</v>
          </cell>
          <cell r="U273">
            <v>5776000</v>
          </cell>
          <cell r="W273">
            <v>0.98</v>
          </cell>
        </row>
        <row r="275">
          <cell r="B275" t="str">
            <v>Inner London</v>
          </cell>
          <cell r="C275">
            <v>2508500</v>
          </cell>
          <cell r="E275">
            <v>1885627</v>
          </cell>
          <cell r="G275">
            <v>73.3</v>
          </cell>
          <cell r="I275">
            <v>125700</v>
          </cell>
          <cell r="K275">
            <v>6.3</v>
          </cell>
          <cell r="M275">
            <v>546826</v>
          </cell>
          <cell r="O275">
            <v>21.8</v>
          </cell>
          <cell r="Q275">
            <v>52310</v>
          </cell>
          <cell r="S275">
            <v>2.0853099461829778</v>
          </cell>
          <cell r="U275">
            <v>3558000</v>
          </cell>
          <cell r="W275">
            <v>1.42</v>
          </cell>
        </row>
        <row r="276">
          <cell r="B276" t="str">
            <v>Camden</v>
          </cell>
          <cell r="C276">
            <v>171079</v>
          </cell>
          <cell r="E276">
            <v>124837</v>
          </cell>
          <cell r="G276">
            <v>69.599999999999994</v>
          </cell>
          <cell r="I276">
            <v>7700</v>
          </cell>
          <cell r="K276">
            <v>5.7865793600000002</v>
          </cell>
          <cell r="M276">
            <v>45604</v>
          </cell>
          <cell r="O276">
            <v>26.8</v>
          </cell>
          <cell r="Q276">
            <v>2710</v>
          </cell>
          <cell r="S276">
            <v>1.5840635028261798</v>
          </cell>
          <cell r="U276">
            <v>381000</v>
          </cell>
          <cell r="W276">
            <v>2.23</v>
          </cell>
        </row>
        <row r="277">
          <cell r="B277" t="str">
            <v>City of London</v>
          </cell>
          <cell r="C277">
            <v>6405</v>
          </cell>
          <cell r="E277">
            <v>5054</v>
          </cell>
          <cell r="G277">
            <v>78.3</v>
          </cell>
          <cell r="I277" t="str">
            <v>#</v>
          </cell>
          <cell r="K277" t="str">
            <v>#</v>
          </cell>
          <cell r="M277">
            <v>1404</v>
          </cell>
          <cell r="O277">
            <v>21.7</v>
          </cell>
          <cell r="Q277">
            <v>60</v>
          </cell>
          <cell r="S277">
            <v>0.93676814988290402</v>
          </cell>
          <cell r="U277">
            <v>540000</v>
          </cell>
          <cell r="W277">
            <v>84.29</v>
          </cell>
        </row>
        <row r="278">
          <cell r="B278" t="str">
            <v>Hackney</v>
          </cell>
          <cell r="C278">
            <v>193999</v>
          </cell>
          <cell r="E278">
            <v>138117</v>
          </cell>
          <cell r="G278">
            <v>69</v>
          </cell>
          <cell r="I278">
            <v>10700</v>
          </cell>
          <cell r="K278">
            <v>7.2368142600000001</v>
          </cell>
          <cell r="M278">
            <v>49915</v>
          </cell>
          <cell r="O278">
            <v>25.1</v>
          </cell>
          <cell r="Q278">
            <v>4860</v>
          </cell>
          <cell r="S278">
            <v>2.5051675524100641</v>
          </cell>
          <cell r="U278">
            <v>135000</v>
          </cell>
          <cell r="W278">
            <v>0.7</v>
          </cell>
        </row>
        <row r="279">
          <cell r="B279" t="str">
            <v>Hammersmith and Fulham</v>
          </cell>
          <cell r="C279">
            <v>129641</v>
          </cell>
          <cell r="E279">
            <v>101024</v>
          </cell>
          <cell r="G279">
            <v>77.099999999999994</v>
          </cell>
          <cell r="I279">
            <v>6200</v>
          </cell>
          <cell r="K279">
            <v>5.8164343299999999</v>
          </cell>
          <cell r="M279">
            <v>26296</v>
          </cell>
          <cell r="O279">
            <v>20.6</v>
          </cell>
          <cell r="Q279">
            <v>3105</v>
          </cell>
          <cell r="S279">
            <v>2.3950756319374276</v>
          </cell>
          <cell r="U279">
            <v>153000</v>
          </cell>
          <cell r="W279">
            <v>1.18</v>
          </cell>
        </row>
        <row r="280">
          <cell r="B280" t="str">
            <v>Haringey</v>
          </cell>
          <cell r="C280">
            <v>192970</v>
          </cell>
          <cell r="E280">
            <v>147088</v>
          </cell>
          <cell r="G280">
            <v>73.400000000000006</v>
          </cell>
          <cell r="I280">
            <v>9800</v>
          </cell>
          <cell r="K280">
            <v>6.1963119500000001</v>
          </cell>
          <cell r="M280">
            <v>44809</v>
          </cell>
          <cell r="O280">
            <v>23</v>
          </cell>
          <cell r="Q280">
            <v>4705</v>
          </cell>
          <cell r="S280">
            <v>2.4382028294553559</v>
          </cell>
          <cell r="U280">
            <v>92000</v>
          </cell>
          <cell r="W280">
            <v>0.48</v>
          </cell>
        </row>
        <row r="281">
          <cell r="B281" t="str">
            <v>Islington</v>
          </cell>
          <cell r="C281">
            <v>171423</v>
          </cell>
          <cell r="E281">
            <v>123899</v>
          </cell>
          <cell r="G281">
            <v>70.099999999999994</v>
          </cell>
          <cell r="I281">
            <v>9100</v>
          </cell>
          <cell r="K281">
            <v>6.8488803700000007</v>
          </cell>
          <cell r="M281">
            <v>42075</v>
          </cell>
          <cell r="O281">
            <v>24.6</v>
          </cell>
          <cell r="Q281">
            <v>3585</v>
          </cell>
          <cell r="S281">
            <v>2.0913179678339544</v>
          </cell>
          <cell r="U281">
            <v>248000</v>
          </cell>
          <cell r="W281">
            <v>1.45</v>
          </cell>
        </row>
        <row r="282">
          <cell r="B282" t="str">
            <v>Kensington and Chelsea</v>
          </cell>
          <cell r="C282">
            <v>109245</v>
          </cell>
          <cell r="E282">
            <v>77229</v>
          </cell>
          <cell r="G282">
            <v>67</v>
          </cell>
          <cell r="I282">
            <v>4700</v>
          </cell>
          <cell r="K282">
            <v>5.7703565299999999</v>
          </cell>
          <cell r="M282">
            <v>29019</v>
          </cell>
          <cell r="O282">
            <v>26.8</v>
          </cell>
          <cell r="Q282">
            <v>1630</v>
          </cell>
          <cell r="S282">
            <v>1.4920591331411048</v>
          </cell>
          <cell r="U282">
            <v>149000</v>
          </cell>
          <cell r="W282">
            <v>1.36</v>
          </cell>
        </row>
        <row r="283">
          <cell r="B283" t="str">
            <v>Lambeth</v>
          </cell>
          <cell r="C283">
            <v>241998</v>
          </cell>
          <cell r="E283">
            <v>201349</v>
          </cell>
          <cell r="G283">
            <v>80.8</v>
          </cell>
          <cell r="I283">
            <v>12900</v>
          </cell>
          <cell r="K283">
            <v>6.0313850000000002</v>
          </cell>
          <cell r="M283">
            <v>34380</v>
          </cell>
          <cell r="O283">
            <v>14.1</v>
          </cell>
          <cell r="Q283">
            <v>5830</v>
          </cell>
          <cell r="S283">
            <v>2.4091108190976787</v>
          </cell>
          <cell r="U283">
            <v>184000</v>
          </cell>
          <cell r="W283">
            <v>0.76</v>
          </cell>
        </row>
        <row r="284">
          <cell r="B284" t="str">
            <v>Lewisham</v>
          </cell>
          <cell r="C284">
            <v>208287</v>
          </cell>
          <cell r="E284">
            <v>159891</v>
          </cell>
          <cell r="G284">
            <v>74.900000000000006</v>
          </cell>
          <cell r="I284">
            <v>11100</v>
          </cell>
          <cell r="K284">
            <v>6.5297289599999999</v>
          </cell>
          <cell r="M284">
            <v>41734</v>
          </cell>
          <cell r="O284">
            <v>19.8</v>
          </cell>
          <cell r="Q284">
            <v>5185</v>
          </cell>
          <cell r="S284">
            <v>2.4893536322478118</v>
          </cell>
          <cell r="U284">
            <v>82000</v>
          </cell>
          <cell r="W284">
            <v>0.4</v>
          </cell>
        </row>
        <row r="285">
          <cell r="B285" t="str">
            <v>Newham</v>
          </cell>
          <cell r="C285">
            <v>233709</v>
          </cell>
          <cell r="E285">
            <v>169071</v>
          </cell>
          <cell r="G285">
            <v>71.3</v>
          </cell>
          <cell r="I285">
            <v>11200</v>
          </cell>
          <cell r="K285">
            <v>6.2087530600000003</v>
          </cell>
          <cell r="M285">
            <v>56490</v>
          </cell>
          <cell r="O285">
            <v>24.2</v>
          </cell>
          <cell r="Q285">
            <v>4570</v>
          </cell>
          <cell r="S285">
            <v>1.9554231972238982</v>
          </cell>
          <cell r="U285">
            <v>113000</v>
          </cell>
          <cell r="W285">
            <v>0.48</v>
          </cell>
        </row>
        <row r="286">
          <cell r="B286" t="str">
            <v>Southwark</v>
          </cell>
          <cell r="C286">
            <v>227049</v>
          </cell>
          <cell r="E286">
            <v>173189</v>
          </cell>
          <cell r="G286">
            <v>75.5</v>
          </cell>
          <cell r="I286">
            <v>12000</v>
          </cell>
          <cell r="K286">
            <v>6.4821534500000002</v>
          </cell>
          <cell r="M286">
            <v>41334</v>
          </cell>
          <cell r="O286">
            <v>18.399999999999999</v>
          </cell>
          <cell r="Q286">
            <v>5365</v>
          </cell>
          <cell r="S286">
            <v>2.3629260644178132</v>
          </cell>
          <cell r="U286">
            <v>288000</v>
          </cell>
          <cell r="W286">
            <v>1.27</v>
          </cell>
        </row>
        <row r="287">
          <cell r="B287" t="str">
            <v>Tower Hamlets</v>
          </cell>
          <cell r="C287">
            <v>218284</v>
          </cell>
          <cell r="E287">
            <v>156111</v>
          </cell>
          <cell r="G287">
            <v>69.400000000000006</v>
          </cell>
          <cell r="I287">
            <v>13400</v>
          </cell>
          <cell r="K287">
            <v>7.8997332200000008</v>
          </cell>
          <cell r="M287">
            <v>49618</v>
          </cell>
          <cell r="O287">
            <v>22.2</v>
          </cell>
          <cell r="Q287">
            <v>4970</v>
          </cell>
          <cell r="S287">
            <v>2.2768503417566106</v>
          </cell>
          <cell r="U287">
            <v>295000</v>
          </cell>
          <cell r="W287">
            <v>1.35</v>
          </cell>
        </row>
        <row r="288">
          <cell r="B288" t="str">
            <v>Wandsworth</v>
          </cell>
          <cell r="C288">
            <v>229134</v>
          </cell>
          <cell r="E288">
            <v>185857</v>
          </cell>
          <cell r="G288">
            <v>80.5</v>
          </cell>
          <cell r="I288">
            <v>9200</v>
          </cell>
          <cell r="K288">
            <v>4.6987048400000004</v>
          </cell>
          <cell r="M288">
            <v>38226</v>
          </cell>
          <cell r="O288">
            <v>16.8</v>
          </cell>
          <cell r="Q288">
            <v>3195</v>
          </cell>
          <cell r="S288">
            <v>1.394380580795517</v>
          </cell>
          <cell r="U288">
            <v>143000</v>
          </cell>
          <cell r="W288">
            <v>0.62</v>
          </cell>
        </row>
        <row r="289">
          <cell r="B289" t="str">
            <v>Westminster</v>
          </cell>
          <cell r="C289">
            <v>175277</v>
          </cell>
          <cell r="E289">
            <v>122911</v>
          </cell>
          <cell r="G289">
            <v>68.3</v>
          </cell>
          <cell r="I289">
            <v>7800</v>
          </cell>
          <cell r="K289">
            <v>5.9416526599999999</v>
          </cell>
          <cell r="M289">
            <v>45922</v>
          </cell>
          <cell r="O289">
            <v>26.9</v>
          </cell>
          <cell r="Q289">
            <v>2535</v>
          </cell>
          <cell r="S289">
            <v>1.4462821705072542</v>
          </cell>
          <cell r="U289">
            <v>754000</v>
          </cell>
          <cell r="W289">
            <v>4.3</v>
          </cell>
        </row>
        <row r="291">
          <cell r="B291" t="str">
            <v>Outer London</v>
          </cell>
          <cell r="C291">
            <v>3399262</v>
          </cell>
          <cell r="E291">
            <v>2617949</v>
          </cell>
          <cell r="G291">
            <v>74.2</v>
          </cell>
          <cell r="I291">
            <v>144000</v>
          </cell>
          <cell r="K291">
            <v>5.2</v>
          </cell>
          <cell r="M291">
            <v>737790</v>
          </cell>
          <cell r="O291">
            <v>21.6</v>
          </cell>
          <cell r="Q291">
            <v>59710</v>
          </cell>
          <cell r="S291">
            <v>1.7565577469462488</v>
          </cell>
          <cell r="U291">
            <v>2218000</v>
          </cell>
          <cell r="W291">
            <v>0.65</v>
          </cell>
        </row>
        <row r="292">
          <cell r="B292" t="str">
            <v>Barking and Dagenham</v>
          </cell>
          <cell r="C292">
            <v>127461</v>
          </cell>
          <cell r="E292">
            <v>88078</v>
          </cell>
          <cell r="G292">
            <v>67.099999999999994</v>
          </cell>
          <cell r="I292">
            <v>6500</v>
          </cell>
          <cell r="K292">
            <v>6.8575324899999996</v>
          </cell>
          <cell r="M292">
            <v>35403</v>
          </cell>
          <cell r="O292">
            <v>27.5</v>
          </cell>
          <cell r="Q292">
            <v>3180</v>
          </cell>
          <cell r="S292">
            <v>2.4948807870642784</v>
          </cell>
          <cell r="U292">
            <v>61000</v>
          </cell>
          <cell r="W292">
            <v>0.48</v>
          </cell>
        </row>
        <row r="293">
          <cell r="B293" t="str">
            <v>Barnet</v>
          </cell>
          <cell r="C293">
            <v>246528</v>
          </cell>
          <cell r="E293">
            <v>182033</v>
          </cell>
          <cell r="G293">
            <v>70</v>
          </cell>
          <cell r="I293">
            <v>9500</v>
          </cell>
          <cell r="K293">
            <v>4.9331770199999996</v>
          </cell>
          <cell r="M293">
            <v>68926</v>
          </cell>
          <cell r="O293">
            <v>27.4</v>
          </cell>
          <cell r="Q293">
            <v>3650</v>
          </cell>
          <cell r="S293">
            <v>1.4805620456905504</v>
          </cell>
          <cell r="U293">
            <v>166000</v>
          </cell>
          <cell r="W293">
            <v>0.67</v>
          </cell>
        </row>
        <row r="294">
          <cell r="B294" t="str">
            <v>Bexley</v>
          </cell>
          <cell r="C294">
            <v>152284</v>
          </cell>
          <cell r="E294">
            <v>124950</v>
          </cell>
          <cell r="G294">
            <v>78.2</v>
          </cell>
          <cell r="I294">
            <v>5500</v>
          </cell>
          <cell r="K294">
            <v>4.2453865999999998</v>
          </cell>
          <cell r="M294">
            <v>28749</v>
          </cell>
          <cell r="O294">
            <v>18.5</v>
          </cell>
          <cell r="Q294">
            <v>1970</v>
          </cell>
          <cell r="S294">
            <v>1.2936355756349978</v>
          </cell>
          <cell r="U294">
            <v>86000</v>
          </cell>
          <cell r="W294">
            <v>0.56000000000000005</v>
          </cell>
        </row>
        <row r="295">
          <cell r="B295" t="str">
            <v>Brent</v>
          </cell>
          <cell r="C295">
            <v>219663</v>
          </cell>
          <cell r="E295">
            <v>158060</v>
          </cell>
          <cell r="G295">
            <v>69.400000000000006</v>
          </cell>
          <cell r="I295">
            <v>12000</v>
          </cell>
          <cell r="K295">
            <v>7.0840905999999997</v>
          </cell>
          <cell r="M295">
            <v>54584</v>
          </cell>
          <cell r="O295">
            <v>24.7</v>
          </cell>
          <cell r="Q295">
            <v>5325</v>
          </cell>
          <cell r="S295">
            <v>2.4241679299654471</v>
          </cell>
          <cell r="U295">
            <v>135000</v>
          </cell>
          <cell r="W295">
            <v>0.61</v>
          </cell>
        </row>
        <row r="296">
          <cell r="B296" t="str">
            <v>Bromley</v>
          </cell>
          <cell r="C296">
            <v>203476</v>
          </cell>
          <cell r="E296">
            <v>161852</v>
          </cell>
          <cell r="G296">
            <v>77.3</v>
          </cell>
          <cell r="I296">
            <v>6900</v>
          </cell>
          <cell r="K296">
            <v>4.1115026600000002</v>
          </cell>
          <cell r="M296">
            <v>38633</v>
          </cell>
          <cell r="O296">
            <v>19.100000000000001</v>
          </cell>
          <cell r="Q296">
            <v>2200</v>
          </cell>
          <cell r="S296">
            <v>1.0812085946254104</v>
          </cell>
          <cell r="U296">
            <v>123000</v>
          </cell>
          <cell r="W296">
            <v>0.6</v>
          </cell>
        </row>
        <row r="297">
          <cell r="B297" t="str">
            <v>Croydon</v>
          </cell>
          <cell r="C297">
            <v>246130</v>
          </cell>
          <cell r="E297">
            <v>196997</v>
          </cell>
          <cell r="G297">
            <v>77.3</v>
          </cell>
          <cell r="I297">
            <v>11500</v>
          </cell>
          <cell r="K297">
            <v>5.5271750699999993</v>
          </cell>
          <cell r="M297">
            <v>44432</v>
          </cell>
          <cell r="O297">
            <v>18.100000000000001</v>
          </cell>
          <cell r="Q297">
            <v>5635</v>
          </cell>
          <cell r="S297">
            <v>2.289440539552269</v>
          </cell>
          <cell r="U297">
            <v>143000</v>
          </cell>
          <cell r="W297">
            <v>0.57999999999999996</v>
          </cell>
        </row>
        <row r="298">
          <cell r="B298" t="str">
            <v>Ealing</v>
          </cell>
          <cell r="C298">
            <v>229111</v>
          </cell>
          <cell r="E298">
            <v>172845</v>
          </cell>
          <cell r="G298">
            <v>73.8</v>
          </cell>
          <cell r="I298">
            <v>10500</v>
          </cell>
          <cell r="K298">
            <v>5.7204247600000002</v>
          </cell>
          <cell r="M298">
            <v>47937</v>
          </cell>
          <cell r="O298">
            <v>21.2</v>
          </cell>
          <cell r="Q298">
            <v>5010</v>
          </cell>
          <cell r="S298">
            <v>2.1867129906464551</v>
          </cell>
          <cell r="U298">
            <v>162000</v>
          </cell>
          <cell r="W298">
            <v>0.71</v>
          </cell>
        </row>
        <row r="299">
          <cell r="B299" t="str">
            <v>Enfield</v>
          </cell>
          <cell r="C299">
            <v>211597</v>
          </cell>
          <cell r="E299">
            <v>152124</v>
          </cell>
          <cell r="G299">
            <v>70.400000000000006</v>
          </cell>
          <cell r="I299">
            <v>10000</v>
          </cell>
          <cell r="K299">
            <v>6.14379879</v>
          </cell>
          <cell r="M299">
            <v>53677</v>
          </cell>
          <cell r="O299">
            <v>25.4</v>
          </cell>
          <cell r="Q299">
            <v>4700</v>
          </cell>
          <cell r="S299">
            <v>2.2212035142275171</v>
          </cell>
          <cell r="U299">
            <v>132000</v>
          </cell>
          <cell r="W299">
            <v>0.62</v>
          </cell>
        </row>
        <row r="300">
          <cell r="B300" t="str">
            <v>Greenwich</v>
          </cell>
          <cell r="C300">
            <v>186073</v>
          </cell>
          <cell r="E300">
            <v>136706</v>
          </cell>
          <cell r="G300">
            <v>73.099999999999994</v>
          </cell>
          <cell r="I300">
            <v>9100</v>
          </cell>
          <cell r="K300">
            <v>6.1987551000000005</v>
          </cell>
          <cell r="M300">
            <v>38847</v>
          </cell>
          <cell r="O300">
            <v>21.2</v>
          </cell>
          <cell r="Q300">
            <v>4000</v>
          </cell>
          <cell r="S300">
            <v>2.1496939373256736</v>
          </cell>
          <cell r="U300">
            <v>95000</v>
          </cell>
          <cell r="W300">
            <v>0.51</v>
          </cell>
        </row>
        <row r="301">
          <cell r="B301" t="str">
            <v>Harrow</v>
          </cell>
          <cell r="C301">
            <v>159401</v>
          </cell>
          <cell r="E301">
            <v>121898</v>
          </cell>
          <cell r="G301">
            <v>72</v>
          </cell>
          <cell r="I301">
            <v>6100</v>
          </cell>
          <cell r="K301">
            <v>4.79520532</v>
          </cell>
          <cell r="M301">
            <v>37082</v>
          </cell>
          <cell r="O301">
            <v>23.1</v>
          </cell>
          <cell r="Q301">
            <v>1885</v>
          </cell>
          <cell r="S301">
            <v>1.1825521797228373</v>
          </cell>
          <cell r="U301">
            <v>87000</v>
          </cell>
          <cell r="W301">
            <v>0.55000000000000004</v>
          </cell>
        </row>
        <row r="302">
          <cell r="B302" t="str">
            <v>Havering</v>
          </cell>
          <cell r="C302">
            <v>155106</v>
          </cell>
          <cell r="E302">
            <v>129167</v>
          </cell>
          <cell r="G302">
            <v>79.3</v>
          </cell>
          <cell r="I302">
            <v>6000</v>
          </cell>
          <cell r="K302">
            <v>4.43878547</v>
          </cell>
          <cell r="M302">
            <v>27393</v>
          </cell>
          <cell r="O302">
            <v>17.399999999999999</v>
          </cell>
          <cell r="Q302">
            <v>2465</v>
          </cell>
          <cell r="S302">
            <v>1.5892357484558948</v>
          </cell>
          <cell r="U302">
            <v>92000</v>
          </cell>
          <cell r="W302">
            <v>0.6</v>
          </cell>
        </row>
        <row r="303">
          <cell r="B303" t="str">
            <v>Hillingdon</v>
          </cell>
          <cell r="C303">
            <v>195274</v>
          </cell>
          <cell r="E303">
            <v>155761</v>
          </cell>
          <cell r="G303">
            <v>75.8</v>
          </cell>
          <cell r="I303">
            <v>7100</v>
          </cell>
          <cell r="K303">
            <v>4.3864302999999998</v>
          </cell>
          <cell r="M303">
            <v>41583</v>
          </cell>
          <cell r="O303">
            <v>21.1</v>
          </cell>
          <cell r="Q303">
            <v>2670</v>
          </cell>
          <cell r="S303">
            <v>1.3673095240533815</v>
          </cell>
          <cell r="U303">
            <v>201000</v>
          </cell>
          <cell r="W303">
            <v>1.03</v>
          </cell>
        </row>
        <row r="304">
          <cell r="B304" t="str">
            <v>Hounslow</v>
          </cell>
          <cell r="C304">
            <v>181629</v>
          </cell>
          <cell r="E304">
            <v>139191</v>
          </cell>
          <cell r="G304">
            <v>73.5</v>
          </cell>
          <cell r="I304">
            <v>7900</v>
          </cell>
          <cell r="K304">
            <v>5.3507495600000006</v>
          </cell>
          <cell r="M304">
            <v>41295</v>
          </cell>
          <cell r="O304">
            <v>22.4</v>
          </cell>
          <cell r="Q304">
            <v>3345</v>
          </cell>
          <cell r="S304">
            <v>1.8416662537370134</v>
          </cell>
          <cell r="U304">
            <v>186000</v>
          </cell>
          <cell r="W304">
            <v>1.02</v>
          </cell>
        </row>
        <row r="305">
          <cell r="B305" t="str">
            <v>Kingston upon Thames</v>
          </cell>
          <cell r="C305">
            <v>116591</v>
          </cell>
          <cell r="E305">
            <v>89968</v>
          </cell>
          <cell r="G305">
            <v>73.7</v>
          </cell>
          <cell r="I305">
            <v>4100</v>
          </cell>
          <cell r="K305">
            <v>4.3792957000000001</v>
          </cell>
          <cell r="M305">
            <v>26928</v>
          </cell>
          <cell r="O305">
            <v>22.8</v>
          </cell>
          <cell r="Q305">
            <v>1200</v>
          </cell>
          <cell r="S305">
            <v>1.0292389635563637</v>
          </cell>
          <cell r="U305">
            <v>94000</v>
          </cell>
          <cell r="W305">
            <v>0.81</v>
          </cell>
        </row>
        <row r="306">
          <cell r="B306" t="str">
            <v>Merton</v>
          </cell>
          <cell r="C306">
            <v>137536</v>
          </cell>
          <cell r="E306">
            <v>108258</v>
          </cell>
          <cell r="G306">
            <v>77.7</v>
          </cell>
          <cell r="I306">
            <v>5400</v>
          </cell>
          <cell r="K306">
            <v>4.73349507</v>
          </cell>
          <cell r="M306">
            <v>26881</v>
          </cell>
          <cell r="O306">
            <v>19.7</v>
          </cell>
          <cell r="Q306">
            <v>2130</v>
          </cell>
          <cell r="S306">
            <v>1.5486854350860866</v>
          </cell>
          <cell r="U306">
            <v>97000</v>
          </cell>
          <cell r="W306">
            <v>0.71</v>
          </cell>
        </row>
        <row r="307">
          <cell r="B307" t="str">
            <v>Redbridge</v>
          </cell>
          <cell r="C307">
            <v>193029</v>
          </cell>
          <cell r="E307">
            <v>146603</v>
          </cell>
          <cell r="G307">
            <v>72.3</v>
          </cell>
          <cell r="I307">
            <v>8000</v>
          </cell>
          <cell r="K307">
            <v>5.1308495299999999</v>
          </cell>
          <cell r="M307">
            <v>44441</v>
          </cell>
          <cell r="O307">
            <v>22.8</v>
          </cell>
          <cell r="Q307">
            <v>2750</v>
          </cell>
          <cell r="S307">
            <v>1.424656398779458</v>
          </cell>
          <cell r="U307">
            <v>91000</v>
          </cell>
          <cell r="W307">
            <v>0.47</v>
          </cell>
        </row>
        <row r="308">
          <cell r="B308" t="str">
            <v>Richmond upon Thames</v>
          </cell>
          <cell r="C308">
            <v>125522</v>
          </cell>
          <cell r="E308">
            <v>107927</v>
          </cell>
          <cell r="G308">
            <v>79.400000000000006</v>
          </cell>
          <cell r="I308">
            <v>4300</v>
          </cell>
          <cell r="K308">
            <v>3.7900031799999998</v>
          </cell>
          <cell r="M308">
            <v>20230</v>
          </cell>
          <cell r="O308">
            <v>15.9</v>
          </cell>
          <cell r="Q308">
            <v>1360</v>
          </cell>
          <cell r="S308">
            <v>1.0834754067016141</v>
          </cell>
          <cell r="U308">
            <v>101000</v>
          </cell>
          <cell r="W308">
            <v>0.81</v>
          </cell>
        </row>
        <row r="309">
          <cell r="B309" t="str">
            <v>Sutton</v>
          </cell>
          <cell r="C309">
            <v>128651</v>
          </cell>
          <cell r="E309">
            <v>106323</v>
          </cell>
          <cell r="G309">
            <v>79.5</v>
          </cell>
          <cell r="I309">
            <v>4900</v>
          </cell>
          <cell r="K309">
            <v>4.4152306100000001</v>
          </cell>
          <cell r="M309">
            <v>22126</v>
          </cell>
          <cell r="O309">
            <v>17.100000000000001</v>
          </cell>
          <cell r="Q309">
            <v>1970</v>
          </cell>
          <cell r="S309">
            <v>1.5312745334276452</v>
          </cell>
          <cell r="U309">
            <v>79000</v>
          </cell>
          <cell r="W309">
            <v>0.62</v>
          </cell>
        </row>
        <row r="310">
          <cell r="B310" t="str">
            <v>Waltham Forest</v>
          </cell>
          <cell r="C310">
            <v>184200</v>
          </cell>
          <cell r="E310">
            <v>139208</v>
          </cell>
          <cell r="G310">
            <v>74.7</v>
          </cell>
          <cell r="I310">
            <v>8800</v>
          </cell>
          <cell r="K310">
            <v>5.9145541599999998</v>
          </cell>
          <cell r="M310">
            <v>38643</v>
          </cell>
          <cell r="O310">
            <v>21</v>
          </cell>
          <cell r="Q310">
            <v>4265</v>
          </cell>
          <cell r="S310">
            <v>2.3154180238870792</v>
          </cell>
          <cell r="U310">
            <v>85000</v>
          </cell>
          <cell r="W310">
            <v>0.46</v>
          </cell>
        </row>
        <row r="313">
          <cell r="B313" t="str">
            <v>South East</v>
          </cell>
          <cell r="C313">
            <v>5563814</v>
          </cell>
          <cell r="E313">
            <v>4491717</v>
          </cell>
          <cell r="G313">
            <v>77.599999999999994</v>
          </cell>
          <cell r="I313">
            <v>188448</v>
          </cell>
          <cell r="K313">
            <v>4</v>
          </cell>
          <cell r="M313">
            <v>1052724</v>
          </cell>
          <cell r="O313">
            <v>19</v>
          </cell>
          <cell r="Q313">
            <v>60125</v>
          </cell>
          <cell r="S313">
            <v>1.1000000000000001</v>
          </cell>
          <cell r="U313">
            <v>4804000</v>
          </cell>
          <cell r="W313">
            <v>0.86</v>
          </cell>
        </row>
        <row r="315">
          <cell r="B315" t="str">
            <v>Bracknell Forest</v>
          </cell>
          <cell r="C315">
            <v>77853</v>
          </cell>
          <cell r="E315">
            <v>65824</v>
          </cell>
          <cell r="G315">
            <v>83.5</v>
          </cell>
          <cell r="I315">
            <v>2100</v>
          </cell>
          <cell r="K315">
            <v>3.1392044700000001</v>
          </cell>
          <cell r="M315">
            <v>11287</v>
          </cell>
          <cell r="O315">
            <v>14.7</v>
          </cell>
          <cell r="Q315">
            <v>615</v>
          </cell>
          <cell r="S315">
            <v>0.78995029093291202</v>
          </cell>
          <cell r="U315">
            <v>71000</v>
          </cell>
          <cell r="W315">
            <v>0.91</v>
          </cell>
        </row>
        <row r="316">
          <cell r="B316" t="str">
            <v>Brighton and Hove</v>
          </cell>
          <cell r="C316">
            <v>201522</v>
          </cell>
          <cell r="E316">
            <v>152340</v>
          </cell>
          <cell r="G316">
            <v>74.7</v>
          </cell>
          <cell r="I316">
            <v>9000</v>
          </cell>
          <cell r="K316">
            <v>5.5508422199999998</v>
          </cell>
          <cell r="M316">
            <v>40500</v>
          </cell>
          <cell r="O316">
            <v>20.399999999999999</v>
          </cell>
          <cell r="Q316">
            <v>2900</v>
          </cell>
          <cell r="S316">
            <v>1.4390488383402309</v>
          </cell>
          <cell r="U316">
            <v>165000</v>
          </cell>
          <cell r="W316">
            <v>0.82</v>
          </cell>
        </row>
        <row r="317">
          <cell r="B317" t="str">
            <v>Isle of Wight</v>
          </cell>
          <cell r="C317">
            <v>80239</v>
          </cell>
          <cell r="E317">
            <v>60250</v>
          </cell>
          <cell r="G317">
            <v>74.5</v>
          </cell>
          <cell r="I317">
            <v>3300</v>
          </cell>
          <cell r="K317">
            <v>5.2671147999999999</v>
          </cell>
          <cell r="M317">
            <v>16662</v>
          </cell>
          <cell r="O317">
            <v>21.7</v>
          </cell>
          <cell r="Q317">
            <v>1465</v>
          </cell>
          <cell r="S317">
            <v>1.8257954361345481</v>
          </cell>
          <cell r="U317">
            <v>61000</v>
          </cell>
          <cell r="W317">
            <v>0.77</v>
          </cell>
        </row>
        <row r="318">
          <cell r="B318" t="str">
            <v>Medway</v>
          </cell>
          <cell r="C318">
            <v>177932</v>
          </cell>
          <cell r="E318">
            <v>136398</v>
          </cell>
          <cell r="G318">
            <v>74.8</v>
          </cell>
          <cell r="I318">
            <v>8700</v>
          </cell>
          <cell r="K318">
            <v>6.0067107600000007</v>
          </cell>
          <cell r="M318">
            <v>35308</v>
          </cell>
          <cell r="O318">
            <v>20</v>
          </cell>
          <cell r="Q318">
            <v>3540</v>
          </cell>
          <cell r="S318">
            <v>1.989524087853787</v>
          </cell>
          <cell r="U318">
            <v>101000</v>
          </cell>
          <cell r="W318">
            <v>0.56999999999999995</v>
          </cell>
        </row>
        <row r="319">
          <cell r="B319" t="str">
            <v>Milton Keynes</v>
          </cell>
          <cell r="C319">
            <v>168548</v>
          </cell>
          <cell r="E319">
            <v>131928</v>
          </cell>
          <cell r="G319">
            <v>76</v>
          </cell>
          <cell r="I319">
            <v>5900</v>
          </cell>
          <cell r="K319">
            <v>4.2562698500000007</v>
          </cell>
          <cell r="M319">
            <v>38114</v>
          </cell>
          <cell r="O319">
            <v>22.4</v>
          </cell>
          <cell r="Q319">
            <v>2465</v>
          </cell>
          <cell r="S319">
            <v>1.4624913971094289</v>
          </cell>
          <cell r="U319">
            <v>183000</v>
          </cell>
          <cell r="W319">
            <v>1.0900000000000001</v>
          </cell>
        </row>
        <row r="320">
          <cell r="B320" t="str">
            <v>Portsmouth</v>
          </cell>
          <cell r="C320">
            <v>142763</v>
          </cell>
          <cell r="E320">
            <v>103709</v>
          </cell>
          <cell r="G320">
            <v>72.5</v>
          </cell>
          <cell r="I320">
            <v>6200</v>
          </cell>
          <cell r="K320">
            <v>5.66081199</v>
          </cell>
          <cell r="M320">
            <v>31498</v>
          </cell>
          <cell r="O320">
            <v>22.5</v>
          </cell>
          <cell r="Q320">
            <v>2035</v>
          </cell>
          <cell r="S320">
            <v>1.4254393645412327</v>
          </cell>
          <cell r="U320">
            <v>121000</v>
          </cell>
          <cell r="W320">
            <v>0.85</v>
          </cell>
        </row>
        <row r="321">
          <cell r="B321" t="str">
            <v>Reading</v>
          </cell>
          <cell r="C321">
            <v>109115</v>
          </cell>
          <cell r="E321">
            <v>86595</v>
          </cell>
          <cell r="G321">
            <v>76.099999999999994</v>
          </cell>
          <cell r="I321">
            <v>4100</v>
          </cell>
          <cell r="K321">
            <v>4.49745229</v>
          </cell>
          <cell r="M321">
            <v>22804</v>
          </cell>
          <cell r="O321">
            <v>20.6</v>
          </cell>
          <cell r="Q321">
            <v>1535</v>
          </cell>
          <cell r="S321">
            <v>1.4067726710351465</v>
          </cell>
          <cell r="U321">
            <v>117000</v>
          </cell>
          <cell r="W321">
            <v>1.07</v>
          </cell>
        </row>
        <row r="322">
          <cell r="B322" t="str">
            <v>Slough</v>
          </cell>
          <cell r="C322">
            <v>94777</v>
          </cell>
          <cell r="E322">
            <v>72793</v>
          </cell>
          <cell r="G322">
            <v>74.400000000000006</v>
          </cell>
          <cell r="I322">
            <v>3700</v>
          </cell>
          <cell r="K322">
            <v>4.8740209500000002</v>
          </cell>
          <cell r="M322">
            <v>21215</v>
          </cell>
          <cell r="O322">
            <v>22</v>
          </cell>
          <cell r="Q322">
            <v>1350</v>
          </cell>
          <cell r="S322">
            <v>1.4243962142713948</v>
          </cell>
          <cell r="U322">
            <v>88000</v>
          </cell>
          <cell r="W322">
            <v>0.93</v>
          </cell>
        </row>
        <row r="323">
          <cell r="B323" t="str">
            <v>Southampton</v>
          </cell>
          <cell r="C323">
            <v>172205</v>
          </cell>
          <cell r="E323">
            <v>124462</v>
          </cell>
          <cell r="G323">
            <v>71.400000000000006</v>
          </cell>
          <cell r="I323">
            <v>7700</v>
          </cell>
          <cell r="K323">
            <v>5.8282417799999999</v>
          </cell>
          <cell r="M323">
            <v>41538</v>
          </cell>
          <cell r="O323">
            <v>24.5</v>
          </cell>
          <cell r="Q323">
            <v>2480</v>
          </cell>
          <cell r="S323">
            <v>1.4401440144014401</v>
          </cell>
          <cell r="U323">
            <v>134000</v>
          </cell>
          <cell r="W323">
            <v>0.78</v>
          </cell>
        </row>
        <row r="324">
          <cell r="B324" t="str">
            <v>West Berkshire</v>
          </cell>
          <cell r="C324">
            <v>96792</v>
          </cell>
          <cell r="E324">
            <v>82689</v>
          </cell>
          <cell r="G324">
            <v>81.5</v>
          </cell>
          <cell r="I324">
            <v>2700</v>
          </cell>
          <cell r="K324">
            <v>3.1715983500000005</v>
          </cell>
          <cell r="M324">
            <v>14251</v>
          </cell>
          <cell r="O324">
            <v>14.9</v>
          </cell>
          <cell r="Q324">
            <v>595</v>
          </cell>
          <cell r="S324">
            <v>0.61472022481196797</v>
          </cell>
          <cell r="U324">
            <v>107000</v>
          </cell>
          <cell r="W324">
            <v>1.1000000000000001</v>
          </cell>
        </row>
        <row r="325">
          <cell r="B325" t="str">
            <v>Windsor and Maidenhead</v>
          </cell>
          <cell r="C325">
            <v>91050</v>
          </cell>
          <cell r="E325">
            <v>75552</v>
          </cell>
          <cell r="G325">
            <v>80.400000000000006</v>
          </cell>
          <cell r="I325">
            <v>2600</v>
          </cell>
          <cell r="K325">
            <v>3.3568054700000003</v>
          </cell>
          <cell r="M325">
            <v>14913</v>
          </cell>
          <cell r="O325">
            <v>16.600000000000001</v>
          </cell>
          <cell r="Q325">
            <v>665</v>
          </cell>
          <cell r="S325">
            <v>0.73036792970895115</v>
          </cell>
          <cell r="U325">
            <v>91000</v>
          </cell>
          <cell r="W325">
            <v>0.99</v>
          </cell>
        </row>
        <row r="326">
          <cell r="B326" t="str">
            <v>Wokingham</v>
          </cell>
          <cell r="C326">
            <v>99461</v>
          </cell>
          <cell r="E326">
            <v>80858</v>
          </cell>
          <cell r="G326">
            <v>78.8</v>
          </cell>
          <cell r="I326">
            <v>2600</v>
          </cell>
          <cell r="K326">
            <v>3.0595942699999998</v>
          </cell>
          <cell r="M326">
            <v>18862</v>
          </cell>
          <cell r="O326">
            <v>19.2</v>
          </cell>
          <cell r="Q326">
            <v>580</v>
          </cell>
          <cell r="S326">
            <v>0.58314314153286206</v>
          </cell>
          <cell r="U326">
            <v>89000</v>
          </cell>
          <cell r="W326">
            <v>0.89</v>
          </cell>
        </row>
        <row r="328">
          <cell r="B328" t="str">
            <v>Buckinghamshire</v>
          </cell>
          <cell r="C328">
            <v>324953</v>
          </cell>
          <cell r="E328">
            <v>279044</v>
          </cell>
          <cell r="G328">
            <v>81.2</v>
          </cell>
          <cell r="I328">
            <v>9700</v>
          </cell>
          <cell r="K328">
            <v>3.4000000000000004</v>
          </cell>
          <cell r="M328">
            <v>51964</v>
          </cell>
          <cell r="O328">
            <v>16.100000000000001</v>
          </cell>
          <cell r="Q328">
            <v>2625</v>
          </cell>
          <cell r="S328">
            <v>0.80780912932024029</v>
          </cell>
          <cell r="U328">
            <v>271000</v>
          </cell>
          <cell r="W328">
            <v>0.83</v>
          </cell>
        </row>
        <row r="329">
          <cell r="B329" t="str">
            <v>Aylesbury Vale</v>
          </cell>
          <cell r="C329">
            <v>119223</v>
          </cell>
          <cell r="E329">
            <v>100993</v>
          </cell>
          <cell r="G329">
            <v>80.599999999999994</v>
          </cell>
          <cell r="I329">
            <v>3500</v>
          </cell>
          <cell r="K329">
            <v>3.3502776900000004</v>
          </cell>
          <cell r="M329">
            <v>19528</v>
          </cell>
          <cell r="O329">
            <v>16.5</v>
          </cell>
          <cell r="Q329">
            <v>855</v>
          </cell>
          <cell r="S329">
            <v>0.7171435041896278</v>
          </cell>
          <cell r="U329">
            <v>89000</v>
          </cell>
          <cell r="W329">
            <v>0.74</v>
          </cell>
        </row>
        <row r="330">
          <cell r="B330" t="str">
            <v>Chiltern</v>
          </cell>
          <cell r="C330">
            <v>55049</v>
          </cell>
          <cell r="E330">
            <v>48878</v>
          </cell>
          <cell r="G330">
            <v>82.7</v>
          </cell>
          <cell r="I330">
            <v>1400</v>
          </cell>
          <cell r="K330">
            <v>2.8376253899999999</v>
          </cell>
          <cell r="M330">
            <v>7690</v>
          </cell>
          <cell r="O330">
            <v>14</v>
          </cell>
          <cell r="Q330">
            <v>360</v>
          </cell>
          <cell r="S330">
            <v>0.65396283311231818</v>
          </cell>
          <cell r="U330">
            <v>44000</v>
          </cell>
          <cell r="W330">
            <v>0.8</v>
          </cell>
        </row>
        <row r="331">
          <cell r="B331" t="str">
            <v>South Bucks</v>
          </cell>
          <cell r="C331">
            <v>41369</v>
          </cell>
          <cell r="E331">
            <v>34786</v>
          </cell>
          <cell r="G331">
            <v>79.099999999999994</v>
          </cell>
          <cell r="I331">
            <v>1100</v>
          </cell>
          <cell r="K331">
            <v>2.9757903400000001</v>
          </cell>
          <cell r="M331">
            <v>8119</v>
          </cell>
          <cell r="O331">
            <v>20</v>
          </cell>
          <cell r="Q331">
            <v>275</v>
          </cell>
          <cell r="S331">
            <v>0.66474896661751548</v>
          </cell>
          <cell r="U331">
            <v>42000</v>
          </cell>
          <cell r="W331">
            <v>1</v>
          </cell>
        </row>
        <row r="332">
          <cell r="B332" t="str">
            <v>Wycombe</v>
          </cell>
          <cell r="C332">
            <v>109312</v>
          </cell>
          <cell r="E332">
            <v>94387</v>
          </cell>
          <cell r="G332">
            <v>81.900000000000006</v>
          </cell>
          <cell r="I332">
            <v>3700</v>
          </cell>
          <cell r="K332">
            <v>3.7620350400000002</v>
          </cell>
          <cell r="M332">
            <v>16627</v>
          </cell>
          <cell r="O332">
            <v>15.2</v>
          </cell>
          <cell r="Q332">
            <v>1135</v>
          </cell>
          <cell r="S332">
            <v>1.0383123536299765</v>
          </cell>
          <cell r="U332">
            <v>97000</v>
          </cell>
          <cell r="W332">
            <v>0.88</v>
          </cell>
        </row>
        <row r="334">
          <cell r="B334" t="str">
            <v>East Sussex</v>
          </cell>
          <cell r="C334">
            <v>315336</v>
          </cell>
          <cell r="E334">
            <v>247676</v>
          </cell>
          <cell r="G334">
            <v>74.2</v>
          </cell>
          <cell r="I334">
            <v>12000</v>
          </cell>
          <cell r="K334">
            <v>4.5999999999999996</v>
          </cell>
          <cell r="M334">
            <v>69631</v>
          </cell>
          <cell r="O334">
            <v>22.2</v>
          </cell>
          <cell r="Q334">
            <v>4310</v>
          </cell>
          <cell r="S334">
            <v>1.3667960524646725</v>
          </cell>
          <cell r="U334">
            <v>234000</v>
          </cell>
          <cell r="W334">
            <v>0.74</v>
          </cell>
        </row>
        <row r="335">
          <cell r="B335" t="str">
            <v>Eastbourne</v>
          </cell>
          <cell r="C335">
            <v>60086</v>
          </cell>
          <cell r="E335">
            <v>44766</v>
          </cell>
          <cell r="G335">
            <v>72.5</v>
          </cell>
          <cell r="I335">
            <v>2500</v>
          </cell>
          <cell r="K335">
            <v>5.34680584</v>
          </cell>
          <cell r="M335">
            <v>14343</v>
          </cell>
          <cell r="O335">
            <v>24.4</v>
          </cell>
          <cell r="Q335">
            <v>1075</v>
          </cell>
          <cell r="S335">
            <v>1.7891022867223647</v>
          </cell>
          <cell r="U335">
            <v>49000</v>
          </cell>
          <cell r="W335">
            <v>0.82</v>
          </cell>
        </row>
        <row r="336">
          <cell r="B336" t="str">
            <v>Hastings</v>
          </cell>
          <cell r="C336">
            <v>57020</v>
          </cell>
          <cell r="E336">
            <v>38681</v>
          </cell>
          <cell r="G336">
            <v>62.8</v>
          </cell>
          <cell r="I336">
            <v>2900</v>
          </cell>
          <cell r="K336">
            <v>7.0363485099999998</v>
          </cell>
          <cell r="M336">
            <v>17048</v>
          </cell>
          <cell r="O336">
            <v>29.9</v>
          </cell>
          <cell r="Q336">
            <v>1395</v>
          </cell>
          <cell r="S336">
            <v>2.446509996492459</v>
          </cell>
          <cell r="U336">
            <v>37000</v>
          </cell>
          <cell r="W336">
            <v>0.65</v>
          </cell>
        </row>
        <row r="337">
          <cell r="B337" t="str">
            <v>Lewes</v>
          </cell>
          <cell r="C337">
            <v>58292</v>
          </cell>
          <cell r="E337">
            <v>49723</v>
          </cell>
          <cell r="G337">
            <v>81.3</v>
          </cell>
          <cell r="I337">
            <v>2000</v>
          </cell>
          <cell r="K337">
            <v>3.8473145100000004</v>
          </cell>
          <cell r="M337">
            <v>9695</v>
          </cell>
          <cell r="O337">
            <v>16.8</v>
          </cell>
          <cell r="Q337">
            <v>655</v>
          </cell>
          <cell r="S337">
            <v>1.1236533315034654</v>
          </cell>
          <cell r="U337">
            <v>46000</v>
          </cell>
          <cell r="W337">
            <v>0.79</v>
          </cell>
        </row>
        <row r="338">
          <cell r="B338" t="str">
            <v>Rother</v>
          </cell>
          <cell r="C338">
            <v>49896</v>
          </cell>
          <cell r="E338">
            <v>40170</v>
          </cell>
          <cell r="G338">
            <v>73.2</v>
          </cell>
          <cell r="I338">
            <v>1900</v>
          </cell>
          <cell r="K338">
            <v>4.5364705800000005</v>
          </cell>
          <cell r="M338">
            <v>12254</v>
          </cell>
          <cell r="O338">
            <v>24.2</v>
          </cell>
          <cell r="Q338">
            <v>590</v>
          </cell>
          <cell r="S338">
            <v>1.1824595157928492</v>
          </cell>
          <cell r="U338">
            <v>37000</v>
          </cell>
          <cell r="W338">
            <v>0.74</v>
          </cell>
        </row>
        <row r="339">
          <cell r="B339" t="str">
            <v>Wealden</v>
          </cell>
          <cell r="C339">
            <v>90042</v>
          </cell>
          <cell r="E339">
            <v>74336</v>
          </cell>
          <cell r="G339">
            <v>78.5</v>
          </cell>
          <cell r="I339">
            <v>2600</v>
          </cell>
          <cell r="K339">
            <v>3.3729097899999996</v>
          </cell>
          <cell r="M339">
            <v>16291</v>
          </cell>
          <cell r="O339">
            <v>18.100000000000001</v>
          </cell>
          <cell r="Q339">
            <v>590</v>
          </cell>
          <cell r="S339">
            <v>0.65524977232846893</v>
          </cell>
          <cell r="U339">
            <v>64000</v>
          </cell>
          <cell r="W339">
            <v>0.72</v>
          </cell>
        </row>
        <row r="341">
          <cell r="B341" t="str">
            <v>Hampshire</v>
          </cell>
          <cell r="C341">
            <v>823806</v>
          </cell>
          <cell r="E341">
            <v>688535</v>
          </cell>
          <cell r="G341">
            <v>80</v>
          </cell>
          <cell r="I341">
            <v>27100</v>
          </cell>
          <cell r="K341">
            <v>3.5000000000000004</v>
          </cell>
          <cell r="M341">
            <v>140740</v>
          </cell>
          <cell r="O341">
            <v>17.100000000000001</v>
          </cell>
          <cell r="Q341">
            <v>6215</v>
          </cell>
          <cell r="S341">
            <v>0.75442519233897298</v>
          </cell>
          <cell r="U341">
            <v>727000</v>
          </cell>
          <cell r="W341">
            <v>0.88</v>
          </cell>
        </row>
        <row r="342">
          <cell r="B342" t="str">
            <v>Basingstoke and Deane</v>
          </cell>
          <cell r="C342">
            <v>110246</v>
          </cell>
          <cell r="E342">
            <v>95277</v>
          </cell>
          <cell r="G342">
            <v>83</v>
          </cell>
          <cell r="I342">
            <v>3200</v>
          </cell>
          <cell r="K342">
            <v>3.2390154600000001</v>
          </cell>
          <cell r="M342">
            <v>16798</v>
          </cell>
          <cell r="O342">
            <v>15.3</v>
          </cell>
          <cell r="Q342">
            <v>860</v>
          </cell>
          <cell r="S342">
            <v>0.78007365346588531</v>
          </cell>
          <cell r="U342">
            <v>93000</v>
          </cell>
          <cell r="W342">
            <v>0.84</v>
          </cell>
        </row>
        <row r="343">
          <cell r="B343" t="str">
            <v>East Hampshire</v>
          </cell>
          <cell r="C343">
            <v>70388</v>
          </cell>
          <cell r="E343">
            <v>58134</v>
          </cell>
          <cell r="G343">
            <v>77.099999999999994</v>
          </cell>
          <cell r="I343">
            <v>2000</v>
          </cell>
          <cell r="K343">
            <v>3.4023151399999998</v>
          </cell>
          <cell r="M343">
            <v>14033</v>
          </cell>
          <cell r="O343">
            <v>20.5</v>
          </cell>
          <cell r="Q343">
            <v>435</v>
          </cell>
          <cell r="S343">
            <v>0.61800306870489286</v>
          </cell>
          <cell r="U343">
            <v>59000</v>
          </cell>
          <cell r="W343">
            <v>0.84</v>
          </cell>
        </row>
        <row r="344">
          <cell r="B344" t="str">
            <v>Eastleigh</v>
          </cell>
          <cell r="C344">
            <v>80442</v>
          </cell>
          <cell r="E344">
            <v>70573</v>
          </cell>
          <cell r="G344">
            <v>82.5</v>
          </cell>
          <cell r="I344">
            <v>2300</v>
          </cell>
          <cell r="K344">
            <v>3.2307055299999998</v>
          </cell>
          <cell r="M344">
            <v>11486</v>
          </cell>
          <cell r="O344">
            <v>14.2</v>
          </cell>
          <cell r="Q344">
            <v>550</v>
          </cell>
          <cell r="S344">
            <v>0.68372243355461082</v>
          </cell>
          <cell r="U344">
            <v>73000</v>
          </cell>
          <cell r="W344">
            <v>0.91</v>
          </cell>
        </row>
        <row r="345">
          <cell r="B345" t="str">
            <v>Fareham</v>
          </cell>
          <cell r="C345">
            <v>69409</v>
          </cell>
          <cell r="E345">
            <v>58248</v>
          </cell>
          <cell r="G345">
            <v>82.5</v>
          </cell>
          <cell r="I345">
            <v>2000</v>
          </cell>
          <cell r="K345">
            <v>3.34672766</v>
          </cell>
          <cell r="M345">
            <v>9688</v>
          </cell>
          <cell r="O345">
            <v>14</v>
          </cell>
          <cell r="Q345">
            <v>440</v>
          </cell>
          <cell r="S345">
            <v>0.6339235545822588</v>
          </cell>
          <cell r="U345">
            <v>58000</v>
          </cell>
          <cell r="W345">
            <v>0.83</v>
          </cell>
        </row>
        <row r="346">
          <cell r="B346" t="str">
            <v>Gosport</v>
          </cell>
          <cell r="C346">
            <v>52393</v>
          </cell>
          <cell r="E346">
            <v>41038</v>
          </cell>
          <cell r="G346">
            <v>75.3</v>
          </cell>
          <cell r="I346">
            <v>1900</v>
          </cell>
          <cell r="K346">
            <v>4.3191905300000002</v>
          </cell>
          <cell r="M346">
            <v>9512</v>
          </cell>
          <cell r="O346">
            <v>17.8</v>
          </cell>
          <cell r="Q346">
            <v>575</v>
          </cell>
          <cell r="S346">
            <v>1.0974748535109653</v>
          </cell>
          <cell r="U346">
            <v>28000</v>
          </cell>
          <cell r="W346">
            <v>0.53</v>
          </cell>
        </row>
        <row r="347">
          <cell r="B347" t="str">
            <v>Hart</v>
          </cell>
          <cell r="C347">
            <v>57355</v>
          </cell>
          <cell r="E347">
            <v>49241</v>
          </cell>
          <cell r="G347">
            <v>83.3</v>
          </cell>
          <cell r="I347">
            <v>1300</v>
          </cell>
          <cell r="K347">
            <v>2.5019873700000002</v>
          </cell>
          <cell r="M347">
            <v>8336</v>
          </cell>
          <cell r="O347">
            <v>14.8</v>
          </cell>
          <cell r="Q347">
            <v>240</v>
          </cell>
          <cell r="S347">
            <v>0.41844651730450705</v>
          </cell>
          <cell r="U347">
            <v>53000</v>
          </cell>
          <cell r="W347">
            <v>0.92</v>
          </cell>
        </row>
        <row r="348">
          <cell r="B348" t="str">
            <v>Havant</v>
          </cell>
          <cell r="C348">
            <v>73008</v>
          </cell>
          <cell r="E348">
            <v>55642</v>
          </cell>
          <cell r="G348">
            <v>74.099999999999994</v>
          </cell>
          <cell r="I348">
            <v>2600</v>
          </cell>
          <cell r="K348">
            <v>4.4458362000000005</v>
          </cell>
          <cell r="M348">
            <v>15056</v>
          </cell>
          <cell r="O348">
            <v>20.7</v>
          </cell>
          <cell r="Q348">
            <v>1050</v>
          </cell>
          <cell r="S348">
            <v>1.4381985535831689</v>
          </cell>
          <cell r="U348">
            <v>50000</v>
          </cell>
          <cell r="W348">
            <v>0.69</v>
          </cell>
        </row>
        <row r="349">
          <cell r="B349" t="str">
            <v>New Forest</v>
          </cell>
          <cell r="C349">
            <v>100800</v>
          </cell>
          <cell r="E349">
            <v>84893</v>
          </cell>
          <cell r="G349">
            <v>80.8</v>
          </cell>
          <cell r="I349">
            <v>2900</v>
          </cell>
          <cell r="K349">
            <v>3.32526118</v>
          </cell>
          <cell r="M349">
            <v>18013</v>
          </cell>
          <cell r="O349">
            <v>17.600000000000001</v>
          </cell>
          <cell r="Q349">
            <v>670</v>
          </cell>
          <cell r="S349">
            <v>0.66468253968253965</v>
          </cell>
          <cell r="U349">
            <v>83000</v>
          </cell>
          <cell r="W349">
            <v>0.83</v>
          </cell>
        </row>
        <row r="350">
          <cell r="B350" t="str">
            <v>Rushmoor</v>
          </cell>
          <cell r="C350">
            <v>63102</v>
          </cell>
          <cell r="E350">
            <v>53153</v>
          </cell>
          <cell r="G350">
            <v>81.8</v>
          </cell>
          <cell r="I350">
            <v>1800</v>
          </cell>
          <cell r="K350">
            <v>3.2139322900000002</v>
          </cell>
          <cell r="M350">
            <v>9671</v>
          </cell>
          <cell r="O350">
            <v>15</v>
          </cell>
          <cell r="Q350">
            <v>550</v>
          </cell>
          <cell r="S350">
            <v>0.87160470349592722</v>
          </cell>
          <cell r="U350">
            <v>57000</v>
          </cell>
          <cell r="W350">
            <v>0.91</v>
          </cell>
        </row>
        <row r="351">
          <cell r="B351" t="str">
            <v>Test Valley</v>
          </cell>
          <cell r="C351">
            <v>72884</v>
          </cell>
          <cell r="E351">
            <v>60765</v>
          </cell>
          <cell r="G351">
            <v>80.5</v>
          </cell>
          <cell r="I351">
            <v>1700</v>
          </cell>
          <cell r="K351">
            <v>2.74020843</v>
          </cell>
          <cell r="M351">
            <v>12616</v>
          </cell>
          <cell r="O351">
            <v>17.5</v>
          </cell>
          <cell r="Q351">
            <v>435</v>
          </cell>
          <cell r="S351">
            <v>0.59683881235936564</v>
          </cell>
          <cell r="U351">
            <v>77000</v>
          </cell>
          <cell r="W351">
            <v>1.06</v>
          </cell>
        </row>
        <row r="352">
          <cell r="B352" t="str">
            <v>Winchester</v>
          </cell>
          <cell r="C352">
            <v>73779</v>
          </cell>
          <cell r="E352">
            <v>61571</v>
          </cell>
          <cell r="G352">
            <v>76.5</v>
          </cell>
          <cell r="I352">
            <v>2100</v>
          </cell>
          <cell r="K352">
            <v>3.2235800800000001</v>
          </cell>
          <cell r="M352">
            <v>15531</v>
          </cell>
          <cell r="O352">
            <v>20.7</v>
          </cell>
          <cell r="Q352">
            <v>410</v>
          </cell>
          <cell r="S352">
            <v>0.55571368546605404</v>
          </cell>
          <cell r="U352">
            <v>96000</v>
          </cell>
          <cell r="W352">
            <v>1.29</v>
          </cell>
        </row>
        <row r="354">
          <cell r="B354" t="str">
            <v>Kent</v>
          </cell>
          <cell r="C354">
            <v>932544</v>
          </cell>
          <cell r="E354">
            <v>724740</v>
          </cell>
          <cell r="G354">
            <v>74.7</v>
          </cell>
          <cell r="I354">
            <v>37400</v>
          </cell>
          <cell r="K354">
            <v>4.9000000000000004</v>
          </cell>
          <cell r="M354">
            <v>196501</v>
          </cell>
          <cell r="O354">
            <v>21.1</v>
          </cell>
          <cell r="Q354">
            <v>14770</v>
          </cell>
          <cell r="S354">
            <v>1.5838394756708531</v>
          </cell>
          <cell r="U354">
            <v>727000</v>
          </cell>
          <cell r="W354">
            <v>0.78</v>
          </cell>
        </row>
        <row r="355">
          <cell r="B355" t="str">
            <v>Ashford</v>
          </cell>
          <cell r="C355">
            <v>75203</v>
          </cell>
          <cell r="E355">
            <v>59966</v>
          </cell>
          <cell r="G355">
            <v>79.099999999999994</v>
          </cell>
          <cell r="I355">
            <v>3000</v>
          </cell>
          <cell r="K355">
            <v>4.6899555599999996</v>
          </cell>
          <cell r="M355">
            <v>11843</v>
          </cell>
          <cell r="O355">
            <v>16</v>
          </cell>
          <cell r="Q355">
            <v>1100</v>
          </cell>
          <cell r="S355">
            <v>1.4627076047498107</v>
          </cell>
          <cell r="U355">
            <v>67000</v>
          </cell>
          <cell r="W355">
            <v>0.89</v>
          </cell>
        </row>
        <row r="356">
          <cell r="B356" t="str">
            <v>Canterbury</v>
          </cell>
          <cell r="C356">
            <v>102425</v>
          </cell>
          <cell r="E356">
            <v>67728</v>
          </cell>
          <cell r="G356">
            <v>65.599999999999994</v>
          </cell>
          <cell r="I356">
            <v>3600</v>
          </cell>
          <cell r="K356">
            <v>5.0754667700000002</v>
          </cell>
          <cell r="M356">
            <v>30182</v>
          </cell>
          <cell r="O356">
            <v>30.1</v>
          </cell>
          <cell r="Q356">
            <v>1255</v>
          </cell>
          <cell r="S356">
            <v>1.2252867952160118</v>
          </cell>
          <cell r="U356">
            <v>78000</v>
          </cell>
          <cell r="W356">
            <v>0.76</v>
          </cell>
        </row>
        <row r="357">
          <cell r="B357" t="str">
            <v>Dartford</v>
          </cell>
          <cell r="C357">
            <v>66754</v>
          </cell>
          <cell r="E357">
            <v>58070</v>
          </cell>
          <cell r="G357">
            <v>81.599999999999994</v>
          </cell>
          <cell r="I357">
            <v>2500</v>
          </cell>
          <cell r="K357">
            <v>4.1690964900000003</v>
          </cell>
          <cell r="M357">
            <v>10645</v>
          </cell>
          <cell r="O357">
            <v>15.5</v>
          </cell>
          <cell r="Q357">
            <v>765</v>
          </cell>
          <cell r="S357">
            <v>1.1459987416484405</v>
          </cell>
          <cell r="U357">
            <v>69000</v>
          </cell>
          <cell r="W357">
            <v>1.03</v>
          </cell>
        </row>
        <row r="358">
          <cell r="B358" t="str">
            <v>Dover</v>
          </cell>
          <cell r="C358">
            <v>67574</v>
          </cell>
          <cell r="E358">
            <v>56247</v>
          </cell>
          <cell r="G358">
            <v>76.7</v>
          </cell>
          <cell r="I358">
            <v>3100</v>
          </cell>
          <cell r="K358">
            <v>5.2350265700000005</v>
          </cell>
          <cell r="M358">
            <v>11653</v>
          </cell>
          <cell r="O358">
            <v>16.899999999999999</v>
          </cell>
          <cell r="Q358">
            <v>1350</v>
          </cell>
          <cell r="S358">
            <v>1.9978098085062301</v>
          </cell>
          <cell r="U358">
            <v>40000</v>
          </cell>
          <cell r="W358">
            <v>0.59</v>
          </cell>
        </row>
        <row r="359">
          <cell r="B359" t="str">
            <v>Gravesham</v>
          </cell>
          <cell r="C359">
            <v>66324</v>
          </cell>
          <cell r="E359">
            <v>43959</v>
          </cell>
          <cell r="G359">
            <v>63</v>
          </cell>
          <cell r="I359">
            <v>3300</v>
          </cell>
          <cell r="K359">
            <v>7.0513521600000004</v>
          </cell>
          <cell r="M359">
            <v>20763</v>
          </cell>
          <cell r="O359">
            <v>30.4</v>
          </cell>
          <cell r="Q359">
            <v>1320</v>
          </cell>
          <cell r="S359">
            <v>1.990229781074724</v>
          </cell>
          <cell r="U359">
            <v>33000</v>
          </cell>
          <cell r="W359">
            <v>0.49</v>
          </cell>
        </row>
        <row r="360">
          <cell r="B360" t="str">
            <v>Maidstone</v>
          </cell>
          <cell r="C360">
            <v>101858</v>
          </cell>
          <cell r="E360">
            <v>76794</v>
          </cell>
          <cell r="G360">
            <v>74</v>
          </cell>
          <cell r="I360">
            <v>3600</v>
          </cell>
          <cell r="K360">
            <v>4.4417876199999995</v>
          </cell>
          <cell r="M360">
            <v>20442</v>
          </cell>
          <cell r="O360">
            <v>20.5</v>
          </cell>
          <cell r="Q360">
            <v>1220</v>
          </cell>
          <cell r="S360">
            <v>1.1977458815213335</v>
          </cell>
          <cell r="U360">
            <v>90000</v>
          </cell>
          <cell r="W360">
            <v>0.89</v>
          </cell>
        </row>
        <row r="361">
          <cell r="B361" t="str">
            <v>Sevenoaks</v>
          </cell>
          <cell r="C361">
            <v>70363</v>
          </cell>
          <cell r="E361">
            <v>52513</v>
          </cell>
          <cell r="G361">
            <v>71.7</v>
          </cell>
          <cell r="I361">
            <v>2100</v>
          </cell>
          <cell r="K361">
            <v>3.83445445</v>
          </cell>
          <cell r="M361">
            <v>17887</v>
          </cell>
          <cell r="O361">
            <v>25.1</v>
          </cell>
          <cell r="Q361">
            <v>525</v>
          </cell>
          <cell r="S361">
            <v>0.74613077896053315</v>
          </cell>
          <cell r="U361">
            <v>58000</v>
          </cell>
          <cell r="W361">
            <v>0.82</v>
          </cell>
        </row>
        <row r="362">
          <cell r="B362" t="str">
            <v>Shepway</v>
          </cell>
          <cell r="C362">
            <v>65340</v>
          </cell>
          <cell r="E362">
            <v>51375</v>
          </cell>
          <cell r="G362">
            <v>77.3</v>
          </cell>
          <cell r="I362">
            <v>2900</v>
          </cell>
          <cell r="K362">
            <v>5.3158875100000005</v>
          </cell>
          <cell r="M362">
            <v>12516</v>
          </cell>
          <cell r="O362">
            <v>19.899999999999999</v>
          </cell>
          <cell r="Q362">
            <v>1355</v>
          </cell>
          <cell r="S362">
            <v>2.0737679828588917</v>
          </cell>
          <cell r="U362">
            <v>47000</v>
          </cell>
          <cell r="W362">
            <v>0.73</v>
          </cell>
        </row>
        <row r="363">
          <cell r="B363" t="str">
            <v>Swale</v>
          </cell>
          <cell r="C363">
            <v>87284</v>
          </cell>
          <cell r="E363">
            <v>69094</v>
          </cell>
          <cell r="G363">
            <v>76.5</v>
          </cell>
          <cell r="I363">
            <v>4400</v>
          </cell>
          <cell r="K363">
            <v>6.0308453800000006</v>
          </cell>
          <cell r="M363">
            <v>16314</v>
          </cell>
          <cell r="O363">
            <v>18.899999999999999</v>
          </cell>
          <cell r="Q363">
            <v>1910</v>
          </cell>
          <cell r="S363">
            <v>2.1882590165436961</v>
          </cell>
          <cell r="U363">
            <v>58000</v>
          </cell>
          <cell r="W363">
            <v>0.66</v>
          </cell>
        </row>
        <row r="364">
          <cell r="B364" t="str">
            <v>Thanet</v>
          </cell>
          <cell r="C364">
            <v>81635</v>
          </cell>
          <cell r="E364">
            <v>64978</v>
          </cell>
          <cell r="G364">
            <v>75</v>
          </cell>
          <cell r="I364">
            <v>4400</v>
          </cell>
          <cell r="K364">
            <v>6.3866725099999995</v>
          </cell>
          <cell r="M364">
            <v>18546</v>
          </cell>
          <cell r="O364">
            <v>22.7</v>
          </cell>
          <cell r="Q364">
            <v>2710</v>
          </cell>
          <cell r="S364">
            <v>3.3196545599314025</v>
          </cell>
          <cell r="U364">
            <v>48000</v>
          </cell>
          <cell r="W364">
            <v>0.59</v>
          </cell>
        </row>
        <row r="365">
          <cell r="B365" t="str">
            <v>Tonbridge and Malling</v>
          </cell>
          <cell r="C365">
            <v>76704</v>
          </cell>
          <cell r="E365">
            <v>65240</v>
          </cell>
          <cell r="G365">
            <v>76.900000000000006</v>
          </cell>
          <cell r="I365">
            <v>2500</v>
          </cell>
          <cell r="K365">
            <v>3.70922069</v>
          </cell>
          <cell r="M365">
            <v>14998</v>
          </cell>
          <cell r="O365">
            <v>19.100000000000001</v>
          </cell>
          <cell r="Q365">
            <v>725</v>
          </cell>
          <cell r="S365">
            <v>0.94519190654985397</v>
          </cell>
          <cell r="U365">
            <v>67000</v>
          </cell>
          <cell r="W365">
            <v>0.87</v>
          </cell>
        </row>
        <row r="366">
          <cell r="B366" t="str">
            <v>Tunbridge Wells</v>
          </cell>
          <cell r="C366">
            <v>71080</v>
          </cell>
          <cell r="E366">
            <v>58776</v>
          </cell>
          <cell r="G366">
            <v>81.900000000000006</v>
          </cell>
          <cell r="I366">
            <v>2000</v>
          </cell>
          <cell r="K366">
            <v>3.2183952000000002</v>
          </cell>
          <cell r="M366">
            <v>10712</v>
          </cell>
          <cell r="O366">
            <v>15.2</v>
          </cell>
          <cell r="Q366">
            <v>530</v>
          </cell>
          <cell r="S366">
            <v>0.74563871693866068</v>
          </cell>
          <cell r="U366">
            <v>73000</v>
          </cell>
          <cell r="W366">
            <v>1.02</v>
          </cell>
        </row>
        <row r="368">
          <cell r="B368" t="str">
            <v>Oxfordshire</v>
          </cell>
          <cell r="C368">
            <v>433143</v>
          </cell>
          <cell r="E368">
            <v>355187</v>
          </cell>
          <cell r="G368">
            <v>79.099999999999994</v>
          </cell>
          <cell r="I368">
            <v>12100</v>
          </cell>
          <cell r="K368">
            <v>3.3000000000000003</v>
          </cell>
          <cell r="M368">
            <v>76611</v>
          </cell>
          <cell r="O368">
            <v>17.899999999999999</v>
          </cell>
          <cell r="Q368">
            <v>2765</v>
          </cell>
          <cell r="S368">
            <v>0.63835730924890854</v>
          </cell>
          <cell r="U368">
            <v>417000</v>
          </cell>
          <cell r="W368">
            <v>0.96</v>
          </cell>
        </row>
        <row r="369">
          <cell r="B369" t="str">
            <v>Cherwell</v>
          </cell>
          <cell r="C369">
            <v>91642</v>
          </cell>
          <cell r="E369">
            <v>72003</v>
          </cell>
          <cell r="G369">
            <v>74.7</v>
          </cell>
          <cell r="I369">
            <v>2500</v>
          </cell>
          <cell r="K369">
            <v>3.4228299400000002</v>
          </cell>
          <cell r="M369">
            <v>19858</v>
          </cell>
          <cell r="O369">
            <v>21.5</v>
          </cell>
          <cell r="Q369">
            <v>530</v>
          </cell>
          <cell r="S369">
            <v>0.57833744353025907</v>
          </cell>
          <cell r="U369">
            <v>82000</v>
          </cell>
          <cell r="W369">
            <v>0.89</v>
          </cell>
        </row>
        <row r="370">
          <cell r="B370" t="str">
            <v>Oxford</v>
          </cell>
          <cell r="C370">
            <v>114323</v>
          </cell>
          <cell r="E370">
            <v>90245</v>
          </cell>
          <cell r="G370">
            <v>76.2</v>
          </cell>
          <cell r="I370">
            <v>3800</v>
          </cell>
          <cell r="K370">
            <v>4.0809022600000002</v>
          </cell>
          <cell r="M370">
            <v>22683</v>
          </cell>
          <cell r="O370">
            <v>19.8</v>
          </cell>
          <cell r="Q370">
            <v>1010</v>
          </cell>
          <cell r="S370">
            <v>0.88346177059734265</v>
          </cell>
          <cell r="U370">
            <v>133000</v>
          </cell>
          <cell r="W370">
            <v>1.17</v>
          </cell>
        </row>
        <row r="371">
          <cell r="B371" t="str">
            <v>South Oxfordshire</v>
          </cell>
          <cell r="C371">
            <v>83338</v>
          </cell>
          <cell r="E371">
            <v>69266</v>
          </cell>
          <cell r="G371">
            <v>80.8</v>
          </cell>
          <cell r="I371">
            <v>2100</v>
          </cell>
          <cell r="K371">
            <v>2.9165967899999998</v>
          </cell>
          <cell r="M371">
            <v>13824</v>
          </cell>
          <cell r="O371">
            <v>16.8</v>
          </cell>
          <cell r="Q371">
            <v>405</v>
          </cell>
          <cell r="S371">
            <v>0.48597278552401063</v>
          </cell>
          <cell r="U371">
            <v>73000</v>
          </cell>
          <cell r="W371">
            <v>0.88</v>
          </cell>
        </row>
        <row r="372">
          <cell r="B372" t="str">
            <v>Vale of White Horse</v>
          </cell>
          <cell r="C372">
            <v>77571</v>
          </cell>
          <cell r="E372">
            <v>66902</v>
          </cell>
          <cell r="G372">
            <v>82.8</v>
          </cell>
          <cell r="I372">
            <v>2000</v>
          </cell>
          <cell r="K372">
            <v>2.8919064200000002</v>
          </cell>
          <cell r="M372">
            <v>11444</v>
          </cell>
          <cell r="O372">
            <v>15.3</v>
          </cell>
          <cell r="Q372">
            <v>435</v>
          </cell>
          <cell r="S372">
            <v>0.56077657887612631</v>
          </cell>
          <cell r="U372">
            <v>72000</v>
          </cell>
          <cell r="W372">
            <v>0.93</v>
          </cell>
        </row>
        <row r="373">
          <cell r="B373" t="str">
            <v>West Oxfordshire</v>
          </cell>
          <cell r="C373">
            <v>66269</v>
          </cell>
          <cell r="E373">
            <v>56771</v>
          </cell>
          <cell r="G373">
            <v>84.2</v>
          </cell>
          <cell r="I373">
            <v>1600</v>
          </cell>
          <cell r="K373">
            <v>2.7774371599999998</v>
          </cell>
          <cell r="M373">
            <v>8802</v>
          </cell>
          <cell r="O373">
            <v>13.5</v>
          </cell>
          <cell r="Q373">
            <v>380</v>
          </cell>
          <cell r="S373">
            <v>0.57342045300215783</v>
          </cell>
          <cell r="U373">
            <v>57000</v>
          </cell>
          <cell r="W373">
            <v>0.87</v>
          </cell>
        </row>
        <row r="375">
          <cell r="B375" t="str">
            <v>Surrey</v>
          </cell>
          <cell r="C375">
            <v>723775</v>
          </cell>
          <cell r="E375">
            <v>610149</v>
          </cell>
          <cell r="G375">
            <v>80.599999999999994</v>
          </cell>
          <cell r="I375">
            <v>19000</v>
          </cell>
          <cell r="K375">
            <v>3</v>
          </cell>
          <cell r="M375">
            <v>118165</v>
          </cell>
          <cell r="O375">
            <v>16.399999999999999</v>
          </cell>
          <cell r="Q375">
            <v>4355</v>
          </cell>
          <cell r="S375">
            <v>0.60170633138751684</v>
          </cell>
          <cell r="U375">
            <v>661000</v>
          </cell>
          <cell r="W375">
            <v>0.91</v>
          </cell>
        </row>
        <row r="376">
          <cell r="B376" t="str">
            <v>Elmbridge</v>
          </cell>
          <cell r="C376">
            <v>79112</v>
          </cell>
          <cell r="E376">
            <v>59541</v>
          </cell>
          <cell r="G376">
            <v>72.099999999999994</v>
          </cell>
          <cell r="I376">
            <v>2100</v>
          </cell>
          <cell r="K376">
            <v>3.3589530700000001</v>
          </cell>
          <cell r="M376">
            <v>19872</v>
          </cell>
          <cell r="O376">
            <v>25.4</v>
          </cell>
          <cell r="Q376">
            <v>395</v>
          </cell>
          <cell r="S376">
            <v>0.49929214278491252</v>
          </cell>
          <cell r="U376">
            <v>71000</v>
          </cell>
          <cell r="W376">
            <v>0.9</v>
          </cell>
        </row>
        <row r="377">
          <cell r="B377" t="str">
            <v>Epsom and Ewell</v>
          </cell>
          <cell r="C377">
            <v>49169</v>
          </cell>
          <cell r="E377">
            <v>41680</v>
          </cell>
          <cell r="G377">
            <v>84.9</v>
          </cell>
          <cell r="I377">
            <v>1300</v>
          </cell>
          <cell r="K377">
            <v>2.9817730199999999</v>
          </cell>
          <cell r="M377">
            <v>6655</v>
          </cell>
          <cell r="O377">
            <v>14</v>
          </cell>
          <cell r="Q377">
            <v>300</v>
          </cell>
          <cell r="S377">
            <v>0.61014053570339033</v>
          </cell>
          <cell r="U377">
            <v>35000</v>
          </cell>
          <cell r="W377">
            <v>0.71</v>
          </cell>
        </row>
        <row r="378">
          <cell r="B378" t="str">
            <v>Guildford</v>
          </cell>
          <cell r="C378">
            <v>96172</v>
          </cell>
          <cell r="E378">
            <v>75120</v>
          </cell>
          <cell r="G378">
            <v>72.8</v>
          </cell>
          <cell r="I378">
            <v>2700</v>
          </cell>
          <cell r="K378">
            <v>3.4516508799999999</v>
          </cell>
          <cell r="M378">
            <v>21677</v>
          </cell>
          <cell r="O378">
            <v>22.3</v>
          </cell>
          <cell r="Q378">
            <v>525</v>
          </cell>
          <cell r="S378">
            <v>0.54589693465873634</v>
          </cell>
          <cell r="U378">
            <v>95000</v>
          </cell>
          <cell r="W378">
            <v>0.99</v>
          </cell>
        </row>
        <row r="379">
          <cell r="B379" t="str">
            <v>Mole Valley</v>
          </cell>
          <cell r="C379">
            <v>50768</v>
          </cell>
          <cell r="E379">
            <v>43340</v>
          </cell>
          <cell r="G379">
            <v>84.1</v>
          </cell>
          <cell r="I379">
            <v>1400</v>
          </cell>
          <cell r="K379">
            <v>3.1136399900000002</v>
          </cell>
          <cell r="M379">
            <v>6425</v>
          </cell>
          <cell r="O379">
            <v>12.7</v>
          </cell>
          <cell r="Q379">
            <v>260</v>
          </cell>
          <cell r="S379">
            <v>0.51213362748187841</v>
          </cell>
          <cell r="U379">
            <v>52000</v>
          </cell>
          <cell r="W379">
            <v>1.02</v>
          </cell>
        </row>
        <row r="380">
          <cell r="B380" t="str">
            <v>Reigate and Banstead</v>
          </cell>
          <cell r="C380">
            <v>89439</v>
          </cell>
          <cell r="E380">
            <v>77990</v>
          </cell>
          <cell r="G380">
            <v>84.4</v>
          </cell>
          <cell r="I380">
            <v>2400</v>
          </cell>
          <cell r="K380">
            <v>2.93395881</v>
          </cell>
          <cell r="M380">
            <v>11030</v>
          </cell>
          <cell r="O380">
            <v>12.6</v>
          </cell>
          <cell r="Q380">
            <v>640</v>
          </cell>
          <cell r="S380">
            <v>0.71557150683706217</v>
          </cell>
          <cell r="U380">
            <v>80000</v>
          </cell>
          <cell r="W380">
            <v>0.89</v>
          </cell>
        </row>
        <row r="381">
          <cell r="B381" t="str">
            <v>Runnymede</v>
          </cell>
          <cell r="C381">
            <v>56219</v>
          </cell>
          <cell r="E381">
            <v>48610</v>
          </cell>
          <cell r="G381">
            <v>83.5</v>
          </cell>
          <cell r="I381">
            <v>1400</v>
          </cell>
          <cell r="K381">
            <v>2.8509316600000001</v>
          </cell>
          <cell r="M381">
            <v>7878</v>
          </cell>
          <cell r="O381">
            <v>14</v>
          </cell>
          <cell r="Q381">
            <v>320</v>
          </cell>
          <cell r="S381">
            <v>0.56920258275671931</v>
          </cell>
          <cell r="U381">
            <v>59000</v>
          </cell>
          <cell r="W381">
            <v>1.05</v>
          </cell>
        </row>
        <row r="382">
          <cell r="B382" t="str">
            <v>Spelthorne</v>
          </cell>
          <cell r="C382">
            <v>61773</v>
          </cell>
          <cell r="E382">
            <v>51385</v>
          </cell>
          <cell r="G382">
            <v>80.2</v>
          </cell>
          <cell r="I382">
            <v>2100</v>
          </cell>
          <cell r="K382">
            <v>3.8587981999999998</v>
          </cell>
          <cell r="M382">
            <v>8132</v>
          </cell>
          <cell r="O382">
            <v>13.2</v>
          </cell>
          <cell r="Q382">
            <v>540</v>
          </cell>
          <cell r="S382">
            <v>0.87416832596765581</v>
          </cell>
          <cell r="U382">
            <v>42000</v>
          </cell>
          <cell r="W382">
            <v>0.69</v>
          </cell>
        </row>
        <row r="383">
          <cell r="B383" t="str">
            <v>Surrey Heath</v>
          </cell>
          <cell r="C383">
            <v>54631</v>
          </cell>
          <cell r="E383">
            <v>45551</v>
          </cell>
          <cell r="G383">
            <v>80.599999999999994</v>
          </cell>
          <cell r="I383">
            <v>1400</v>
          </cell>
          <cell r="K383">
            <v>3.0023962399999999</v>
          </cell>
          <cell r="M383">
            <v>8557</v>
          </cell>
          <cell r="O383">
            <v>15.8</v>
          </cell>
          <cell r="Q383">
            <v>280</v>
          </cell>
          <cell r="S383">
            <v>0.51252951620874587</v>
          </cell>
          <cell r="U383">
            <v>62000</v>
          </cell>
          <cell r="W383">
            <v>1.1299999999999999</v>
          </cell>
        </row>
        <row r="384">
          <cell r="B384" t="str">
            <v>Tandridge</v>
          </cell>
          <cell r="C384">
            <v>52405</v>
          </cell>
          <cell r="E384">
            <v>49341</v>
          </cell>
          <cell r="G384">
            <v>83</v>
          </cell>
          <cell r="I384">
            <v>1400</v>
          </cell>
          <cell r="K384">
            <v>2.7728685099999999</v>
          </cell>
          <cell r="M384">
            <v>8283</v>
          </cell>
          <cell r="O384">
            <v>15.2</v>
          </cell>
          <cell r="Q384">
            <v>360</v>
          </cell>
          <cell r="S384">
            <v>0.68695735139776737</v>
          </cell>
          <cell r="U384">
            <v>41000</v>
          </cell>
          <cell r="W384">
            <v>0.77</v>
          </cell>
        </row>
        <row r="385">
          <cell r="B385" t="str">
            <v>Waverley</v>
          </cell>
          <cell r="C385">
            <v>72201</v>
          </cell>
          <cell r="E385">
            <v>63260</v>
          </cell>
          <cell r="G385">
            <v>82.4</v>
          </cell>
          <cell r="I385">
            <v>1600</v>
          </cell>
          <cell r="K385">
            <v>2.4753951999999999</v>
          </cell>
          <cell r="M385">
            <v>11100</v>
          </cell>
          <cell r="O385">
            <v>15.7</v>
          </cell>
          <cell r="Q385">
            <v>370</v>
          </cell>
          <cell r="S385">
            <v>0.51245827620116069</v>
          </cell>
          <cell r="U385">
            <v>69000</v>
          </cell>
          <cell r="W385">
            <v>0.95</v>
          </cell>
        </row>
        <row r="386">
          <cell r="B386" t="str">
            <v>Woking</v>
          </cell>
          <cell r="C386">
            <v>61886</v>
          </cell>
          <cell r="E386">
            <v>54331</v>
          </cell>
          <cell r="G386">
            <v>85.7</v>
          </cell>
          <cell r="I386">
            <v>1300</v>
          </cell>
          <cell r="K386">
            <v>2.3442187199999998</v>
          </cell>
          <cell r="M386">
            <v>8556</v>
          </cell>
          <cell r="O386">
            <v>14.3</v>
          </cell>
          <cell r="Q386">
            <v>365</v>
          </cell>
          <cell r="S386">
            <v>0.5897941376078597</v>
          </cell>
          <cell r="U386">
            <v>56000</v>
          </cell>
          <cell r="W386">
            <v>0.91</v>
          </cell>
        </row>
        <row r="388">
          <cell r="B388" t="str">
            <v>West Sussex</v>
          </cell>
          <cell r="C388">
            <v>498000</v>
          </cell>
          <cell r="E388">
            <v>412988</v>
          </cell>
          <cell r="G388">
            <v>79.099999999999994</v>
          </cell>
          <cell r="I388">
            <v>15900</v>
          </cell>
          <cell r="K388">
            <v>3.6999999999999997</v>
          </cell>
          <cell r="M388">
            <v>92160</v>
          </cell>
          <cell r="O388">
            <v>18.600000000000001</v>
          </cell>
          <cell r="Q388">
            <v>4860</v>
          </cell>
          <cell r="S388">
            <v>0.97590361445783136</v>
          </cell>
          <cell r="U388">
            <v>439000</v>
          </cell>
          <cell r="W388">
            <v>0.88</v>
          </cell>
        </row>
        <row r="389">
          <cell r="B389" t="str">
            <v>Adur</v>
          </cell>
          <cell r="C389">
            <v>37356</v>
          </cell>
          <cell r="E389">
            <v>31553</v>
          </cell>
          <cell r="G389">
            <v>75.099999999999994</v>
          </cell>
          <cell r="I389">
            <v>1500</v>
          </cell>
          <cell r="K389">
            <v>4.4125343099999998</v>
          </cell>
          <cell r="M389">
            <v>8204</v>
          </cell>
          <cell r="O389">
            <v>20.8</v>
          </cell>
          <cell r="Q389">
            <v>470</v>
          </cell>
          <cell r="S389">
            <v>1.2581646857265232</v>
          </cell>
          <cell r="U389">
            <v>25000</v>
          </cell>
          <cell r="W389">
            <v>0.66</v>
          </cell>
        </row>
        <row r="390">
          <cell r="B390" t="str">
            <v>Arun</v>
          </cell>
          <cell r="C390">
            <v>87055</v>
          </cell>
          <cell r="E390">
            <v>71129</v>
          </cell>
          <cell r="G390">
            <v>75.400000000000006</v>
          </cell>
          <cell r="I390">
            <v>3300</v>
          </cell>
          <cell r="K390">
            <v>4.4333525499999995</v>
          </cell>
          <cell r="M390">
            <v>18928</v>
          </cell>
          <cell r="O390">
            <v>21.7</v>
          </cell>
          <cell r="Q390">
            <v>1005</v>
          </cell>
          <cell r="S390">
            <v>1.154442593762564</v>
          </cell>
          <cell r="U390">
            <v>55000</v>
          </cell>
          <cell r="W390">
            <v>0.63</v>
          </cell>
        </row>
        <row r="391">
          <cell r="B391" t="str">
            <v>Chichester</v>
          </cell>
          <cell r="C391">
            <v>66772</v>
          </cell>
          <cell r="E391">
            <v>53755</v>
          </cell>
          <cell r="G391">
            <v>77.3</v>
          </cell>
          <cell r="I391">
            <v>2000</v>
          </cell>
          <cell r="K391">
            <v>3.5710923800000001</v>
          </cell>
          <cell r="M391">
            <v>13617</v>
          </cell>
          <cell r="O391">
            <v>21.4</v>
          </cell>
          <cell r="Q391">
            <v>635</v>
          </cell>
          <cell r="S391">
            <v>0.95099742406996934</v>
          </cell>
          <cell r="U391">
            <v>76000</v>
          </cell>
          <cell r="W391">
            <v>1.1399999999999999</v>
          </cell>
        </row>
        <row r="392">
          <cell r="B392" t="str">
            <v>Crawley</v>
          </cell>
          <cell r="C392">
            <v>72439</v>
          </cell>
          <cell r="E392">
            <v>61197</v>
          </cell>
          <cell r="G392">
            <v>83</v>
          </cell>
          <cell r="I392">
            <v>2700</v>
          </cell>
          <cell r="K392">
            <v>4.2989307999999999</v>
          </cell>
          <cell r="M392">
            <v>11156</v>
          </cell>
          <cell r="O392">
            <v>15.5</v>
          </cell>
          <cell r="Q392">
            <v>995</v>
          </cell>
          <cell r="S392">
            <v>1.373569486050332</v>
          </cell>
          <cell r="U392">
            <v>98000</v>
          </cell>
          <cell r="W392">
            <v>1.35</v>
          </cell>
        </row>
        <row r="393">
          <cell r="B393" t="str">
            <v>Horsham</v>
          </cell>
          <cell r="C393">
            <v>81257</v>
          </cell>
          <cell r="E393">
            <v>70352</v>
          </cell>
          <cell r="G393">
            <v>83.7</v>
          </cell>
          <cell r="I393">
            <v>2200</v>
          </cell>
          <cell r="K393">
            <v>2.9889666699999999</v>
          </cell>
          <cell r="M393">
            <v>11312</v>
          </cell>
          <cell r="O393">
            <v>14.3</v>
          </cell>
          <cell r="Q393">
            <v>535</v>
          </cell>
          <cell r="S393">
            <v>0.65840481435445564</v>
          </cell>
          <cell r="U393">
            <v>61000</v>
          </cell>
          <cell r="W393">
            <v>0.76</v>
          </cell>
        </row>
        <row r="394">
          <cell r="B394" t="str">
            <v>Mid Sussex</v>
          </cell>
          <cell r="C394">
            <v>88437</v>
          </cell>
          <cell r="E394">
            <v>72645</v>
          </cell>
          <cell r="G394">
            <v>78.2</v>
          </cell>
          <cell r="I394">
            <v>2000</v>
          </cell>
          <cell r="K394">
            <v>2.70885241</v>
          </cell>
          <cell r="M394">
            <v>17297</v>
          </cell>
          <cell r="O394">
            <v>19.5</v>
          </cell>
          <cell r="Q394">
            <v>420</v>
          </cell>
          <cell r="S394">
            <v>0.47491434580548864</v>
          </cell>
          <cell r="U394">
            <v>70000</v>
          </cell>
          <cell r="W394">
            <v>0.79</v>
          </cell>
        </row>
        <row r="395">
          <cell r="B395" t="str">
            <v>Worthing</v>
          </cell>
          <cell r="C395">
            <v>64684</v>
          </cell>
          <cell r="E395">
            <v>52357</v>
          </cell>
          <cell r="G395">
            <v>79.599999999999994</v>
          </cell>
          <cell r="I395">
            <v>2200</v>
          </cell>
          <cell r="K395">
            <v>4.0381132799999992</v>
          </cell>
          <cell r="M395">
            <v>11646</v>
          </cell>
          <cell r="O395">
            <v>18.2</v>
          </cell>
          <cell r="Q395">
            <v>800</v>
          </cell>
          <cell r="S395">
            <v>1.236781893513079</v>
          </cell>
          <cell r="U395">
            <v>55000</v>
          </cell>
          <cell r="W395">
            <v>0.85</v>
          </cell>
        </row>
        <row r="398">
          <cell r="B398" t="str">
            <v>SOUTH WEST</v>
          </cell>
          <cell r="C398">
            <v>3344746</v>
          </cell>
          <cell r="E398">
            <v>2686215</v>
          </cell>
          <cell r="G398">
            <v>76.900000000000006</v>
          </cell>
          <cell r="I398">
            <v>113955</v>
          </cell>
          <cell r="K398">
            <v>4.0999999999999996</v>
          </cell>
          <cell r="M398">
            <v>653953</v>
          </cell>
          <cell r="O398">
            <v>19.7</v>
          </cell>
          <cell r="Q398">
            <v>40370</v>
          </cell>
          <cell r="S398">
            <v>1.2</v>
          </cell>
          <cell r="U398">
            <v>2880000</v>
          </cell>
          <cell r="W398">
            <v>0.86</v>
          </cell>
        </row>
        <row r="400">
          <cell r="B400" t="str">
            <v>Bath and North East Somerset</v>
          </cell>
          <cell r="C400">
            <v>119242</v>
          </cell>
          <cell r="E400">
            <v>94158</v>
          </cell>
          <cell r="G400">
            <v>76.2</v>
          </cell>
          <cell r="I400">
            <v>4100</v>
          </cell>
          <cell r="K400">
            <v>4.15040282</v>
          </cell>
          <cell r="M400">
            <v>24381</v>
          </cell>
          <cell r="O400">
            <v>20.9</v>
          </cell>
          <cell r="Q400">
            <v>1205</v>
          </cell>
          <cell r="S400">
            <v>1.0105499740024488</v>
          </cell>
          <cell r="U400">
            <v>101000</v>
          </cell>
          <cell r="W400">
            <v>0.85</v>
          </cell>
        </row>
        <row r="401">
          <cell r="B401" t="str">
            <v>Bournemouth</v>
          </cell>
          <cell r="C401">
            <v>128401</v>
          </cell>
          <cell r="E401">
            <v>100032</v>
          </cell>
          <cell r="G401">
            <v>76.099999999999994</v>
          </cell>
          <cell r="I401">
            <v>4900</v>
          </cell>
          <cell r="K401">
            <v>4.6469153499999996</v>
          </cell>
          <cell r="M401">
            <v>27037</v>
          </cell>
          <cell r="O401">
            <v>21.2</v>
          </cell>
          <cell r="Q401">
            <v>1920</v>
          </cell>
          <cell r="S401">
            <v>1.4953154570447271</v>
          </cell>
          <cell r="U401">
            <v>95000</v>
          </cell>
          <cell r="W401">
            <v>0.74</v>
          </cell>
        </row>
        <row r="402">
          <cell r="B402" t="str">
            <v>Bristol, City of</v>
          </cell>
          <cell r="C402">
            <v>306269</v>
          </cell>
          <cell r="E402">
            <v>235348</v>
          </cell>
          <cell r="G402">
            <v>75.599999999999994</v>
          </cell>
          <cell r="I402">
            <v>12500</v>
          </cell>
          <cell r="K402">
            <v>5.0346480200000006</v>
          </cell>
          <cell r="M402">
            <v>63283</v>
          </cell>
          <cell r="O402">
            <v>20.8</v>
          </cell>
          <cell r="Q402">
            <v>5195</v>
          </cell>
          <cell r="S402">
            <v>1.6962212956583917</v>
          </cell>
          <cell r="U402">
            <v>300000</v>
          </cell>
          <cell r="W402">
            <v>0.98</v>
          </cell>
        </row>
        <row r="403">
          <cell r="B403" t="str">
            <v>Cornwall</v>
          </cell>
          <cell r="C403">
            <v>324681</v>
          </cell>
          <cell r="E403">
            <v>265477</v>
          </cell>
          <cell r="G403">
            <v>77.099999999999994</v>
          </cell>
          <cell r="I403">
            <v>11400</v>
          </cell>
          <cell r="K403">
            <v>4.0999999999999996</v>
          </cell>
          <cell r="M403">
            <v>63677</v>
          </cell>
          <cell r="O403">
            <v>19.899999999999999</v>
          </cell>
          <cell r="Q403">
            <v>4525</v>
          </cell>
          <cell r="S403">
            <v>1.3936756385498381</v>
          </cell>
          <cell r="U403">
            <v>263000</v>
          </cell>
          <cell r="W403">
            <v>0.81</v>
          </cell>
        </row>
        <row r="404">
          <cell r="B404" t="str">
            <v>Isles of Scilly</v>
          </cell>
          <cell r="C404">
            <v>1392</v>
          </cell>
          <cell r="E404" t="str">
            <v>#</v>
          </cell>
          <cell r="G404" t="str">
            <v>#</v>
          </cell>
          <cell r="I404" t="str">
            <v>#</v>
          </cell>
          <cell r="K404" t="str">
            <v>#</v>
          </cell>
          <cell r="M404" t="str">
            <v>#</v>
          </cell>
          <cell r="O404" t="str">
            <v>#</v>
          </cell>
          <cell r="Q404">
            <v>5</v>
          </cell>
          <cell r="S404">
            <v>0.35919540229885055</v>
          </cell>
          <cell r="U404">
            <v>3000</v>
          </cell>
          <cell r="W404">
            <v>2.0099999999999998</v>
          </cell>
        </row>
        <row r="405">
          <cell r="B405" t="str">
            <v>North Somerset</v>
          </cell>
          <cell r="C405">
            <v>123214</v>
          </cell>
          <cell r="E405">
            <v>104211</v>
          </cell>
          <cell r="G405">
            <v>79.400000000000006</v>
          </cell>
          <cell r="I405">
            <v>3800</v>
          </cell>
          <cell r="K405">
            <v>3.5177047000000004</v>
          </cell>
          <cell r="M405">
            <v>22219</v>
          </cell>
          <cell r="O405">
            <v>18</v>
          </cell>
          <cell r="Q405">
            <v>1250</v>
          </cell>
          <cell r="S405">
            <v>1.0144951060756084</v>
          </cell>
          <cell r="U405">
            <v>93000</v>
          </cell>
          <cell r="W405">
            <v>0.76</v>
          </cell>
        </row>
        <row r="406">
          <cell r="B406" t="str">
            <v>Plymouth</v>
          </cell>
          <cell r="C406">
            <v>170006</v>
          </cell>
          <cell r="E406">
            <v>127981</v>
          </cell>
          <cell r="G406">
            <v>73.8</v>
          </cell>
          <cell r="I406">
            <v>7600</v>
          </cell>
          <cell r="K406">
            <v>5.6057604200000002</v>
          </cell>
          <cell r="M406">
            <v>38023</v>
          </cell>
          <cell r="O406">
            <v>22.3</v>
          </cell>
          <cell r="Q406">
            <v>3690</v>
          </cell>
          <cell r="S406">
            <v>2.1705116290013295</v>
          </cell>
          <cell r="U406">
            <v>134000</v>
          </cell>
          <cell r="W406">
            <v>0.79</v>
          </cell>
        </row>
        <row r="407">
          <cell r="B407" t="str">
            <v>Poole</v>
          </cell>
          <cell r="C407">
            <v>90987</v>
          </cell>
          <cell r="E407">
            <v>70725</v>
          </cell>
          <cell r="G407">
            <v>75.599999999999994</v>
          </cell>
          <cell r="I407">
            <v>2800</v>
          </cell>
          <cell r="K407">
            <v>3.8650771700000002</v>
          </cell>
          <cell r="M407">
            <v>19835</v>
          </cell>
          <cell r="O407">
            <v>21.9</v>
          </cell>
          <cell r="Q407">
            <v>1025</v>
          </cell>
          <cell r="S407">
            <v>1.126534559882181</v>
          </cell>
          <cell r="U407">
            <v>89000</v>
          </cell>
          <cell r="W407">
            <v>0.97</v>
          </cell>
        </row>
        <row r="408">
          <cell r="B408" t="str">
            <v>South Gloucestershire</v>
          </cell>
          <cell r="C408">
            <v>173162</v>
          </cell>
          <cell r="E408">
            <v>139940</v>
          </cell>
          <cell r="G408">
            <v>79</v>
          </cell>
          <cell r="I408">
            <v>5100</v>
          </cell>
          <cell r="K408">
            <v>3.5489499299999996</v>
          </cell>
          <cell r="M408">
            <v>31913</v>
          </cell>
          <cell r="O408">
            <v>18.8</v>
          </cell>
          <cell r="Q408">
            <v>1540</v>
          </cell>
          <cell r="S408">
            <v>0.88934061745648585</v>
          </cell>
          <cell r="U408">
            <v>152000</v>
          </cell>
          <cell r="W408">
            <v>0.88</v>
          </cell>
        </row>
        <row r="409">
          <cell r="B409" t="str">
            <v>Swindon</v>
          </cell>
          <cell r="C409">
            <v>140226</v>
          </cell>
          <cell r="E409">
            <v>116069</v>
          </cell>
          <cell r="G409">
            <v>80.3</v>
          </cell>
          <cell r="I409">
            <v>4800</v>
          </cell>
          <cell r="K409">
            <v>3.9828318899999999</v>
          </cell>
          <cell r="M409">
            <v>23186</v>
          </cell>
          <cell r="O409">
            <v>16.5</v>
          </cell>
          <cell r="Q409">
            <v>1875</v>
          </cell>
          <cell r="S409">
            <v>1.337127208934149</v>
          </cell>
          <cell r="U409">
            <v>126000</v>
          </cell>
          <cell r="W409">
            <v>0.9</v>
          </cell>
        </row>
        <row r="410">
          <cell r="B410" t="str">
            <v>Torbay</v>
          </cell>
          <cell r="C410">
            <v>76832</v>
          </cell>
          <cell r="E410">
            <v>59429</v>
          </cell>
          <cell r="G410">
            <v>74.7</v>
          </cell>
          <cell r="I410">
            <v>3400</v>
          </cell>
          <cell r="K410">
            <v>5.3525137799999998</v>
          </cell>
          <cell r="M410">
            <v>15686</v>
          </cell>
          <cell r="O410">
            <v>20.8</v>
          </cell>
          <cell r="Q410">
            <v>1510</v>
          </cell>
          <cell r="S410">
            <v>1.9653269471053729</v>
          </cell>
          <cell r="U410">
            <v>57000</v>
          </cell>
          <cell r="W410">
            <v>0.74</v>
          </cell>
        </row>
        <row r="411">
          <cell r="B411" t="str">
            <v>Wiltshire</v>
          </cell>
          <cell r="C411">
            <v>294784</v>
          </cell>
          <cell r="E411">
            <v>247502</v>
          </cell>
          <cell r="G411">
            <v>80.099999999999994</v>
          </cell>
          <cell r="I411">
            <v>8700</v>
          </cell>
          <cell r="K411">
            <v>3.4</v>
          </cell>
          <cell r="M411">
            <v>47567</v>
          </cell>
          <cell r="O411">
            <v>16.399999999999999</v>
          </cell>
          <cell r="Q411">
            <v>2580</v>
          </cell>
          <cell r="S411">
            <v>0.87521710811984366</v>
          </cell>
          <cell r="U411">
            <v>252000</v>
          </cell>
          <cell r="W411">
            <v>0.86</v>
          </cell>
        </row>
        <row r="413">
          <cell r="B413" t="str">
            <v>Devon</v>
          </cell>
          <cell r="C413">
            <v>457717</v>
          </cell>
          <cell r="E413">
            <v>360610</v>
          </cell>
          <cell r="G413">
            <v>73.599999999999994</v>
          </cell>
          <cell r="I413">
            <v>14700</v>
          </cell>
          <cell r="K413">
            <v>3.9</v>
          </cell>
          <cell r="M413">
            <v>103668</v>
          </cell>
          <cell r="O413">
            <v>22.6</v>
          </cell>
          <cell r="Q413">
            <v>4215</v>
          </cell>
          <cell r="S413">
            <v>0.92087468894535263</v>
          </cell>
          <cell r="U413">
            <v>411000</v>
          </cell>
          <cell r="W413">
            <v>0.9</v>
          </cell>
        </row>
        <row r="414">
          <cell r="B414" t="str">
            <v>East Devon</v>
          </cell>
          <cell r="C414">
            <v>75268</v>
          </cell>
          <cell r="E414">
            <v>61529</v>
          </cell>
          <cell r="G414">
            <v>76</v>
          </cell>
          <cell r="I414">
            <v>2200</v>
          </cell>
          <cell r="K414">
            <v>3.5290770999999999</v>
          </cell>
          <cell r="M414">
            <v>14698</v>
          </cell>
          <cell r="O414">
            <v>19.399999999999999</v>
          </cell>
          <cell r="Q414">
            <v>610</v>
          </cell>
          <cell r="S414">
            <v>0.81043737046287923</v>
          </cell>
          <cell r="U414">
            <v>66000</v>
          </cell>
          <cell r="W414">
            <v>0.88</v>
          </cell>
        </row>
        <row r="415">
          <cell r="B415" t="str">
            <v>Exeter</v>
          </cell>
          <cell r="C415">
            <v>87797</v>
          </cell>
          <cell r="E415">
            <v>59113</v>
          </cell>
          <cell r="G415">
            <v>66.5</v>
          </cell>
          <cell r="I415">
            <v>3300</v>
          </cell>
          <cell r="K415">
            <v>5.3468751000000001</v>
          </cell>
          <cell r="M415">
            <v>26811</v>
          </cell>
          <cell r="O415">
            <v>31</v>
          </cell>
          <cell r="Q415">
            <v>855</v>
          </cell>
          <cell r="S415">
            <v>0.97383737485335486</v>
          </cell>
          <cell r="U415">
            <v>103000</v>
          </cell>
          <cell r="W415">
            <v>1.17</v>
          </cell>
        </row>
        <row r="416">
          <cell r="B416" t="str">
            <v>Mid Devon</v>
          </cell>
          <cell r="C416">
            <v>46865</v>
          </cell>
          <cell r="E416">
            <v>39778</v>
          </cell>
          <cell r="G416">
            <v>82.8</v>
          </cell>
          <cell r="I416">
            <v>1400</v>
          </cell>
          <cell r="K416">
            <v>3.2997977999999999</v>
          </cell>
          <cell r="M416">
            <v>6508</v>
          </cell>
          <cell r="O416">
            <v>14.3</v>
          </cell>
          <cell r="Q416">
            <v>460</v>
          </cell>
          <cell r="S416">
            <v>0.98154272911554463</v>
          </cell>
          <cell r="U416">
            <v>36000</v>
          </cell>
          <cell r="W416">
            <v>0.77</v>
          </cell>
        </row>
        <row r="417">
          <cell r="B417" t="str">
            <v>North Devon</v>
          </cell>
          <cell r="C417">
            <v>54972</v>
          </cell>
          <cell r="E417">
            <v>44206</v>
          </cell>
          <cell r="G417">
            <v>67.5</v>
          </cell>
          <cell r="I417">
            <v>1700</v>
          </cell>
          <cell r="K417">
            <v>3.71828315</v>
          </cell>
          <cell r="M417">
            <v>16801</v>
          </cell>
          <cell r="O417">
            <v>29</v>
          </cell>
          <cell r="Q417">
            <v>535</v>
          </cell>
          <cell r="S417">
            <v>0.97322273157243677</v>
          </cell>
          <cell r="U417">
            <v>58000</v>
          </cell>
          <cell r="W417">
            <v>1.05</v>
          </cell>
        </row>
        <row r="418">
          <cell r="B418" t="str">
            <v>South Hams</v>
          </cell>
          <cell r="C418">
            <v>48397</v>
          </cell>
          <cell r="E418">
            <v>40015</v>
          </cell>
          <cell r="G418">
            <v>77</v>
          </cell>
          <cell r="I418">
            <v>1300</v>
          </cell>
          <cell r="K418">
            <v>3.13857659</v>
          </cell>
          <cell r="M418">
            <v>9751</v>
          </cell>
          <cell r="O418">
            <v>20.8</v>
          </cell>
          <cell r="Q418">
            <v>325</v>
          </cell>
          <cell r="S418">
            <v>0.67152922701820361</v>
          </cell>
          <cell r="U418">
            <v>45000</v>
          </cell>
          <cell r="W418">
            <v>0.93</v>
          </cell>
        </row>
        <row r="419">
          <cell r="B419" t="str">
            <v>Teignbridge</v>
          </cell>
          <cell r="C419">
            <v>74959</v>
          </cell>
          <cell r="E419">
            <v>61239</v>
          </cell>
          <cell r="G419">
            <v>76.5</v>
          </cell>
          <cell r="I419">
            <v>2500</v>
          </cell>
          <cell r="K419">
            <v>3.8847127500000003</v>
          </cell>
          <cell r="M419">
            <v>14065</v>
          </cell>
          <cell r="O419">
            <v>18.899999999999999</v>
          </cell>
          <cell r="Q419">
            <v>665</v>
          </cell>
          <cell r="S419">
            <v>0.88715164289811765</v>
          </cell>
          <cell r="U419">
            <v>56000</v>
          </cell>
          <cell r="W419">
            <v>0.74</v>
          </cell>
        </row>
        <row r="420">
          <cell r="B420" t="str">
            <v>Torridge</v>
          </cell>
          <cell r="C420">
            <v>38131</v>
          </cell>
          <cell r="E420">
            <v>29200</v>
          </cell>
          <cell r="G420">
            <v>71</v>
          </cell>
          <cell r="I420">
            <v>1400</v>
          </cell>
          <cell r="K420">
            <v>4.7083527499999995</v>
          </cell>
          <cell r="M420">
            <v>8503</v>
          </cell>
          <cell r="O420">
            <v>21.9</v>
          </cell>
          <cell r="Q420">
            <v>515</v>
          </cell>
          <cell r="S420">
            <v>1.3506071175683827</v>
          </cell>
          <cell r="U420">
            <v>24000</v>
          </cell>
          <cell r="W420">
            <v>0.63</v>
          </cell>
        </row>
        <row r="421">
          <cell r="B421" t="str">
            <v>West Devon</v>
          </cell>
          <cell r="C421">
            <v>31328</v>
          </cell>
          <cell r="E421">
            <v>25530</v>
          </cell>
          <cell r="G421">
            <v>76</v>
          </cell>
          <cell r="I421">
            <v>800</v>
          </cell>
          <cell r="K421">
            <v>3.1898300800000001</v>
          </cell>
          <cell r="M421">
            <v>6531</v>
          </cell>
          <cell r="O421">
            <v>20.100000000000001</v>
          </cell>
          <cell r="Q421">
            <v>250</v>
          </cell>
          <cell r="S421">
            <v>0.7980081716036771</v>
          </cell>
          <cell r="U421">
            <v>24000</v>
          </cell>
          <cell r="W421">
            <v>0.77</v>
          </cell>
        </row>
        <row r="423">
          <cell r="B423" t="str">
            <v>Dorset</v>
          </cell>
          <cell r="C423">
            <v>235787</v>
          </cell>
          <cell r="E423">
            <v>186475</v>
          </cell>
          <cell r="G423">
            <v>75.3</v>
          </cell>
          <cell r="I423">
            <v>6700</v>
          </cell>
          <cell r="K423">
            <v>3.5000000000000004</v>
          </cell>
          <cell r="M423">
            <v>49461</v>
          </cell>
          <cell r="O423">
            <v>21.3</v>
          </cell>
          <cell r="Q423">
            <v>1930</v>
          </cell>
          <cell r="S423">
            <v>0.81853537302735091</v>
          </cell>
          <cell r="U423">
            <v>196000</v>
          </cell>
          <cell r="W423">
            <v>0.83</v>
          </cell>
        </row>
        <row r="424">
          <cell r="B424" t="str">
            <v>Christchurch</v>
          </cell>
          <cell r="C424">
            <v>25954</v>
          </cell>
          <cell r="E424">
            <v>21916</v>
          </cell>
          <cell r="G424">
            <v>78.599999999999994</v>
          </cell>
          <cell r="I424">
            <v>800</v>
          </cell>
          <cell r="K424">
            <v>3.4971040000000002</v>
          </cell>
          <cell r="M424">
            <v>5743</v>
          </cell>
          <cell r="O424">
            <v>21.4</v>
          </cell>
          <cell r="Q424">
            <v>235</v>
          </cell>
          <cell r="S424">
            <v>0.90544810048547431</v>
          </cell>
          <cell r="U424">
            <v>23000</v>
          </cell>
          <cell r="W424">
            <v>0.87</v>
          </cell>
        </row>
        <row r="425">
          <cell r="B425" t="str">
            <v>East Dorset</v>
          </cell>
          <cell r="C425">
            <v>47952</v>
          </cell>
          <cell r="E425">
            <v>39750</v>
          </cell>
          <cell r="G425">
            <v>77.8</v>
          </cell>
          <cell r="I425">
            <v>1300</v>
          </cell>
          <cell r="K425">
            <v>3.1909115199999998</v>
          </cell>
          <cell r="M425">
            <v>8388</v>
          </cell>
          <cell r="O425">
            <v>17.7</v>
          </cell>
          <cell r="Q425">
            <v>320</v>
          </cell>
          <cell r="S425">
            <v>0.66733400066733395</v>
          </cell>
          <cell r="U425">
            <v>38000</v>
          </cell>
          <cell r="W425">
            <v>0.79</v>
          </cell>
        </row>
        <row r="426">
          <cell r="B426" t="str">
            <v>North Dorset</v>
          </cell>
          <cell r="C426">
            <v>41258</v>
          </cell>
          <cell r="E426">
            <v>32409</v>
          </cell>
          <cell r="G426">
            <v>81.900000000000006</v>
          </cell>
          <cell r="I426">
            <v>900</v>
          </cell>
          <cell r="K426">
            <v>2.6227811499999998</v>
          </cell>
          <cell r="M426">
            <v>6545</v>
          </cell>
          <cell r="O426">
            <v>16.7</v>
          </cell>
          <cell r="Q426">
            <v>240</v>
          </cell>
          <cell r="S426">
            <v>0.58170536623200353</v>
          </cell>
          <cell r="U426">
            <v>31000</v>
          </cell>
          <cell r="W426">
            <v>0.75</v>
          </cell>
        </row>
        <row r="427">
          <cell r="B427" t="str">
            <v>Purbeck</v>
          </cell>
          <cell r="C427">
            <v>26462</v>
          </cell>
          <cell r="E427">
            <v>21113</v>
          </cell>
          <cell r="G427">
            <v>73.7</v>
          </cell>
          <cell r="I427">
            <v>700</v>
          </cell>
          <cell r="K427">
            <v>3.2398226500000002</v>
          </cell>
          <cell r="M427">
            <v>6830</v>
          </cell>
          <cell r="O427">
            <v>25.4</v>
          </cell>
          <cell r="Q427">
            <v>180</v>
          </cell>
          <cell r="S427">
            <v>0.68022069382510775</v>
          </cell>
          <cell r="U427">
            <v>20000</v>
          </cell>
          <cell r="W427">
            <v>0.77</v>
          </cell>
        </row>
        <row r="428">
          <cell r="B428" t="str">
            <v>West Dorset</v>
          </cell>
          <cell r="C428">
            <v>55461</v>
          </cell>
          <cell r="E428">
            <v>45721</v>
          </cell>
          <cell r="G428">
            <v>76.8</v>
          </cell>
          <cell r="I428">
            <v>1500</v>
          </cell>
          <cell r="K428">
            <v>3.1969229600000002</v>
          </cell>
          <cell r="M428">
            <v>9657</v>
          </cell>
          <cell r="O428">
            <v>17.8</v>
          </cell>
          <cell r="Q428">
            <v>355</v>
          </cell>
          <cell r="S428">
            <v>0.64008943221362757</v>
          </cell>
          <cell r="U428">
            <v>62000</v>
          </cell>
          <cell r="W428">
            <v>1.1200000000000001</v>
          </cell>
        </row>
        <row r="429">
          <cell r="B429" t="str">
            <v>Weymouth and Portland</v>
          </cell>
          <cell r="C429">
            <v>38700</v>
          </cell>
          <cell r="E429">
            <v>25566</v>
          </cell>
          <cell r="G429">
            <v>62.1</v>
          </cell>
          <cell r="I429">
            <v>1500</v>
          </cell>
          <cell r="K429">
            <v>5.6002318600000001</v>
          </cell>
          <cell r="M429">
            <v>12298</v>
          </cell>
          <cell r="O429">
            <v>32.5</v>
          </cell>
          <cell r="Q429">
            <v>595</v>
          </cell>
          <cell r="S429">
            <v>1.5374677002583981</v>
          </cell>
          <cell r="U429">
            <v>21000</v>
          </cell>
          <cell r="W429">
            <v>0.55000000000000004</v>
          </cell>
        </row>
        <row r="431">
          <cell r="B431" t="str">
            <v>Gloucestershire</v>
          </cell>
          <cell r="C431">
            <v>380385</v>
          </cell>
          <cell r="E431">
            <v>320445</v>
          </cell>
          <cell r="G431">
            <v>81.099999999999994</v>
          </cell>
          <cell r="I431">
            <v>12400</v>
          </cell>
          <cell r="K431">
            <v>3.6999999999999997</v>
          </cell>
          <cell r="M431">
            <v>56556</v>
          </cell>
          <cell r="O431">
            <v>15</v>
          </cell>
          <cell r="Q431">
            <v>4245</v>
          </cell>
          <cell r="S431">
            <v>1.1159746046768404</v>
          </cell>
          <cell r="U431">
            <v>338000</v>
          </cell>
          <cell r="W431">
            <v>0.89</v>
          </cell>
        </row>
        <row r="432">
          <cell r="B432" t="str">
            <v>Cheltenham</v>
          </cell>
          <cell r="C432">
            <v>75115</v>
          </cell>
          <cell r="E432">
            <v>58045</v>
          </cell>
          <cell r="G432">
            <v>79.900000000000006</v>
          </cell>
          <cell r="I432">
            <v>2500</v>
          </cell>
          <cell r="K432">
            <v>4.1073949899999995</v>
          </cell>
          <cell r="M432">
            <v>12162</v>
          </cell>
          <cell r="O432">
            <v>16.899999999999999</v>
          </cell>
          <cell r="Q432">
            <v>825</v>
          </cell>
          <cell r="S432">
            <v>1.098315915596086</v>
          </cell>
          <cell r="U432">
            <v>76000</v>
          </cell>
          <cell r="W432">
            <v>1.01</v>
          </cell>
        </row>
        <row r="433">
          <cell r="B433" t="str">
            <v>Cotswold</v>
          </cell>
          <cell r="C433">
            <v>50290</v>
          </cell>
          <cell r="E433">
            <v>45753</v>
          </cell>
          <cell r="G433">
            <v>81.7</v>
          </cell>
          <cell r="I433">
            <v>1200</v>
          </cell>
          <cell r="K433">
            <v>2.5302596500000001</v>
          </cell>
          <cell r="M433">
            <v>6860</v>
          </cell>
          <cell r="O433">
            <v>13.6</v>
          </cell>
          <cell r="Q433">
            <v>325</v>
          </cell>
          <cell r="S433">
            <v>0.64625173990853046</v>
          </cell>
          <cell r="U433">
            <v>51000</v>
          </cell>
          <cell r="W433">
            <v>1.02</v>
          </cell>
        </row>
        <row r="434">
          <cell r="B434" t="str">
            <v>Forest of Dean</v>
          </cell>
          <cell r="C434">
            <v>51006</v>
          </cell>
          <cell r="E434">
            <v>39343</v>
          </cell>
          <cell r="G434">
            <v>76.099999999999994</v>
          </cell>
          <cell r="I434">
            <v>1800</v>
          </cell>
          <cell r="K434">
            <v>4.4674196200000003</v>
          </cell>
          <cell r="M434">
            <v>8953</v>
          </cell>
          <cell r="O434">
            <v>18.100000000000001</v>
          </cell>
          <cell r="Q434">
            <v>645</v>
          </cell>
          <cell r="S434">
            <v>1.2645571109281262</v>
          </cell>
          <cell r="U434">
            <v>32000</v>
          </cell>
          <cell r="W434">
            <v>0.63</v>
          </cell>
        </row>
        <row r="435">
          <cell r="B435" t="str">
            <v>Gloucester</v>
          </cell>
          <cell r="C435">
            <v>81311</v>
          </cell>
          <cell r="E435">
            <v>67801</v>
          </cell>
          <cell r="G435">
            <v>80.2</v>
          </cell>
          <cell r="I435">
            <v>3200</v>
          </cell>
          <cell r="K435">
            <v>4.5151360600000006</v>
          </cell>
          <cell r="M435">
            <v>12005</v>
          </cell>
          <cell r="O435">
            <v>14.8</v>
          </cell>
          <cell r="Q435">
            <v>1400</v>
          </cell>
          <cell r="S435">
            <v>1.721784260432168</v>
          </cell>
          <cell r="U435">
            <v>69000</v>
          </cell>
          <cell r="W435">
            <v>0.85</v>
          </cell>
        </row>
        <row r="436">
          <cell r="B436" t="str">
            <v>Stroud</v>
          </cell>
          <cell r="C436">
            <v>70497</v>
          </cell>
          <cell r="E436">
            <v>66984</v>
          </cell>
          <cell r="G436">
            <v>89.6</v>
          </cell>
          <cell r="I436">
            <v>1900</v>
          </cell>
          <cell r="K436">
            <v>2.8085810799999997</v>
          </cell>
          <cell r="M436">
            <v>5966</v>
          </cell>
          <cell r="O436">
            <v>8.5</v>
          </cell>
          <cell r="Q436">
            <v>530</v>
          </cell>
          <cell r="S436">
            <v>0.75180504134927728</v>
          </cell>
          <cell r="U436">
            <v>60000</v>
          </cell>
          <cell r="W436">
            <v>0.86</v>
          </cell>
        </row>
        <row r="437">
          <cell r="B437" t="str">
            <v>Tewkesbury</v>
          </cell>
          <cell r="C437">
            <v>52166</v>
          </cell>
          <cell r="E437">
            <v>42519</v>
          </cell>
          <cell r="G437">
            <v>77.2</v>
          </cell>
          <cell r="I437">
            <v>1700</v>
          </cell>
          <cell r="K437">
            <v>3.9548021699999998</v>
          </cell>
          <cell r="M437">
            <v>10610</v>
          </cell>
          <cell r="O437">
            <v>19.399999999999999</v>
          </cell>
          <cell r="Q437">
            <v>525</v>
          </cell>
          <cell r="S437">
            <v>1.0064026377333894</v>
          </cell>
          <cell r="U437">
            <v>49000</v>
          </cell>
          <cell r="W437">
            <v>0.95</v>
          </cell>
        </row>
        <row r="439">
          <cell r="B439" t="str">
            <v>Somerset</v>
          </cell>
          <cell r="C439">
            <v>321661</v>
          </cell>
          <cell r="E439">
            <v>257813</v>
          </cell>
          <cell r="G439">
            <v>75.900000000000006</v>
          </cell>
          <cell r="I439">
            <v>11100</v>
          </cell>
          <cell r="K439">
            <v>4.1000000000000005</v>
          </cell>
          <cell r="M439">
            <v>67461</v>
          </cell>
          <cell r="O439">
            <v>21.1</v>
          </cell>
          <cell r="Q439">
            <v>3660</v>
          </cell>
          <cell r="S439">
            <v>1.1378438791149688</v>
          </cell>
          <cell r="U439">
            <v>271000</v>
          </cell>
          <cell r="W439">
            <v>0.84</v>
          </cell>
        </row>
        <row r="440">
          <cell r="B440" t="str">
            <v>Mendip</v>
          </cell>
          <cell r="C440">
            <v>66987</v>
          </cell>
          <cell r="E440">
            <v>52599</v>
          </cell>
          <cell r="G440">
            <v>73</v>
          </cell>
          <cell r="I440">
            <v>2400</v>
          </cell>
          <cell r="K440">
            <v>4.3096072800000007</v>
          </cell>
          <cell r="M440">
            <v>15579</v>
          </cell>
          <cell r="O440">
            <v>23.1</v>
          </cell>
          <cell r="Q440">
            <v>690</v>
          </cell>
          <cell r="S440">
            <v>1.0300506068341617</v>
          </cell>
          <cell r="U440">
            <v>57000</v>
          </cell>
          <cell r="W440">
            <v>0.85</v>
          </cell>
        </row>
        <row r="441">
          <cell r="B441" t="str">
            <v>Sedgemoor</v>
          </cell>
          <cell r="C441">
            <v>71674</v>
          </cell>
          <cell r="E441">
            <v>55864</v>
          </cell>
          <cell r="G441">
            <v>73.3</v>
          </cell>
          <cell r="I441">
            <v>2900</v>
          </cell>
          <cell r="K441">
            <v>4.9638343799999998</v>
          </cell>
          <cell r="M441">
            <v>16670</v>
          </cell>
          <cell r="O441">
            <v>23.4</v>
          </cell>
          <cell r="Q441">
            <v>1135</v>
          </cell>
          <cell r="S441">
            <v>1.5835588916482963</v>
          </cell>
          <cell r="U441">
            <v>51000</v>
          </cell>
          <cell r="W441">
            <v>0.71</v>
          </cell>
        </row>
        <row r="442">
          <cell r="B442" t="str">
            <v>South Somerset</v>
          </cell>
          <cell r="C442">
            <v>96193</v>
          </cell>
          <cell r="E442">
            <v>77851</v>
          </cell>
          <cell r="G442">
            <v>76.8</v>
          </cell>
          <cell r="I442">
            <v>3000</v>
          </cell>
          <cell r="K442">
            <v>3.7454281999999997</v>
          </cell>
          <cell r="M442">
            <v>19686</v>
          </cell>
          <cell r="O442">
            <v>20.6</v>
          </cell>
          <cell r="Q442">
            <v>865</v>
          </cell>
          <cell r="S442">
            <v>0.89923383198361639</v>
          </cell>
          <cell r="U442">
            <v>82000</v>
          </cell>
          <cell r="W442">
            <v>0.86</v>
          </cell>
        </row>
        <row r="443">
          <cell r="B443" t="str">
            <v>Taunton Deane</v>
          </cell>
          <cell r="C443">
            <v>68318</v>
          </cell>
          <cell r="E443">
            <v>55720</v>
          </cell>
          <cell r="G443">
            <v>78.7</v>
          </cell>
          <cell r="I443">
            <v>2300</v>
          </cell>
          <cell r="K443">
            <v>3.8890973799999999</v>
          </cell>
          <cell r="M443">
            <v>12798</v>
          </cell>
          <cell r="O443">
            <v>19</v>
          </cell>
          <cell r="Q443">
            <v>820</v>
          </cell>
          <cell r="S443">
            <v>1.2002693287274218</v>
          </cell>
          <cell r="U443">
            <v>63000</v>
          </cell>
          <cell r="W443">
            <v>0.93</v>
          </cell>
        </row>
        <row r="444">
          <cell r="B444" t="str">
            <v>West Somerset</v>
          </cell>
          <cell r="C444">
            <v>18489</v>
          </cell>
          <cell r="E444">
            <v>15779</v>
          </cell>
          <cell r="G444">
            <v>81.599999999999994</v>
          </cell>
          <cell r="I444">
            <v>500</v>
          </cell>
          <cell r="K444">
            <v>3.0719051899999998</v>
          </cell>
          <cell r="M444">
            <v>2728</v>
          </cell>
          <cell r="O444">
            <v>15.7</v>
          </cell>
          <cell r="Q444">
            <v>155</v>
          </cell>
          <cell r="S444">
            <v>0.83833630807507165</v>
          </cell>
          <cell r="U444">
            <v>17000</v>
          </cell>
          <cell r="W444">
            <v>0.94</v>
          </cell>
        </row>
        <row r="447">
          <cell r="B447" t="str">
            <v>WALES</v>
          </cell>
          <cell r="C447">
            <v>1919024</v>
          </cell>
          <cell r="E447">
            <v>1418869</v>
          </cell>
          <cell r="G447">
            <v>71.2</v>
          </cell>
          <cell r="I447">
            <v>68424</v>
          </cell>
          <cell r="K447">
            <v>4.5999999999999996</v>
          </cell>
          <cell r="M447">
            <v>480594</v>
          </cell>
          <cell r="O447">
            <v>25.2</v>
          </cell>
          <cell r="Q447">
            <v>43160</v>
          </cell>
          <cell r="S447">
            <v>2.2000000000000002</v>
          </cell>
          <cell r="U447">
            <v>1421000</v>
          </cell>
          <cell r="W447">
            <v>0.74</v>
          </cell>
        </row>
        <row r="449">
          <cell r="B449" t="str">
            <v>Isle of Anglesey</v>
          </cell>
          <cell r="C449">
            <v>40729</v>
          </cell>
          <cell r="E449">
            <v>30454</v>
          </cell>
          <cell r="G449">
            <v>70.8</v>
          </cell>
          <cell r="I449">
            <v>1600</v>
          </cell>
          <cell r="K449">
            <v>5.1012727099999999</v>
          </cell>
          <cell r="M449">
            <v>10164</v>
          </cell>
          <cell r="O449">
            <v>24.9</v>
          </cell>
          <cell r="Q449">
            <v>1225</v>
          </cell>
          <cell r="S449">
            <v>3.0076849419332663</v>
          </cell>
          <cell r="U449">
            <v>26000</v>
          </cell>
          <cell r="W449">
            <v>0.63</v>
          </cell>
        </row>
        <row r="450">
          <cell r="B450" t="str">
            <v>Gwynedd</v>
          </cell>
          <cell r="C450">
            <v>74480</v>
          </cell>
          <cell r="E450">
            <v>56684</v>
          </cell>
          <cell r="G450">
            <v>73.400000000000006</v>
          </cell>
          <cell r="I450">
            <v>2700</v>
          </cell>
          <cell r="K450">
            <v>4.5001112900000004</v>
          </cell>
          <cell r="M450">
            <v>16337</v>
          </cell>
          <cell r="O450">
            <v>22.3</v>
          </cell>
          <cell r="Q450">
            <v>1440</v>
          </cell>
          <cell r="S450">
            <v>1.9334049409237379</v>
          </cell>
          <cell r="U450">
            <v>66000</v>
          </cell>
          <cell r="W450">
            <v>0.89</v>
          </cell>
        </row>
        <row r="451">
          <cell r="B451" t="str">
            <v>Conwy</v>
          </cell>
          <cell r="C451">
            <v>66425</v>
          </cell>
          <cell r="E451">
            <v>51820</v>
          </cell>
          <cell r="G451">
            <v>73.7</v>
          </cell>
          <cell r="I451">
            <v>2200</v>
          </cell>
          <cell r="K451">
            <v>4.1024779100000002</v>
          </cell>
          <cell r="M451">
            <v>15599</v>
          </cell>
          <cell r="O451">
            <v>23.8</v>
          </cell>
          <cell r="Q451">
            <v>1520</v>
          </cell>
          <cell r="S451">
            <v>2.2882950696273991</v>
          </cell>
          <cell r="U451">
            <v>50000</v>
          </cell>
          <cell r="W451">
            <v>0.76</v>
          </cell>
        </row>
        <row r="452">
          <cell r="B452" t="str">
            <v>Denbighshire</v>
          </cell>
          <cell r="C452">
            <v>55476</v>
          </cell>
          <cell r="E452">
            <v>42556</v>
          </cell>
          <cell r="G452">
            <v>72</v>
          </cell>
          <cell r="I452">
            <v>1900</v>
          </cell>
          <cell r="K452">
            <v>4.18279668</v>
          </cell>
          <cell r="M452">
            <v>13835</v>
          </cell>
          <cell r="O452">
            <v>25</v>
          </cell>
          <cell r="Q452">
            <v>1220</v>
          </cell>
          <cell r="S452">
            <v>2.1991491816280915</v>
          </cell>
          <cell r="U452">
            <v>44000</v>
          </cell>
          <cell r="W452">
            <v>0.8</v>
          </cell>
        </row>
        <row r="453">
          <cell r="B453" t="str">
            <v>Flintshire</v>
          </cell>
          <cell r="C453">
            <v>94728</v>
          </cell>
          <cell r="E453">
            <v>72057</v>
          </cell>
          <cell r="G453">
            <v>72.5</v>
          </cell>
          <cell r="I453">
            <v>2800</v>
          </cell>
          <cell r="K453">
            <v>3.78347905</v>
          </cell>
          <cell r="M453">
            <v>23524</v>
          </cell>
          <cell r="O453">
            <v>24.7</v>
          </cell>
          <cell r="Q453">
            <v>1555</v>
          </cell>
          <cell r="S453">
            <v>1.6415420994848409</v>
          </cell>
          <cell r="U453">
            <v>81000</v>
          </cell>
          <cell r="W453">
            <v>0.86</v>
          </cell>
        </row>
        <row r="454">
          <cell r="B454" t="str">
            <v>Wrexham</v>
          </cell>
          <cell r="C454">
            <v>84544</v>
          </cell>
          <cell r="E454">
            <v>65463</v>
          </cell>
          <cell r="G454">
            <v>75.2</v>
          </cell>
          <cell r="I454">
            <v>2700</v>
          </cell>
          <cell r="K454">
            <v>3.9158176899999999</v>
          </cell>
          <cell r="M454">
            <v>18725</v>
          </cell>
          <cell r="O454">
            <v>22.2</v>
          </cell>
          <cell r="Q454">
            <v>1585</v>
          </cell>
          <cell r="S454">
            <v>1.8747634367903103</v>
          </cell>
          <cell r="U454">
            <v>61000</v>
          </cell>
          <cell r="W454">
            <v>0.72</v>
          </cell>
        </row>
        <row r="455">
          <cell r="B455" t="str">
            <v>Powys</v>
          </cell>
          <cell r="C455">
            <v>76884</v>
          </cell>
          <cell r="E455">
            <v>64464</v>
          </cell>
          <cell r="G455">
            <v>78.099999999999994</v>
          </cell>
          <cell r="I455">
            <v>1900</v>
          </cell>
          <cell r="K455">
            <v>2.8675261700000001</v>
          </cell>
          <cell r="M455">
            <v>14881</v>
          </cell>
          <cell r="O455">
            <v>19.600000000000001</v>
          </cell>
          <cell r="Q455">
            <v>825</v>
          </cell>
          <cell r="S455">
            <v>1.0730451069143125</v>
          </cell>
          <cell r="U455">
            <v>69000</v>
          </cell>
          <cell r="W455">
            <v>0.89</v>
          </cell>
        </row>
        <row r="456">
          <cell r="B456" t="str">
            <v>Ceredigion</v>
          </cell>
          <cell r="C456">
            <v>46348</v>
          </cell>
          <cell r="E456">
            <v>33023</v>
          </cell>
          <cell r="G456">
            <v>65.3</v>
          </cell>
          <cell r="I456">
            <v>1400</v>
          </cell>
          <cell r="K456">
            <v>3.9471983799999997</v>
          </cell>
          <cell r="M456">
            <v>15033</v>
          </cell>
          <cell r="O456">
            <v>32.700000000000003</v>
          </cell>
          <cell r="Q456">
            <v>515</v>
          </cell>
          <cell r="S456">
            <v>1.1111590575645121</v>
          </cell>
          <cell r="U456">
            <v>36000</v>
          </cell>
          <cell r="W456">
            <v>0.78</v>
          </cell>
        </row>
        <row r="457">
          <cell r="B457" t="str">
            <v>Pembrokeshire</v>
          </cell>
          <cell r="C457">
            <v>71854</v>
          </cell>
          <cell r="E457">
            <v>57042</v>
          </cell>
          <cell r="G457">
            <v>73.5</v>
          </cell>
          <cell r="I457">
            <v>2500</v>
          </cell>
          <cell r="K457">
            <v>4.2780256300000001</v>
          </cell>
          <cell r="M457">
            <v>17550</v>
          </cell>
          <cell r="O457">
            <v>23.8</v>
          </cell>
          <cell r="Q457">
            <v>1665</v>
          </cell>
          <cell r="S457">
            <v>2.3171987641606591</v>
          </cell>
          <cell r="U457">
            <v>54000</v>
          </cell>
          <cell r="W457">
            <v>0.75</v>
          </cell>
        </row>
        <row r="458">
          <cell r="B458" t="str">
            <v>Carmarthenshire</v>
          </cell>
          <cell r="C458">
            <v>110300</v>
          </cell>
          <cell r="E458">
            <v>84673</v>
          </cell>
          <cell r="G458">
            <v>73.099999999999994</v>
          </cell>
          <cell r="I458">
            <v>3700</v>
          </cell>
          <cell r="K458">
            <v>4.1208978200000006</v>
          </cell>
          <cell r="M458">
            <v>25368</v>
          </cell>
          <cell r="O458">
            <v>23.4</v>
          </cell>
          <cell r="Q458">
            <v>2155</v>
          </cell>
          <cell r="S458">
            <v>1.9537624660018134</v>
          </cell>
          <cell r="U458">
            <v>80000</v>
          </cell>
          <cell r="W458">
            <v>0.72</v>
          </cell>
        </row>
        <row r="459">
          <cell r="B459" t="str">
            <v>Swansea</v>
          </cell>
          <cell r="C459">
            <v>153906</v>
          </cell>
          <cell r="E459">
            <v>109714</v>
          </cell>
          <cell r="G459">
            <v>69.400000000000006</v>
          </cell>
          <cell r="I459">
            <v>6100</v>
          </cell>
          <cell r="K459">
            <v>5.2853209300000001</v>
          </cell>
          <cell r="M459">
            <v>39517</v>
          </cell>
          <cell r="O459">
            <v>25.9</v>
          </cell>
          <cell r="Q459">
            <v>3535</v>
          </cell>
          <cell r="S459">
            <v>2.2968565228126256</v>
          </cell>
          <cell r="U459">
            <v>120000</v>
          </cell>
          <cell r="W459">
            <v>0.78</v>
          </cell>
        </row>
        <row r="460">
          <cell r="B460" t="str">
            <v>Neath Port Talbot</v>
          </cell>
          <cell r="C460">
            <v>87910</v>
          </cell>
          <cell r="E460">
            <v>62009</v>
          </cell>
          <cell r="G460">
            <v>69</v>
          </cell>
          <cell r="I460">
            <v>3200</v>
          </cell>
          <cell r="K460">
            <v>4.8934989900000003</v>
          </cell>
          <cell r="M460">
            <v>23691</v>
          </cell>
          <cell r="O460">
            <v>27.1</v>
          </cell>
          <cell r="Q460">
            <v>2190</v>
          </cell>
          <cell r="S460">
            <v>2.4911841656239333</v>
          </cell>
          <cell r="U460">
            <v>52000</v>
          </cell>
          <cell r="W460">
            <v>0.59</v>
          </cell>
        </row>
        <row r="461">
          <cell r="B461" t="str">
            <v>Bridgend</v>
          </cell>
          <cell r="C461">
            <v>88636</v>
          </cell>
          <cell r="E461">
            <v>64045</v>
          </cell>
          <cell r="G461">
            <v>71.7</v>
          </cell>
          <cell r="I461">
            <v>3000</v>
          </cell>
          <cell r="K461">
            <v>4.5384269599999998</v>
          </cell>
          <cell r="M461">
            <v>21200</v>
          </cell>
          <cell r="O461">
            <v>24.4</v>
          </cell>
          <cell r="Q461">
            <v>1915</v>
          </cell>
          <cell r="S461">
            <v>2.1605216841915249</v>
          </cell>
          <cell r="U461">
            <v>67000</v>
          </cell>
          <cell r="W461">
            <v>0.76</v>
          </cell>
        </row>
        <row r="462">
          <cell r="B462" t="str">
            <v>Vale of Glamorgan</v>
          </cell>
          <cell r="C462">
            <v>77996</v>
          </cell>
          <cell r="E462">
            <v>59005</v>
          </cell>
          <cell r="G462">
            <v>73.2</v>
          </cell>
          <cell r="I462">
            <v>2600</v>
          </cell>
          <cell r="K462">
            <v>4.2174493799999997</v>
          </cell>
          <cell r="M462">
            <v>17048</v>
          </cell>
          <cell r="O462">
            <v>22.2</v>
          </cell>
          <cell r="Q462">
            <v>1430</v>
          </cell>
          <cell r="S462">
            <v>1.833427355248987</v>
          </cell>
          <cell r="U462">
            <v>47000</v>
          </cell>
          <cell r="W462">
            <v>0.6</v>
          </cell>
        </row>
        <row r="463">
          <cell r="B463" t="str">
            <v>Cardiff</v>
          </cell>
          <cell r="C463">
            <v>241720</v>
          </cell>
          <cell r="E463">
            <v>168226</v>
          </cell>
          <cell r="G463">
            <v>67.7</v>
          </cell>
          <cell r="I463">
            <v>9300</v>
          </cell>
          <cell r="K463">
            <v>5.2410342500000002</v>
          </cell>
          <cell r="M463">
            <v>69557</v>
          </cell>
          <cell r="O463">
            <v>28.9</v>
          </cell>
          <cell r="Q463">
            <v>5580</v>
          </cell>
          <cell r="S463">
            <v>2.3084560648684431</v>
          </cell>
          <cell r="U463">
            <v>221000</v>
          </cell>
          <cell r="W463">
            <v>0.92</v>
          </cell>
        </row>
        <row r="464">
          <cell r="B464" t="str">
            <v>Rhondda Cynon Taf</v>
          </cell>
          <cell r="C464">
            <v>148909</v>
          </cell>
          <cell r="E464">
            <v>105369</v>
          </cell>
          <cell r="G464">
            <v>69.400000000000006</v>
          </cell>
          <cell r="I464">
            <v>5900</v>
          </cell>
          <cell r="K464">
            <v>5.2915251200000002</v>
          </cell>
          <cell r="M464">
            <v>38153</v>
          </cell>
          <cell r="O464">
            <v>25.8</v>
          </cell>
          <cell r="Q464">
            <v>3675</v>
          </cell>
          <cell r="S464">
            <v>2.467950224633837</v>
          </cell>
          <cell r="U464">
            <v>85000</v>
          </cell>
          <cell r="W464">
            <v>0.56999999999999995</v>
          </cell>
        </row>
        <row r="465">
          <cell r="B465" t="str">
            <v>Merthyr Tydfil</v>
          </cell>
          <cell r="C465">
            <v>37477</v>
          </cell>
          <cell r="E465">
            <v>26517</v>
          </cell>
          <cell r="G465">
            <v>68.7</v>
          </cell>
          <cell r="I465">
            <v>1500</v>
          </cell>
          <cell r="K465">
            <v>5.4088116099999999</v>
          </cell>
          <cell r="M465">
            <v>10080</v>
          </cell>
          <cell r="O465">
            <v>26.7</v>
          </cell>
          <cell r="Q465">
            <v>1040</v>
          </cell>
          <cell r="S465">
            <v>2.7750353550177445</v>
          </cell>
          <cell r="U465">
            <v>23000</v>
          </cell>
          <cell r="W465">
            <v>0.62</v>
          </cell>
        </row>
        <row r="466">
          <cell r="B466" t="str">
            <v>Caerphilly</v>
          </cell>
          <cell r="C466">
            <v>112558</v>
          </cell>
          <cell r="E466">
            <v>82116</v>
          </cell>
          <cell r="G466">
            <v>70.900000000000006</v>
          </cell>
          <cell r="I466">
            <v>4500</v>
          </cell>
          <cell r="K466">
            <v>5.1614048000000006</v>
          </cell>
          <cell r="M466">
            <v>28367</v>
          </cell>
          <cell r="O466">
            <v>25.2</v>
          </cell>
          <cell r="Q466">
            <v>3420</v>
          </cell>
          <cell r="S466">
            <v>3.0384335187192382</v>
          </cell>
          <cell r="U466">
            <v>61000</v>
          </cell>
          <cell r="W466">
            <v>0.54</v>
          </cell>
        </row>
        <row r="467">
          <cell r="B467" t="str">
            <v>Blaenau Gwent</v>
          </cell>
          <cell r="C467">
            <v>43852</v>
          </cell>
          <cell r="E467">
            <v>28522</v>
          </cell>
          <cell r="G467">
            <v>64.5</v>
          </cell>
          <cell r="I467">
            <v>2000</v>
          </cell>
          <cell r="K467">
            <v>6.4218220500000003</v>
          </cell>
          <cell r="M467">
            <v>13303</v>
          </cell>
          <cell r="O467">
            <v>30.8</v>
          </cell>
          <cell r="Q467">
            <v>1690</v>
          </cell>
          <cell r="S467">
            <v>3.853872115296908</v>
          </cell>
          <cell r="U467">
            <v>21000</v>
          </cell>
          <cell r="W467">
            <v>0.48</v>
          </cell>
        </row>
        <row r="468">
          <cell r="B468" t="str">
            <v>Torfaen</v>
          </cell>
          <cell r="C468">
            <v>56893</v>
          </cell>
          <cell r="E468">
            <v>43653</v>
          </cell>
          <cell r="G468">
            <v>74.900000000000006</v>
          </cell>
          <cell r="I468">
            <v>1900</v>
          </cell>
          <cell r="K468">
            <v>4.1976137500000004</v>
          </cell>
          <cell r="M468">
            <v>13061</v>
          </cell>
          <cell r="O468">
            <v>23</v>
          </cell>
          <cell r="Q468">
            <v>1375</v>
          </cell>
          <cell r="S468">
            <v>2.4168175346703462</v>
          </cell>
          <cell r="U468">
            <v>38000</v>
          </cell>
          <cell r="W468">
            <v>0.67</v>
          </cell>
        </row>
        <row r="469">
          <cell r="B469" t="str">
            <v>Monmouthshire</v>
          </cell>
          <cell r="C469">
            <v>55115</v>
          </cell>
          <cell r="E469">
            <v>44754</v>
          </cell>
          <cell r="G469">
            <v>76.400000000000006</v>
          </cell>
          <cell r="I469">
            <v>1500</v>
          </cell>
          <cell r="K469">
            <v>3.1468621699999999</v>
          </cell>
          <cell r="M469">
            <v>11380</v>
          </cell>
          <cell r="O469">
            <v>20.9</v>
          </cell>
          <cell r="Q469">
            <v>675</v>
          </cell>
          <cell r="S469">
            <v>1.2247119658895038</v>
          </cell>
          <cell r="U469">
            <v>43000</v>
          </cell>
          <cell r="W469">
            <v>0.78</v>
          </cell>
        </row>
        <row r="470">
          <cell r="B470" t="str">
            <v>Newport</v>
          </cell>
          <cell r="C470">
            <v>92284</v>
          </cell>
          <cell r="E470">
            <v>66703</v>
          </cell>
          <cell r="G470">
            <v>70.7</v>
          </cell>
          <cell r="I470">
            <v>3700</v>
          </cell>
          <cell r="K470">
            <v>5.18819505</v>
          </cell>
          <cell r="M470">
            <v>24221</v>
          </cell>
          <cell r="O470">
            <v>26.4</v>
          </cell>
          <cell r="Q470">
            <v>2930</v>
          </cell>
          <cell r="S470">
            <v>3.1749815786051752</v>
          </cell>
          <cell r="U470">
            <v>77000</v>
          </cell>
          <cell r="W470">
            <v>0.83</v>
          </cell>
        </row>
        <row r="473">
          <cell r="B473" t="str">
            <v>SCOTLAND</v>
          </cell>
          <cell r="C473">
            <v>3477740</v>
          </cell>
          <cell r="E473">
            <v>2579689</v>
          </cell>
          <cell r="G473">
            <v>72.900000000000006</v>
          </cell>
          <cell r="I473">
            <v>131385</v>
          </cell>
          <cell r="K473">
            <v>4.8</v>
          </cell>
          <cell r="M473">
            <v>793706</v>
          </cell>
          <cell r="O473">
            <v>23.2</v>
          </cell>
          <cell r="Q473">
            <v>78300</v>
          </cell>
          <cell r="S473">
            <v>2.2999999999999998</v>
          </cell>
          <cell r="U473">
            <v>2740000</v>
          </cell>
          <cell r="W473">
            <v>0.79</v>
          </cell>
        </row>
        <row r="475">
          <cell r="B475" t="str">
            <v>Aberdeen City</v>
          </cell>
          <cell r="C475">
            <v>162073</v>
          </cell>
          <cell r="E475">
            <v>116009</v>
          </cell>
          <cell r="G475">
            <v>70.2</v>
          </cell>
          <cell r="I475">
            <v>6600</v>
          </cell>
          <cell r="K475">
            <v>5.4112085900000002</v>
          </cell>
          <cell r="M475">
            <v>38261</v>
          </cell>
          <cell r="O475">
            <v>23.9</v>
          </cell>
          <cell r="Q475">
            <v>3380</v>
          </cell>
          <cell r="S475">
            <v>2.0854799997531979</v>
          </cell>
          <cell r="U475">
            <v>194000</v>
          </cell>
          <cell r="W475">
            <v>1.2</v>
          </cell>
        </row>
        <row r="476">
          <cell r="B476" t="str">
            <v>Aberdeenshire</v>
          </cell>
          <cell r="C476">
            <v>166393</v>
          </cell>
          <cell r="E476">
            <v>136522</v>
          </cell>
          <cell r="G476">
            <v>78.099999999999994</v>
          </cell>
          <cell r="I476">
            <v>5300</v>
          </cell>
          <cell r="K476">
            <v>3.7600653499999996</v>
          </cell>
          <cell r="M476">
            <v>29074</v>
          </cell>
          <cell r="O476">
            <v>17.399999999999999</v>
          </cell>
          <cell r="Q476">
            <v>2430</v>
          </cell>
          <cell r="S476">
            <v>1.4603979734724417</v>
          </cell>
          <cell r="U476">
            <v>119000</v>
          </cell>
          <cell r="W476">
            <v>0.71</v>
          </cell>
        </row>
        <row r="477">
          <cell r="B477" t="str">
            <v>Angus</v>
          </cell>
          <cell r="C477">
            <v>71170</v>
          </cell>
          <cell r="E477">
            <v>57820</v>
          </cell>
          <cell r="G477">
            <v>78.2</v>
          </cell>
          <cell r="I477">
            <v>2500</v>
          </cell>
          <cell r="K477">
            <v>4.0775390399999996</v>
          </cell>
          <cell r="M477">
            <v>13471</v>
          </cell>
          <cell r="O477">
            <v>19.3</v>
          </cell>
          <cell r="Q477">
            <v>1450</v>
          </cell>
          <cell r="S477">
            <v>2.0373752985808626</v>
          </cell>
          <cell r="U477">
            <v>42000</v>
          </cell>
          <cell r="W477">
            <v>0.59</v>
          </cell>
        </row>
        <row r="478">
          <cell r="B478" t="str">
            <v>Argyll and Bute</v>
          </cell>
          <cell r="C478">
            <v>52274</v>
          </cell>
          <cell r="E478">
            <v>42025</v>
          </cell>
          <cell r="G478">
            <v>78.400000000000006</v>
          </cell>
          <cell r="I478">
            <v>1600</v>
          </cell>
          <cell r="K478">
            <v>3.72764732</v>
          </cell>
          <cell r="M478">
            <v>9644</v>
          </cell>
          <cell r="O478">
            <v>19.2</v>
          </cell>
          <cell r="Q478">
            <v>875</v>
          </cell>
          <cell r="S478">
            <v>1.6738722883268928</v>
          </cell>
          <cell r="U478">
            <v>46000</v>
          </cell>
          <cell r="W478">
            <v>0.88</v>
          </cell>
        </row>
        <row r="479">
          <cell r="B479" t="str">
            <v>City of Edinburgh</v>
          </cell>
          <cell r="C479">
            <v>347874</v>
          </cell>
          <cell r="E479">
            <v>250413</v>
          </cell>
          <cell r="G479">
            <v>71.3</v>
          </cell>
          <cell r="I479">
            <v>11500</v>
          </cell>
          <cell r="K479">
            <v>4.3895249400000003</v>
          </cell>
          <cell r="M479">
            <v>87221</v>
          </cell>
          <cell r="O479">
            <v>25.6</v>
          </cell>
          <cell r="Q479">
            <v>5250</v>
          </cell>
          <cell r="S479">
            <v>1.5091671122302903</v>
          </cell>
          <cell r="U479">
            <v>352000</v>
          </cell>
          <cell r="W479">
            <v>1.01</v>
          </cell>
        </row>
        <row r="480">
          <cell r="B480" t="str">
            <v>Clackmannanshire</v>
          </cell>
          <cell r="C480">
            <v>32658</v>
          </cell>
          <cell r="E480">
            <v>22619</v>
          </cell>
          <cell r="G480">
            <v>68.400000000000006</v>
          </cell>
          <cell r="I480">
            <v>1300</v>
          </cell>
          <cell r="K480">
            <v>5.5856906100000003</v>
          </cell>
          <cell r="M480">
            <v>8156</v>
          </cell>
          <cell r="O480">
            <v>25.7</v>
          </cell>
          <cell r="Q480">
            <v>860</v>
          </cell>
          <cell r="S480">
            <v>2.633351705554535</v>
          </cell>
          <cell r="U480">
            <v>16000</v>
          </cell>
          <cell r="W480">
            <v>0.5</v>
          </cell>
        </row>
        <row r="481">
          <cell r="B481" t="str">
            <v>Dumfries and Galloway</v>
          </cell>
          <cell r="C481">
            <v>89653</v>
          </cell>
          <cell r="E481">
            <v>69837</v>
          </cell>
          <cell r="G481">
            <v>74.8</v>
          </cell>
          <cell r="I481">
            <v>3000</v>
          </cell>
          <cell r="K481">
            <v>4.1299363700000002</v>
          </cell>
          <cell r="M481">
            <v>19062</v>
          </cell>
          <cell r="O481">
            <v>21.5</v>
          </cell>
          <cell r="Q481">
            <v>1540</v>
          </cell>
          <cell r="S481">
            <v>1.7177339297067582</v>
          </cell>
          <cell r="U481">
            <v>70000</v>
          </cell>
          <cell r="W481">
            <v>0.78</v>
          </cell>
        </row>
        <row r="482">
          <cell r="B482" t="str">
            <v>Dundee City</v>
          </cell>
          <cell r="C482">
            <v>98554</v>
          </cell>
          <cell r="E482">
            <v>65283</v>
          </cell>
          <cell r="G482">
            <v>66</v>
          </cell>
          <cell r="I482">
            <v>4900</v>
          </cell>
          <cell r="K482">
            <v>6.9632447299999995</v>
          </cell>
          <cell r="M482">
            <v>27695</v>
          </cell>
          <cell r="O482">
            <v>28.8</v>
          </cell>
          <cell r="Q482">
            <v>3455</v>
          </cell>
          <cell r="S482">
            <v>3.5056923108143763</v>
          </cell>
          <cell r="U482">
            <v>80000</v>
          </cell>
          <cell r="W482">
            <v>0.81</v>
          </cell>
        </row>
        <row r="483">
          <cell r="B483" t="str">
            <v>East Ayrshire</v>
          </cell>
          <cell r="C483">
            <v>77358</v>
          </cell>
          <cell r="E483">
            <v>51152</v>
          </cell>
          <cell r="G483">
            <v>66.3</v>
          </cell>
          <cell r="I483">
            <v>3500</v>
          </cell>
          <cell r="K483">
            <v>6.4728755499999995</v>
          </cell>
          <cell r="M483">
            <v>21307</v>
          </cell>
          <cell r="O483">
            <v>28.2</v>
          </cell>
          <cell r="Q483">
            <v>2525</v>
          </cell>
          <cell r="S483">
            <v>3.2640450890664181</v>
          </cell>
          <cell r="U483">
            <v>45000</v>
          </cell>
          <cell r="W483">
            <v>0.57999999999999996</v>
          </cell>
        </row>
        <row r="484">
          <cell r="B484" t="str">
            <v>East Dunbartonshire</v>
          </cell>
          <cell r="C484">
            <v>65404</v>
          </cell>
          <cell r="E484">
            <v>50904</v>
          </cell>
          <cell r="G484">
            <v>75.7</v>
          </cell>
          <cell r="I484">
            <v>1900</v>
          </cell>
          <cell r="K484">
            <v>3.5729956899999999</v>
          </cell>
          <cell r="M484">
            <v>14410</v>
          </cell>
          <cell r="O484">
            <v>21.8</v>
          </cell>
          <cell r="Q484">
            <v>765</v>
          </cell>
          <cell r="S484">
            <v>1.1696532322182129</v>
          </cell>
          <cell r="U484">
            <v>30000</v>
          </cell>
          <cell r="W484">
            <v>0.45</v>
          </cell>
        </row>
        <row r="485">
          <cell r="B485" t="str">
            <v>East Lothian</v>
          </cell>
          <cell r="C485">
            <v>64200</v>
          </cell>
          <cell r="E485">
            <v>47748</v>
          </cell>
          <cell r="G485">
            <v>72.900000000000006</v>
          </cell>
          <cell r="I485">
            <v>2200</v>
          </cell>
          <cell r="K485">
            <v>4.3854381700000005</v>
          </cell>
          <cell r="M485">
            <v>14678</v>
          </cell>
          <cell r="O485">
            <v>23.2</v>
          </cell>
          <cell r="Q485">
            <v>1150</v>
          </cell>
          <cell r="S485">
            <v>1.7912772585669781</v>
          </cell>
          <cell r="U485">
            <v>34000</v>
          </cell>
          <cell r="W485">
            <v>0.53</v>
          </cell>
        </row>
        <row r="486">
          <cell r="B486" t="str">
            <v>East Renfrewshire</v>
          </cell>
          <cell r="C486">
            <v>56522</v>
          </cell>
          <cell r="E486">
            <v>45995</v>
          </cell>
          <cell r="G486">
            <v>77.400000000000006</v>
          </cell>
          <cell r="I486">
            <v>1600</v>
          </cell>
          <cell r="K486">
            <v>3.5174856599999997</v>
          </cell>
          <cell r="M486">
            <v>11639</v>
          </cell>
          <cell r="O486">
            <v>20.2</v>
          </cell>
          <cell r="Q486">
            <v>670</v>
          </cell>
          <cell r="S486">
            <v>1.185379144403949</v>
          </cell>
          <cell r="U486">
            <v>24000</v>
          </cell>
          <cell r="W486">
            <v>0.43</v>
          </cell>
        </row>
        <row r="487">
          <cell r="B487" t="str">
            <v>Falkirk</v>
          </cell>
          <cell r="C487">
            <v>101594</v>
          </cell>
          <cell r="E487">
            <v>78170</v>
          </cell>
          <cell r="G487">
            <v>76.5</v>
          </cell>
          <cell r="I487">
            <v>3700</v>
          </cell>
          <cell r="K487">
            <v>4.54877938</v>
          </cell>
          <cell r="M487">
            <v>19883</v>
          </cell>
          <cell r="O487">
            <v>20</v>
          </cell>
          <cell r="Q487">
            <v>2235</v>
          </cell>
          <cell r="S487">
            <v>2.1999330669134003</v>
          </cell>
          <cell r="U487">
            <v>71000</v>
          </cell>
          <cell r="W487">
            <v>0.69</v>
          </cell>
        </row>
        <row r="488">
          <cell r="B488" t="str">
            <v>Fife</v>
          </cell>
          <cell r="C488">
            <v>231637</v>
          </cell>
          <cell r="E488">
            <v>173805</v>
          </cell>
          <cell r="G488">
            <v>72.400000000000006</v>
          </cell>
          <cell r="I488">
            <v>8900</v>
          </cell>
          <cell r="K488">
            <v>4.8919180999999998</v>
          </cell>
          <cell r="M488">
            <v>55794</v>
          </cell>
          <cell r="O488">
            <v>24.2</v>
          </cell>
          <cell r="Q488">
            <v>5680</v>
          </cell>
          <cell r="S488">
            <v>2.4521125726891646</v>
          </cell>
          <cell r="U488">
            <v>150000</v>
          </cell>
          <cell r="W488">
            <v>0.65</v>
          </cell>
        </row>
        <row r="489">
          <cell r="B489" t="str">
            <v>Glasgow City</v>
          </cell>
          <cell r="C489">
            <v>425305</v>
          </cell>
          <cell r="E489">
            <v>282211</v>
          </cell>
          <cell r="G489">
            <v>67.3</v>
          </cell>
          <cell r="I489">
            <v>19700</v>
          </cell>
          <cell r="K489">
            <v>6.4745612399999999</v>
          </cell>
          <cell r="M489">
            <v>117122</v>
          </cell>
          <cell r="O489">
            <v>28.4</v>
          </cell>
          <cell r="Q489">
            <v>13800</v>
          </cell>
          <cell r="S489">
            <v>3.2447302524070958</v>
          </cell>
          <cell r="U489">
            <v>441000</v>
          </cell>
          <cell r="W489">
            <v>1.04</v>
          </cell>
        </row>
        <row r="490">
          <cell r="B490" t="str">
            <v>Highland</v>
          </cell>
          <cell r="C490">
            <v>145077</v>
          </cell>
          <cell r="E490">
            <v>115781</v>
          </cell>
          <cell r="G490">
            <v>77.2</v>
          </cell>
          <cell r="I490">
            <v>4500</v>
          </cell>
          <cell r="K490">
            <v>3.7316960000000003</v>
          </cell>
          <cell r="M490">
            <v>27451</v>
          </cell>
          <cell r="O490">
            <v>19.5</v>
          </cell>
          <cell r="Q490">
            <v>2320</v>
          </cell>
          <cell r="S490">
            <v>1.5991507957843079</v>
          </cell>
          <cell r="U490">
            <v>125000</v>
          </cell>
          <cell r="W490">
            <v>0.86</v>
          </cell>
        </row>
        <row r="491">
          <cell r="B491" t="str">
            <v>Inverclyde</v>
          </cell>
          <cell r="C491">
            <v>50643</v>
          </cell>
          <cell r="E491">
            <v>35198</v>
          </cell>
          <cell r="G491">
            <v>70.3</v>
          </cell>
          <cell r="I491">
            <v>2100</v>
          </cell>
          <cell r="K491">
            <v>5.7005744599999995</v>
          </cell>
          <cell r="M491">
            <v>12413</v>
          </cell>
          <cell r="O491">
            <v>25.3</v>
          </cell>
          <cell r="Q491">
            <v>1480</v>
          </cell>
          <cell r="S491">
            <v>2.9224177082716269</v>
          </cell>
          <cell r="U491">
            <v>33000</v>
          </cell>
          <cell r="W491">
            <v>0.66</v>
          </cell>
        </row>
        <row r="492">
          <cell r="B492" t="str">
            <v>Midlothian</v>
          </cell>
          <cell r="C492">
            <v>54771</v>
          </cell>
          <cell r="E492">
            <v>42988</v>
          </cell>
          <cell r="G492">
            <v>76.3</v>
          </cell>
          <cell r="I492">
            <v>1800</v>
          </cell>
          <cell r="K492">
            <v>3.9744368000000003</v>
          </cell>
          <cell r="M492">
            <v>11587</v>
          </cell>
          <cell r="O492">
            <v>21.3</v>
          </cell>
          <cell r="Q492">
            <v>905</v>
          </cell>
          <cell r="S492">
            <v>1.6523342644830292</v>
          </cell>
          <cell r="U492">
            <v>35000</v>
          </cell>
          <cell r="W492">
            <v>0.64</v>
          </cell>
        </row>
        <row r="493">
          <cell r="B493" t="str">
            <v>Moray</v>
          </cell>
          <cell r="C493">
            <v>59619</v>
          </cell>
          <cell r="E493">
            <v>45689</v>
          </cell>
          <cell r="G493">
            <v>75.400000000000006</v>
          </cell>
          <cell r="I493">
            <v>2000</v>
          </cell>
          <cell r="K493">
            <v>4.1330953800000003</v>
          </cell>
          <cell r="M493">
            <v>12084</v>
          </cell>
          <cell r="O493">
            <v>20.8</v>
          </cell>
          <cell r="Q493">
            <v>970</v>
          </cell>
          <cell r="S493">
            <v>1.626998104631074</v>
          </cell>
          <cell r="U493">
            <v>42000</v>
          </cell>
          <cell r="W493">
            <v>0.7</v>
          </cell>
        </row>
        <row r="494">
          <cell r="B494" t="str">
            <v>Na h-Eileanan Siar</v>
          </cell>
          <cell r="C494">
            <v>16161</v>
          </cell>
          <cell r="E494">
            <v>13375</v>
          </cell>
          <cell r="G494">
            <v>77.900000000000006</v>
          </cell>
          <cell r="I494">
            <v>500</v>
          </cell>
          <cell r="K494">
            <v>3.9241159200000002</v>
          </cell>
          <cell r="M494">
            <v>2985</v>
          </cell>
          <cell r="O494">
            <v>18.8</v>
          </cell>
          <cell r="Q494">
            <v>330</v>
          </cell>
          <cell r="S494">
            <v>2.0419528494523855</v>
          </cell>
          <cell r="U494">
            <v>13000</v>
          </cell>
          <cell r="W494">
            <v>0.79</v>
          </cell>
        </row>
        <row r="495">
          <cell r="B495" t="str">
            <v>North Ayrshire</v>
          </cell>
          <cell r="C495">
            <v>84121</v>
          </cell>
          <cell r="E495">
            <v>55314</v>
          </cell>
          <cell r="G495">
            <v>64.400000000000006</v>
          </cell>
          <cell r="I495">
            <v>4700</v>
          </cell>
          <cell r="K495">
            <v>7.8277783399999992</v>
          </cell>
          <cell r="M495">
            <v>22734</v>
          </cell>
          <cell r="O495">
            <v>27.8</v>
          </cell>
          <cell r="Q495">
            <v>3500</v>
          </cell>
          <cell r="S495">
            <v>4.1606733158188804</v>
          </cell>
          <cell r="U495">
            <v>46000</v>
          </cell>
          <cell r="W495">
            <v>0.54</v>
          </cell>
        </row>
        <row r="496">
          <cell r="B496" t="str">
            <v>North Lanarkshire</v>
          </cell>
          <cell r="C496">
            <v>219345</v>
          </cell>
          <cell r="E496">
            <v>168984</v>
          </cell>
          <cell r="G496">
            <v>75.3</v>
          </cell>
          <cell r="I496">
            <v>8500</v>
          </cell>
          <cell r="K496">
            <v>4.8270270599999998</v>
          </cell>
          <cell r="M496">
            <v>48619</v>
          </cell>
          <cell r="O496">
            <v>22.2</v>
          </cell>
          <cell r="Q496">
            <v>6100</v>
          </cell>
          <cell r="S496">
            <v>2.7810070892885634</v>
          </cell>
          <cell r="U496">
            <v>142000</v>
          </cell>
          <cell r="W496">
            <v>0.65</v>
          </cell>
        </row>
        <row r="497">
          <cell r="B497" t="str">
            <v>Orkney Islands</v>
          </cell>
          <cell r="C497">
            <v>13367</v>
          </cell>
          <cell r="E497">
            <v>12034</v>
          </cell>
          <cell r="G497">
            <v>86</v>
          </cell>
          <cell r="I497" t="str">
            <v>~</v>
          </cell>
          <cell r="K497">
            <v>2.6148743200000002</v>
          </cell>
          <cell r="M497">
            <v>1558</v>
          </cell>
          <cell r="O497">
            <v>12</v>
          </cell>
          <cell r="Q497">
            <v>110</v>
          </cell>
          <cell r="S497">
            <v>0.82292212164285172</v>
          </cell>
          <cell r="U497">
            <v>12000</v>
          </cell>
          <cell r="W497">
            <v>0.9</v>
          </cell>
        </row>
        <row r="498">
          <cell r="B498" t="str">
            <v>Perth and Kinross</v>
          </cell>
          <cell r="C498">
            <v>92055</v>
          </cell>
          <cell r="E498">
            <v>73020</v>
          </cell>
          <cell r="G498">
            <v>77.099999999999994</v>
          </cell>
          <cell r="I498">
            <v>2600</v>
          </cell>
          <cell r="K498">
            <v>3.4266124100000002</v>
          </cell>
          <cell r="M498">
            <v>17598</v>
          </cell>
          <cell r="O498">
            <v>19.7</v>
          </cell>
          <cell r="Q498">
            <v>1055</v>
          </cell>
          <cell r="S498">
            <v>1.146053989462821</v>
          </cell>
          <cell r="U498">
            <v>72000</v>
          </cell>
          <cell r="W498">
            <v>0.79</v>
          </cell>
        </row>
        <row r="499">
          <cell r="B499" t="str">
            <v>Renfrewshire</v>
          </cell>
          <cell r="C499">
            <v>112611</v>
          </cell>
          <cell r="E499">
            <v>84962</v>
          </cell>
          <cell r="G499">
            <v>75.400000000000006</v>
          </cell>
          <cell r="I499">
            <v>4500</v>
          </cell>
          <cell r="K499">
            <v>4.9934318200000005</v>
          </cell>
          <cell r="M499">
            <v>23024</v>
          </cell>
          <cell r="O499">
            <v>21</v>
          </cell>
          <cell r="Q499">
            <v>2875</v>
          </cell>
          <cell r="S499">
            <v>2.553036559483532</v>
          </cell>
          <cell r="U499">
            <v>91000</v>
          </cell>
          <cell r="W499">
            <v>0.81</v>
          </cell>
        </row>
        <row r="500">
          <cell r="B500" t="str">
            <v>Scottish Borders</v>
          </cell>
          <cell r="C500">
            <v>68307</v>
          </cell>
          <cell r="E500">
            <v>53277</v>
          </cell>
          <cell r="G500">
            <v>74</v>
          </cell>
          <cell r="I500">
            <v>2400</v>
          </cell>
          <cell r="K500">
            <v>4.2862777100000002</v>
          </cell>
          <cell r="M500">
            <v>14287</v>
          </cell>
          <cell r="O500">
            <v>21.3</v>
          </cell>
          <cell r="Q500">
            <v>1160</v>
          </cell>
          <cell r="S500">
            <v>1.6982154098408655</v>
          </cell>
          <cell r="U500">
            <v>50000</v>
          </cell>
          <cell r="W500">
            <v>0.73</v>
          </cell>
        </row>
        <row r="501">
          <cell r="B501" t="str">
            <v>Shetland Islands</v>
          </cell>
          <cell r="C501">
            <v>14619</v>
          </cell>
          <cell r="E501">
            <v>12982</v>
          </cell>
          <cell r="G501">
            <v>86.6</v>
          </cell>
          <cell r="I501" t="str">
            <v>~</v>
          </cell>
          <cell r="K501">
            <v>2.8336092399999999</v>
          </cell>
          <cell r="M501">
            <v>1328</v>
          </cell>
          <cell r="O501">
            <v>9.3000000000000007</v>
          </cell>
          <cell r="Q501">
            <v>130</v>
          </cell>
          <cell r="S501">
            <v>0.88925371092413974</v>
          </cell>
          <cell r="U501">
            <v>17000</v>
          </cell>
          <cell r="W501">
            <v>1.1399999999999999</v>
          </cell>
        </row>
        <row r="502">
          <cell r="B502" t="str">
            <v>South Ayrshire</v>
          </cell>
          <cell r="C502">
            <v>67819</v>
          </cell>
          <cell r="E502">
            <v>50142</v>
          </cell>
          <cell r="G502">
            <v>71.599999999999994</v>
          </cell>
          <cell r="I502">
            <v>2600</v>
          </cell>
          <cell r="K502">
            <v>5.0064559100000006</v>
          </cell>
          <cell r="M502">
            <v>16772</v>
          </cell>
          <cell r="O502">
            <v>24.9</v>
          </cell>
          <cell r="Q502">
            <v>1665</v>
          </cell>
          <cell r="S502">
            <v>2.4550642150429818</v>
          </cell>
          <cell r="U502">
            <v>52000</v>
          </cell>
          <cell r="W502">
            <v>0.76</v>
          </cell>
        </row>
        <row r="503">
          <cell r="B503" t="str">
            <v>South Lanarkshire</v>
          </cell>
          <cell r="C503">
            <v>202813</v>
          </cell>
          <cell r="E503">
            <v>153429</v>
          </cell>
          <cell r="G503">
            <v>75.2</v>
          </cell>
          <cell r="I503">
            <v>7600</v>
          </cell>
          <cell r="K503">
            <v>4.6657987300000006</v>
          </cell>
          <cell r="M503">
            <v>41505</v>
          </cell>
          <cell r="O503">
            <v>20.9</v>
          </cell>
          <cell r="Q503">
            <v>4480</v>
          </cell>
          <cell r="S503">
            <v>2.2089313801383543</v>
          </cell>
          <cell r="U503">
            <v>132000</v>
          </cell>
          <cell r="W503">
            <v>0.65</v>
          </cell>
        </row>
        <row r="504">
          <cell r="B504" t="str">
            <v>Stirling</v>
          </cell>
          <cell r="C504">
            <v>60177</v>
          </cell>
          <cell r="E504">
            <v>42731</v>
          </cell>
          <cell r="G504">
            <v>72.400000000000006</v>
          </cell>
          <cell r="I504">
            <v>2000</v>
          </cell>
          <cell r="K504">
            <v>4.4311276099999999</v>
          </cell>
          <cell r="M504">
            <v>13721</v>
          </cell>
          <cell r="O504">
            <v>24.3</v>
          </cell>
          <cell r="Q504">
            <v>940</v>
          </cell>
          <cell r="S504">
            <v>1.5620585938149127</v>
          </cell>
          <cell r="U504">
            <v>49000</v>
          </cell>
          <cell r="W504">
            <v>0.82</v>
          </cell>
        </row>
        <row r="505">
          <cell r="B505" t="str">
            <v>West Dunbartonshire</v>
          </cell>
          <cell r="C505">
            <v>57987</v>
          </cell>
          <cell r="E505">
            <v>41376</v>
          </cell>
          <cell r="G505">
            <v>71.2</v>
          </cell>
          <cell r="I505">
            <v>2600</v>
          </cell>
          <cell r="K505">
            <v>5.96725979</v>
          </cell>
          <cell r="M505">
            <v>13970</v>
          </cell>
          <cell r="O505">
            <v>24.6</v>
          </cell>
          <cell r="Q505">
            <v>2130</v>
          </cell>
          <cell r="S505">
            <v>3.673237104868333</v>
          </cell>
          <cell r="U505">
            <v>33000</v>
          </cell>
          <cell r="W505">
            <v>0.56999999999999995</v>
          </cell>
        </row>
        <row r="506">
          <cell r="B506" t="str">
            <v>West Lothian</v>
          </cell>
          <cell r="C506">
            <v>115579</v>
          </cell>
          <cell r="E506">
            <v>87894</v>
          </cell>
          <cell r="G506">
            <v>75.5</v>
          </cell>
          <cell r="I506">
            <v>4000</v>
          </cell>
          <cell r="K506">
            <v>4.3143570599999999</v>
          </cell>
          <cell r="M506">
            <v>24653</v>
          </cell>
          <cell r="O506">
            <v>21.6</v>
          </cell>
          <cell r="Q506">
            <v>2080</v>
          </cell>
          <cell r="S506">
            <v>1.7996348817691794</v>
          </cell>
          <cell r="U506">
            <v>82000</v>
          </cell>
          <cell r="W506">
            <v>0.71</v>
          </cell>
        </row>
        <row r="508">
          <cell r="B508" t="str">
            <v>NORTHERN IRELAND</v>
          </cell>
          <cell r="C508">
            <v>1174597</v>
          </cell>
          <cell r="E508">
            <v>835584</v>
          </cell>
          <cell r="G508">
            <v>69.3</v>
          </cell>
          <cell r="I508">
            <v>54694</v>
          </cell>
          <cell r="K508">
            <v>6.1</v>
          </cell>
          <cell r="M508">
            <v>304581</v>
          </cell>
          <cell r="O508">
            <v>26</v>
          </cell>
          <cell r="Q508">
            <v>36110</v>
          </cell>
          <cell r="S508">
            <v>3.1</v>
          </cell>
          <cell r="U508">
            <v>857000</v>
          </cell>
          <cell r="W508">
            <v>0.73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A1" t="str">
            <v>CCG to STP</v>
          </cell>
          <cell r="B1" t="str">
            <v>Working age population (16-64 incl.)</v>
          </cell>
          <cell r="C1" t="str">
            <v>JSA</v>
          </cell>
          <cell r="D1" t="str">
            <v>ESAWR</v>
          </cell>
          <cell r="E1" t="str">
            <v>ESASG</v>
          </cell>
        </row>
        <row r="2">
          <cell r="A2" t="str">
            <v>Bath, Swindon and Wiltshire STP</v>
          </cell>
          <cell r="B2">
            <v>558508.93366093363</v>
          </cell>
          <cell r="C2">
            <v>5550.0819000819001</v>
          </cell>
          <cell r="D2">
            <v>3380.4832104832103</v>
          </cell>
          <cell r="E2">
            <v>16036.994266994267</v>
          </cell>
        </row>
        <row r="3">
          <cell r="A3" t="str">
            <v>NHS Bath and North East Somerset</v>
          </cell>
          <cell r="B3">
            <v>119242</v>
          </cell>
          <cell r="C3">
            <v>1078.3333333333333</v>
          </cell>
          <cell r="D3">
            <v>763.33333333333337</v>
          </cell>
          <cell r="E3">
            <v>2986.6666666666665</v>
          </cell>
        </row>
        <row r="4">
          <cell r="A4" t="str">
            <v>NHS Swindon</v>
          </cell>
          <cell r="B4">
            <v>144482.93366093366</v>
          </cell>
          <cell r="C4">
            <v>1938.4152334152334</v>
          </cell>
          <cell r="D4">
            <v>977.14987714987717</v>
          </cell>
          <cell r="E4">
            <v>4900.3276003276005</v>
          </cell>
        </row>
        <row r="5">
          <cell r="A5" t="str">
            <v>NHS Wiltshire</v>
          </cell>
          <cell r="B5">
            <v>294784</v>
          </cell>
          <cell r="C5">
            <v>2533.3333333333335</v>
          </cell>
          <cell r="D5">
            <v>1640</v>
          </cell>
          <cell r="E5">
            <v>8150</v>
          </cell>
        </row>
        <row r="6">
          <cell r="A6" t="str">
            <v>Birmingham and Solihull STP</v>
          </cell>
          <cell r="B6">
            <v>736071.88106416294</v>
          </cell>
          <cell r="C6">
            <v>27669.655712050091</v>
          </cell>
          <cell r="D6">
            <v>9218.2942097026644</v>
          </cell>
          <cell r="E6">
            <v>29939.191444966102</v>
          </cell>
        </row>
        <row r="7">
          <cell r="A7" t="str">
            <v>NHS Birmingham Crosscity</v>
          </cell>
          <cell r="B7">
            <v>481492.73239436618</v>
          </cell>
          <cell r="C7">
            <v>20224.225352112677</v>
          </cell>
          <cell r="D7">
            <v>6503.6619718309857</v>
          </cell>
          <cell r="E7">
            <v>20649.014084507042</v>
          </cell>
        </row>
        <row r="8">
          <cell r="A8" t="str">
            <v>NHS Birmingham South and Central</v>
          </cell>
          <cell r="B8">
            <v>128175.14866979681</v>
          </cell>
          <cell r="C8">
            <v>5383.7636932707455</v>
          </cell>
          <cell r="D8">
            <v>1731.2989045383445</v>
          </cell>
          <cell r="E8">
            <v>5496.8440271257277</v>
          </cell>
        </row>
        <row r="9">
          <cell r="A9" t="str">
            <v>NHS Solihull</v>
          </cell>
          <cell r="B9">
            <v>126404</v>
          </cell>
          <cell r="C9">
            <v>2061.6666666666665</v>
          </cell>
          <cell r="D9">
            <v>983.33333333333337</v>
          </cell>
          <cell r="E9">
            <v>3793.3333333333335</v>
          </cell>
        </row>
        <row r="10">
          <cell r="A10" t="str">
            <v>Black Country and West Birmingham STP</v>
          </cell>
          <cell r="B10">
            <v>824181.11893583694</v>
          </cell>
          <cell r="C10">
            <v>28040.344287949909</v>
          </cell>
          <cell r="D10">
            <v>10875.03912363067</v>
          </cell>
          <cell r="E10">
            <v>33807.475221700566</v>
          </cell>
        </row>
        <row r="11">
          <cell r="A11" t="str">
            <v>NHS Dudley</v>
          </cell>
          <cell r="B11">
            <v>192922</v>
          </cell>
          <cell r="C11">
            <v>5578.333333333333</v>
          </cell>
          <cell r="D11">
            <v>2093.3333333333335</v>
          </cell>
          <cell r="E11">
            <v>6973.333333333333</v>
          </cell>
        </row>
        <row r="12">
          <cell r="A12" t="str">
            <v>NHS Sandwell and West Birmingham</v>
          </cell>
          <cell r="B12">
            <v>302591.118935837</v>
          </cell>
          <cell r="C12">
            <v>11258.677621283245</v>
          </cell>
          <cell r="D12">
            <v>4135.0391236306696</v>
          </cell>
          <cell r="E12">
            <v>13284.14188836723</v>
          </cell>
        </row>
        <row r="13">
          <cell r="A13" t="str">
            <v>NHS Walsall</v>
          </cell>
          <cell r="B13">
            <v>168922</v>
          </cell>
          <cell r="C13">
            <v>4648.333333333333</v>
          </cell>
          <cell r="D13">
            <v>2310</v>
          </cell>
          <cell r="E13">
            <v>6846.666666666667</v>
          </cell>
        </row>
        <row r="14">
          <cell r="A14" t="str">
            <v>NHS Wolverhampton</v>
          </cell>
          <cell r="B14">
            <v>159746</v>
          </cell>
          <cell r="C14">
            <v>6555</v>
          </cell>
          <cell r="D14">
            <v>2336.6666666666665</v>
          </cell>
          <cell r="E14">
            <v>6703.333333333333</v>
          </cell>
        </row>
        <row r="15">
          <cell r="A15" t="str">
            <v>Bristol, North Somerset, South Gloucestershire STP</v>
          </cell>
          <cell r="B15">
            <v>602645</v>
          </cell>
          <cell r="C15">
            <v>7865.0000000000009</v>
          </cell>
          <cell r="D15">
            <v>5896.6666666666661</v>
          </cell>
          <cell r="E15">
            <v>21883.333333333332</v>
          </cell>
        </row>
        <row r="16">
          <cell r="A16" t="str">
            <v>NHS Bristol</v>
          </cell>
          <cell r="B16">
            <v>306269</v>
          </cell>
          <cell r="C16">
            <v>5101.666666666667</v>
          </cell>
          <cell r="D16">
            <v>3476.6666666666665</v>
          </cell>
          <cell r="E16">
            <v>12743.333333333334</v>
          </cell>
        </row>
        <row r="17">
          <cell r="A17" t="str">
            <v>NHS North Somerset</v>
          </cell>
          <cell r="B17">
            <v>123214</v>
          </cell>
          <cell r="C17">
            <v>1241.6666666666667</v>
          </cell>
          <cell r="D17">
            <v>1466.6666666666667</v>
          </cell>
          <cell r="E17">
            <v>4936.666666666667</v>
          </cell>
        </row>
        <row r="18">
          <cell r="A18" t="str">
            <v>NHS South Gloucestershire</v>
          </cell>
          <cell r="B18">
            <v>173162</v>
          </cell>
          <cell r="C18">
            <v>1521.6666666666667</v>
          </cell>
          <cell r="D18">
            <v>953.33333333333337</v>
          </cell>
          <cell r="E18">
            <v>4203.333333333333</v>
          </cell>
        </row>
        <row r="19">
          <cell r="A19" t="str">
            <v>Buckinghamshire, Oxfordshire and Berkshire STP</v>
          </cell>
          <cell r="B19">
            <v>1055132.4205710413</v>
          </cell>
          <cell r="C19">
            <v>7834.6934395210255</v>
          </cell>
          <cell r="D19">
            <v>5725.1698720664244</v>
          </cell>
          <cell r="E19">
            <v>22578.982744499983</v>
          </cell>
        </row>
        <row r="20">
          <cell r="A20" t="str">
            <v>NHS Aylesbury Vale</v>
          </cell>
          <cell r="B20">
            <v>127560.54011691952</v>
          </cell>
          <cell r="C20">
            <v>990.17552034793493</v>
          </cell>
          <cell r="D20">
            <v>560.17820328165203</v>
          </cell>
          <cell r="E20">
            <v>2737.7658222485829</v>
          </cell>
        </row>
        <row r="21">
          <cell r="A21" t="str">
            <v>NHS Chiltern</v>
          </cell>
          <cell r="B21">
            <v>198638.9811912225</v>
          </cell>
          <cell r="C21">
            <v>1554.7021943573661</v>
          </cell>
          <cell r="D21">
            <v>861.91222570532875</v>
          </cell>
          <cell r="E21">
            <v>4258.6206896551712</v>
          </cell>
        </row>
        <row r="22">
          <cell r="A22" t="str">
            <v>NHS Newbury and District</v>
          </cell>
          <cell r="B22">
            <v>64860.618556701018</v>
          </cell>
          <cell r="C22">
            <v>388.65979381443287</v>
          </cell>
          <cell r="D22">
            <v>359.62199312714768</v>
          </cell>
          <cell r="E22">
            <v>1340.2061855670099</v>
          </cell>
        </row>
        <row r="23">
          <cell r="A23" t="str">
            <v>NHS North &amp; West Reading</v>
          </cell>
          <cell r="B23">
            <v>67928.082474226845</v>
          </cell>
          <cell r="C23">
            <v>681.23711340206216</v>
          </cell>
          <cell r="D23">
            <v>522.33676975945048</v>
          </cell>
          <cell r="E23">
            <v>1613.1958762886607</v>
          </cell>
        </row>
        <row r="24">
          <cell r="A24" t="str">
            <v>NHS Oxfordshire</v>
          </cell>
          <cell r="B24">
            <v>423564.8992628993</v>
          </cell>
          <cell r="C24">
            <v>2661.4823914823914</v>
          </cell>
          <cell r="D24">
            <v>2369.7461097461101</v>
          </cell>
          <cell r="E24">
            <v>9319.2628992628979</v>
          </cell>
        </row>
        <row r="25">
          <cell r="A25" t="str">
            <v>NHS South Reading</v>
          </cell>
          <cell r="B25">
            <v>73118.298969072144</v>
          </cell>
          <cell r="C25">
            <v>995.10309278350496</v>
          </cell>
          <cell r="D25">
            <v>701.37457044673533</v>
          </cell>
          <cell r="E25">
            <v>1936.5979381443294</v>
          </cell>
        </row>
        <row r="26">
          <cell r="A26" t="str">
            <v>NHS Wokingham</v>
          </cell>
          <cell r="B26">
            <v>99461</v>
          </cell>
          <cell r="C26">
            <v>563.33333333333337</v>
          </cell>
          <cell r="D26">
            <v>350</v>
          </cell>
          <cell r="E26">
            <v>1373.3333333333333</v>
          </cell>
        </row>
        <row r="27">
          <cell r="A27" t="str">
            <v>Cambridgeshire and Peterborough STP</v>
          </cell>
          <cell r="B27">
            <v>560339.23450873594</v>
          </cell>
          <cell r="C27">
            <v>4977.3132707316499</v>
          </cell>
          <cell r="D27">
            <v>4328.2712032255786</v>
          </cell>
          <cell r="E27">
            <v>17361.329902619604</v>
          </cell>
        </row>
        <row r="28">
          <cell r="A28" t="str">
            <v>NHS Cambridgeshire and Peterborough</v>
          </cell>
          <cell r="B28">
            <v>560339.23450873594</v>
          </cell>
          <cell r="C28">
            <v>4977.3132707316499</v>
          </cell>
          <cell r="D28">
            <v>4328.2712032255786</v>
          </cell>
          <cell r="E28">
            <v>17361.329902619604</v>
          </cell>
        </row>
        <row r="29">
          <cell r="A29" t="str">
            <v>Cheshire and Merseyside STP</v>
          </cell>
          <cell r="B29">
            <v>1535263</v>
          </cell>
          <cell r="C29">
            <v>37333.333333333336</v>
          </cell>
          <cell r="D29">
            <v>22796.666666666668</v>
          </cell>
          <cell r="E29">
            <v>84206.666666666657</v>
          </cell>
        </row>
        <row r="30">
          <cell r="A30" t="str">
            <v>NHS Eastern Cheshire</v>
          </cell>
          <cell r="B30">
            <v>118335.3076923076</v>
          </cell>
          <cell r="C30">
            <v>1379.8860398860388</v>
          </cell>
          <cell r="D30">
            <v>846.35327635327565</v>
          </cell>
          <cell r="E30">
            <v>3658.2621082621054</v>
          </cell>
        </row>
        <row r="31">
          <cell r="A31" t="str">
            <v>NHS Halton</v>
          </cell>
          <cell r="B31">
            <v>79794</v>
          </cell>
          <cell r="C31">
            <v>2243.3333333333335</v>
          </cell>
          <cell r="D31">
            <v>1270</v>
          </cell>
          <cell r="E31">
            <v>4843.333333333333</v>
          </cell>
        </row>
        <row r="32">
          <cell r="A32" t="str">
            <v>NHS Knowsley</v>
          </cell>
          <cell r="B32">
            <v>93818</v>
          </cell>
          <cell r="C32">
            <v>3308.3333333333335</v>
          </cell>
          <cell r="D32">
            <v>2026.6666666666667</v>
          </cell>
          <cell r="E32">
            <v>7446.666666666667</v>
          </cell>
        </row>
        <row r="33">
          <cell r="A33" t="str">
            <v>NHS Liverpool</v>
          </cell>
          <cell r="B33">
            <v>327711</v>
          </cell>
          <cell r="C33">
            <v>11570</v>
          </cell>
          <cell r="D33">
            <v>6526.666666666667</v>
          </cell>
          <cell r="E33">
            <v>23476.666666666668</v>
          </cell>
        </row>
        <row r="34">
          <cell r="A34" t="str">
            <v>NHS South Cheshire</v>
          </cell>
          <cell r="B34">
            <v>108635.69230769238</v>
          </cell>
          <cell r="C34">
            <v>1266.7806267806277</v>
          </cell>
          <cell r="D34">
            <v>776.9800569800575</v>
          </cell>
          <cell r="E34">
            <v>3358.4045584045612</v>
          </cell>
        </row>
        <row r="35">
          <cell r="A35" t="str">
            <v>NHS South Sefton</v>
          </cell>
          <cell r="B35">
            <v>96895.952380952323</v>
          </cell>
          <cell r="C35">
            <v>2666.3492063492049</v>
          </cell>
          <cell r="D35">
            <v>1538.7301587301579</v>
          </cell>
          <cell r="E35">
            <v>5735.9788359788326</v>
          </cell>
        </row>
        <row r="36">
          <cell r="A36" t="str">
            <v>NHS Southport and Formby</v>
          </cell>
          <cell r="B36">
            <v>68089.047619047677</v>
          </cell>
          <cell r="C36">
            <v>1873.6507936507951</v>
          </cell>
          <cell r="D36">
            <v>1081.2698412698421</v>
          </cell>
          <cell r="E36">
            <v>4030.6878306878334</v>
          </cell>
        </row>
        <row r="37">
          <cell r="A37" t="str">
            <v>NHS St Helens</v>
          </cell>
          <cell r="B37">
            <v>110143</v>
          </cell>
          <cell r="C37">
            <v>3286.6666666666665</v>
          </cell>
          <cell r="D37">
            <v>1970</v>
          </cell>
          <cell r="E37">
            <v>6746.666666666667</v>
          </cell>
        </row>
        <row r="38">
          <cell r="A38" t="str">
            <v>NHS Vale Royal</v>
          </cell>
          <cell r="B38">
            <v>62321.811320754678</v>
          </cell>
          <cell r="C38">
            <v>900.12578616352141</v>
          </cell>
          <cell r="D38">
            <v>566.54088050314431</v>
          </cell>
          <cell r="E38">
            <v>2430.1886792452815</v>
          </cell>
        </row>
        <row r="39">
          <cell r="A39" t="str">
            <v>NHS Warrington</v>
          </cell>
          <cell r="B39">
            <v>131296</v>
          </cell>
          <cell r="C39">
            <v>2348.3333333333335</v>
          </cell>
          <cell r="D39">
            <v>1290</v>
          </cell>
          <cell r="E39">
            <v>4846.666666666667</v>
          </cell>
        </row>
        <row r="40">
          <cell r="A40" t="str">
            <v>NHS West Cheshire</v>
          </cell>
          <cell r="B40">
            <v>144119.18867924533</v>
          </cell>
          <cell r="C40">
            <v>2081.5408805031452</v>
          </cell>
          <cell r="D40">
            <v>1310.1257861635224</v>
          </cell>
          <cell r="E40">
            <v>5619.8113207547185</v>
          </cell>
        </row>
        <row r="41">
          <cell r="A41" t="str">
            <v>NHS Wirral</v>
          </cell>
          <cell r="B41">
            <v>194104</v>
          </cell>
          <cell r="C41">
            <v>4408.333333333333</v>
          </cell>
          <cell r="D41">
            <v>3593.3333333333335</v>
          </cell>
          <cell r="E41">
            <v>12013.333333333334</v>
          </cell>
        </row>
        <row r="42">
          <cell r="A42" t="str">
            <v>Humber, Coast and Vale STP</v>
          </cell>
          <cell r="B42">
            <v>846536.84182305634</v>
          </cell>
          <cell r="C42">
            <v>17902.176050044684</v>
          </cell>
          <cell r="D42">
            <v>7672.1537086684548</v>
          </cell>
          <cell r="E42">
            <v>33264.14655942806</v>
          </cell>
        </row>
        <row r="43">
          <cell r="A43" t="str">
            <v>NHS East Riding of Yorkshire</v>
          </cell>
          <cell r="B43">
            <v>186842.30476190473</v>
          </cell>
          <cell r="C43">
            <v>2722.039682539682</v>
          </cell>
          <cell r="D43">
            <v>1188.2539682539682</v>
          </cell>
          <cell r="E43">
            <v>6329.0158730158728</v>
          </cell>
        </row>
        <row r="44">
          <cell r="A44" t="str">
            <v>NHS Hull</v>
          </cell>
          <cell r="B44">
            <v>170881</v>
          </cell>
          <cell r="C44">
            <v>6691.666666666667</v>
          </cell>
          <cell r="D44">
            <v>2856.6666666666665</v>
          </cell>
          <cell r="E44">
            <v>9833.3333333333339</v>
          </cell>
        </row>
        <row r="45">
          <cell r="A45" t="str">
            <v>NHS North East Lincolnshire</v>
          </cell>
          <cell r="B45">
            <v>97980</v>
          </cell>
          <cell r="C45">
            <v>3445</v>
          </cell>
          <cell r="D45">
            <v>1203.3333333333333</v>
          </cell>
          <cell r="E45">
            <v>4616.666666666667</v>
          </cell>
        </row>
        <row r="46">
          <cell r="A46" t="str">
            <v>NHS North Lincolnshire</v>
          </cell>
          <cell r="B46">
            <v>104274</v>
          </cell>
          <cell r="C46">
            <v>2531.6666666666665</v>
          </cell>
          <cell r="D46">
            <v>853.33333333333337</v>
          </cell>
          <cell r="E46">
            <v>4033.3333333333335</v>
          </cell>
        </row>
        <row r="47">
          <cell r="A47" t="str">
            <v>NHS Scarborough and Ryedale</v>
          </cell>
          <cell r="B47">
            <v>66527.099195710543</v>
          </cell>
          <cell r="C47">
            <v>665.95174262734679</v>
          </cell>
          <cell r="D47">
            <v>394.63806970509444</v>
          </cell>
          <cell r="E47">
            <v>2055.8176943699759</v>
          </cell>
        </row>
        <row r="48">
          <cell r="A48" t="str">
            <v>NHS Vale of York</v>
          </cell>
          <cell r="B48">
            <v>220032.43786544108</v>
          </cell>
          <cell r="C48">
            <v>1845.8512915443207</v>
          </cell>
          <cell r="D48">
            <v>1175.9283373760586</v>
          </cell>
          <cell r="E48">
            <v>6395.9796587088804</v>
          </cell>
        </row>
        <row r="49">
          <cell r="A49" t="str">
            <v>Cornwall and the Isles of Scilly STP</v>
          </cell>
          <cell r="B49">
            <v>326073</v>
          </cell>
          <cell r="C49">
            <v>4493.333333333333</v>
          </cell>
          <cell r="D49">
            <v>3406.6666666666665</v>
          </cell>
          <cell r="E49">
            <v>13493.333333333334</v>
          </cell>
        </row>
        <row r="50">
          <cell r="A50" t="str">
            <v>NHS Kernow</v>
          </cell>
          <cell r="B50">
            <v>326073</v>
          </cell>
          <cell r="C50">
            <v>4493.333333333333</v>
          </cell>
          <cell r="D50">
            <v>3406.6666666666665</v>
          </cell>
          <cell r="E50">
            <v>13493.333333333334</v>
          </cell>
        </row>
        <row r="51">
          <cell r="A51" t="str">
            <v>Coventry and Warwickshire STP</v>
          </cell>
          <cell r="B51">
            <v>570110</v>
          </cell>
          <cell r="C51">
            <v>7765.0000000000018</v>
          </cell>
          <cell r="D51">
            <v>5423.3333333333339</v>
          </cell>
          <cell r="E51">
            <v>17276.666666666668</v>
          </cell>
        </row>
        <row r="52">
          <cell r="A52" t="str">
            <v>NHS Coventry and Rugby</v>
          </cell>
          <cell r="B52">
            <v>289868.77876106213</v>
          </cell>
          <cell r="C52">
            <v>4969.965585054083</v>
          </cell>
          <cell r="D52">
            <v>3285.7128810226168</v>
          </cell>
          <cell r="E52">
            <v>9803.1956735496606</v>
          </cell>
        </row>
        <row r="53">
          <cell r="A53" t="str">
            <v>NHS South Warwickshire</v>
          </cell>
          <cell r="B53">
            <v>160281.84955752199</v>
          </cell>
          <cell r="C53">
            <v>1598.5988200589961</v>
          </cell>
          <cell r="D53">
            <v>1222.5958702064886</v>
          </cell>
          <cell r="E53">
            <v>4274.3952802359854</v>
          </cell>
        </row>
        <row r="54">
          <cell r="A54" t="str">
            <v>NHS Warwickshire North</v>
          </cell>
          <cell r="B54">
            <v>119959.3716814159</v>
          </cell>
          <cell r="C54">
            <v>1196.4355948869222</v>
          </cell>
          <cell r="D54">
            <v>915.02458210422776</v>
          </cell>
          <cell r="E54">
            <v>3199.0757128810219</v>
          </cell>
        </row>
        <row r="55">
          <cell r="A55" t="str">
            <v>Derbyshire STP</v>
          </cell>
          <cell r="B55">
            <v>624783.86965376767</v>
          </cell>
          <cell r="C55">
            <v>8457.6069246435818</v>
          </cell>
          <cell r="D55">
            <v>8310.7264086897449</v>
          </cell>
          <cell r="E55">
            <v>25939.429735234207</v>
          </cell>
        </row>
        <row r="56">
          <cell r="A56" t="str">
            <v>NHS Erewash</v>
          </cell>
          <cell r="B56">
            <v>61232.765784113937</v>
          </cell>
          <cell r="C56">
            <v>774.6843177189395</v>
          </cell>
          <cell r="D56">
            <v>775.31568228105755</v>
          </cell>
          <cell r="E56">
            <v>2481.68363883231</v>
          </cell>
        </row>
        <row r="57">
          <cell r="A57" t="str">
            <v>NHS Hardwick</v>
          </cell>
          <cell r="B57">
            <v>69133.76782077417</v>
          </cell>
          <cell r="C57">
            <v>874.64358452138788</v>
          </cell>
          <cell r="D57">
            <v>875.35641547861803</v>
          </cell>
          <cell r="E57">
            <v>2801.900882552623</v>
          </cell>
        </row>
        <row r="58">
          <cell r="A58" t="str">
            <v>NHS North Derbyshire</v>
          </cell>
          <cell r="B58">
            <v>172834.4195519347</v>
          </cell>
          <cell r="C58">
            <v>2186.6089613034605</v>
          </cell>
          <cell r="D58">
            <v>2188.3910386965358</v>
          </cell>
          <cell r="E58">
            <v>7004.7522063815286</v>
          </cell>
        </row>
        <row r="59">
          <cell r="A59" t="str">
            <v>NHS Southern Derbyshire</v>
          </cell>
          <cell r="B59">
            <v>321582.91649694485</v>
          </cell>
          <cell r="C59">
            <v>4621.6700610997941</v>
          </cell>
          <cell r="D59">
            <v>4471.6632722335344</v>
          </cell>
          <cell r="E59">
            <v>13651.093007467745</v>
          </cell>
        </row>
        <row r="60">
          <cell r="A60" t="str">
            <v>Devon STP</v>
          </cell>
          <cell r="B60">
            <v>704555</v>
          </cell>
          <cell r="C60">
            <v>9316.6666666666661</v>
          </cell>
          <cell r="D60">
            <v>7180.0000000000009</v>
          </cell>
          <cell r="E60">
            <v>28756.666666666664</v>
          </cell>
        </row>
        <row r="61">
          <cell r="A61" t="str">
            <v>NHS North, East, West Devon</v>
          </cell>
          <cell r="B61">
            <v>535578.65864332602</v>
          </cell>
          <cell r="C61">
            <v>6939.952589350838</v>
          </cell>
          <cell r="D61">
            <v>5193.2166301969373</v>
          </cell>
          <cell r="E61">
            <v>21041.641137855579</v>
          </cell>
        </row>
        <row r="62">
          <cell r="A62" t="str">
            <v>NHS South Devon and Torbay</v>
          </cell>
          <cell r="B62">
            <v>168976.34135667401</v>
          </cell>
          <cell r="C62">
            <v>2376.714077315828</v>
          </cell>
          <cell r="D62">
            <v>1986.7833698030638</v>
          </cell>
          <cell r="E62">
            <v>7715.0255288110875</v>
          </cell>
        </row>
        <row r="63">
          <cell r="A63" t="str">
            <v>Dorset STP</v>
          </cell>
          <cell r="B63">
            <v>455175</v>
          </cell>
          <cell r="C63">
            <v>1896.6666666666665</v>
          </cell>
          <cell r="D63">
            <v>1753.3333333333335</v>
          </cell>
          <cell r="E63">
            <v>8080</v>
          </cell>
        </row>
        <row r="64">
          <cell r="A64" t="str">
            <v>NHS Dorset</v>
          </cell>
          <cell r="B64">
            <v>455175</v>
          </cell>
          <cell r="C64">
            <v>1896.6666666666665</v>
          </cell>
          <cell r="D64">
            <v>1753.3333333333335</v>
          </cell>
          <cell r="E64">
            <v>8080</v>
          </cell>
        </row>
        <row r="65">
          <cell r="A65" t="str">
            <v>Durham, Darlington and Tees, Hambleton, Richmondshire and  Whitby STP</v>
          </cell>
          <cell r="B65">
            <v>835121.28150134056</v>
          </cell>
          <cell r="C65">
            <v>24400.223413762287</v>
          </cell>
          <cell r="D65">
            <v>12083.342269883826</v>
          </cell>
          <cell r="E65">
            <v>40457.140303842716</v>
          </cell>
        </row>
        <row r="66">
          <cell r="A66" t="str">
            <v>NHS Darlington</v>
          </cell>
          <cell r="B66">
            <v>64814</v>
          </cell>
          <cell r="C66">
            <v>1978.3333333333333</v>
          </cell>
          <cell r="D66">
            <v>733.33333333333337</v>
          </cell>
          <cell r="E66">
            <v>2736.6666666666665</v>
          </cell>
        </row>
        <row r="67">
          <cell r="A67" t="str">
            <v>NHS Durham Dales, Easington and Sedgefield</v>
          </cell>
          <cell r="B67">
            <v>180998.2808641975</v>
          </cell>
          <cell r="C67">
            <v>4007.2427983539087</v>
          </cell>
          <cell r="D67">
            <v>2795.4938271604933</v>
          </cell>
          <cell r="E67">
            <v>9557.7160493827141</v>
          </cell>
        </row>
        <row r="68">
          <cell r="A68" t="str">
            <v>NHS Hambleton, Richmondshire and Whitby</v>
          </cell>
          <cell r="B68">
            <v>91595.28150134052</v>
          </cell>
          <cell r="C68">
            <v>916.89008042895489</v>
          </cell>
          <cell r="D68">
            <v>543.34226988382511</v>
          </cell>
          <cell r="E68">
            <v>2830.4736371760509</v>
          </cell>
        </row>
        <row r="69">
          <cell r="A69" t="str">
            <v>NHS Hartlepool and Stockton-On-Tees</v>
          </cell>
          <cell r="B69">
            <v>180453</v>
          </cell>
          <cell r="C69">
            <v>6656.666666666667</v>
          </cell>
          <cell r="D69">
            <v>2636.666666666667</v>
          </cell>
          <cell r="E69">
            <v>8353.3333333333321</v>
          </cell>
        </row>
        <row r="70">
          <cell r="A70" t="str">
            <v>NHS North Durham</v>
          </cell>
          <cell r="B70">
            <v>146618.71913580253</v>
          </cell>
          <cell r="C70">
            <v>3246.0905349794248</v>
          </cell>
          <cell r="D70">
            <v>2264.5061728395071</v>
          </cell>
          <cell r="E70">
            <v>7742.2839506172868</v>
          </cell>
        </row>
        <row r="71">
          <cell r="A71" t="str">
            <v>NHS South Tees</v>
          </cell>
          <cell r="B71">
            <v>170642</v>
          </cell>
          <cell r="C71">
            <v>7595</v>
          </cell>
          <cell r="D71">
            <v>3110</v>
          </cell>
          <cell r="E71">
            <v>9236.6666666666679</v>
          </cell>
        </row>
        <row r="72">
          <cell r="A72" t="str">
            <v>Frimley Health STP</v>
          </cell>
          <cell r="B72">
            <v>460665.02063781617</v>
          </cell>
          <cell r="C72">
            <v>3891.2234582384017</v>
          </cell>
          <cell r="D72">
            <v>2601.2995178745805</v>
          </cell>
          <cell r="E72">
            <v>10245.57454409425</v>
          </cell>
        </row>
        <row r="73">
          <cell r="A73" t="str">
            <v>NHS Bracknell and Ascot</v>
          </cell>
          <cell r="B73">
            <v>88083.337078651704</v>
          </cell>
          <cell r="C73">
            <v>685.43071161048704</v>
          </cell>
          <cell r="D73">
            <v>454.94382022471922</v>
          </cell>
          <cell r="E73">
            <v>1702.6217228464423</v>
          </cell>
        </row>
        <row r="74">
          <cell r="A74" t="str">
            <v>NHS North East Hampshire and Farnham</v>
          </cell>
          <cell r="B74">
            <v>129609.63276757639</v>
          </cell>
          <cell r="C74">
            <v>933.0781832031405</v>
          </cell>
          <cell r="D74">
            <v>734.93844594228165</v>
          </cell>
          <cell r="E74">
            <v>3135.5275295197325</v>
          </cell>
        </row>
        <row r="75">
          <cell r="A75" t="str">
            <v>NHS Slough</v>
          </cell>
          <cell r="B75">
            <v>94777</v>
          </cell>
          <cell r="C75">
            <v>1310</v>
          </cell>
          <cell r="D75">
            <v>720</v>
          </cell>
          <cell r="E75">
            <v>2683.3333333333335</v>
          </cell>
        </row>
        <row r="76">
          <cell r="A76" t="str">
            <v>NHS Surrey Heath</v>
          </cell>
          <cell r="B76">
            <v>61250.35260930888</v>
          </cell>
          <cell r="C76">
            <v>357.40479548660085</v>
          </cell>
          <cell r="D76">
            <v>305.78279266572639</v>
          </cell>
          <cell r="E76">
            <v>1260.6488011283495</v>
          </cell>
        </row>
        <row r="77">
          <cell r="A77" t="str">
            <v>NHS Windsor, Ascot and Maidenhead</v>
          </cell>
          <cell r="B77">
            <v>86944.698182279186</v>
          </cell>
          <cell r="C77">
            <v>605.30976793817297</v>
          </cell>
          <cell r="D77">
            <v>385.6344590418534</v>
          </cell>
          <cell r="E77">
            <v>1463.4431572663927</v>
          </cell>
        </row>
        <row r="78">
          <cell r="A78" t="str">
            <v>Gloucestershire STP</v>
          </cell>
          <cell r="B78">
            <v>380385</v>
          </cell>
          <cell r="C78">
            <v>4200</v>
          </cell>
          <cell r="D78">
            <v>2700</v>
          </cell>
          <cell r="E78">
            <v>11513.333333333332</v>
          </cell>
        </row>
        <row r="79">
          <cell r="A79" t="str">
            <v>NHS Gloucestershire</v>
          </cell>
          <cell r="B79">
            <v>380385</v>
          </cell>
          <cell r="C79">
            <v>4200</v>
          </cell>
          <cell r="D79">
            <v>2700</v>
          </cell>
          <cell r="E79">
            <v>11513.333333333332</v>
          </cell>
        </row>
        <row r="80">
          <cell r="A80" t="str">
            <v>Greater Manchester STP</v>
          </cell>
          <cell r="B80">
            <v>1789385.1303462321</v>
          </cell>
          <cell r="C80">
            <v>47929.059742023084</v>
          </cell>
          <cell r="D80">
            <v>26049.273591310248</v>
          </cell>
          <cell r="E80">
            <v>89020.570264765789</v>
          </cell>
        </row>
        <row r="81">
          <cell r="A81" t="str">
            <v>NHS Bolton</v>
          </cell>
          <cell r="B81">
            <v>175194</v>
          </cell>
          <cell r="C81">
            <v>5443.333333333333</v>
          </cell>
          <cell r="D81">
            <v>2916.6666666666665</v>
          </cell>
          <cell r="E81">
            <v>9066.6666666666661</v>
          </cell>
        </row>
        <row r="82">
          <cell r="A82" t="str">
            <v>NHS Bury</v>
          </cell>
          <cell r="B82">
            <v>116412</v>
          </cell>
          <cell r="C82">
            <v>2950</v>
          </cell>
          <cell r="D82">
            <v>1360</v>
          </cell>
          <cell r="E82">
            <v>5583.333333333333</v>
          </cell>
        </row>
        <row r="83">
          <cell r="A83" t="str">
            <v>NHS Central Manchester</v>
          </cell>
          <cell r="B83">
            <v>120829.92907801422</v>
          </cell>
          <cell r="C83">
            <v>3475.9633569739958</v>
          </cell>
          <cell r="D83">
            <v>1910.3546099290784</v>
          </cell>
          <cell r="E83">
            <v>6408.7234042553209</v>
          </cell>
        </row>
        <row r="84">
          <cell r="A84" t="str">
            <v>NHS Heywood, Middleton and Rochdale</v>
          </cell>
          <cell r="B84">
            <v>134646</v>
          </cell>
          <cell r="C84">
            <v>4018.3333333333335</v>
          </cell>
          <cell r="D84">
            <v>2223.3333333333335</v>
          </cell>
          <cell r="E84">
            <v>7853.333333333333</v>
          </cell>
        </row>
        <row r="85">
          <cell r="A85" t="str">
            <v>NHS North Manchester</v>
          </cell>
          <cell r="B85">
            <v>127468.93617021291</v>
          </cell>
          <cell r="C85">
            <v>3666.9503546099331</v>
          </cell>
          <cell r="D85">
            <v>2015.3191489361725</v>
          </cell>
          <cell r="E85">
            <v>6760.8510638297948</v>
          </cell>
        </row>
        <row r="86">
          <cell r="A86" t="str">
            <v>NHS Oldham</v>
          </cell>
          <cell r="B86">
            <v>142255</v>
          </cell>
          <cell r="C86">
            <v>4500</v>
          </cell>
          <cell r="D86">
            <v>2120</v>
          </cell>
          <cell r="E86">
            <v>7070</v>
          </cell>
        </row>
        <row r="87">
          <cell r="A87" t="str">
            <v>NHS Salford</v>
          </cell>
          <cell r="B87">
            <v>161322</v>
          </cell>
          <cell r="C87">
            <v>4676.666666666667</v>
          </cell>
          <cell r="D87">
            <v>2783.3333333333335</v>
          </cell>
          <cell r="E87">
            <v>9106.6666666666661</v>
          </cell>
        </row>
        <row r="88">
          <cell r="A88" t="str">
            <v>NHS South Manchester</v>
          </cell>
          <cell r="B88">
            <v>126141.13475177287</v>
          </cell>
          <cell r="C88">
            <v>3628.7529550827371</v>
          </cell>
          <cell r="D88">
            <v>1994.3262411347491</v>
          </cell>
          <cell r="E88">
            <v>6690.4255319148842</v>
          </cell>
        </row>
        <row r="89">
          <cell r="A89" t="str">
            <v>NHS Stockport</v>
          </cell>
          <cell r="B89">
            <v>177076</v>
          </cell>
          <cell r="C89">
            <v>3488.3333333333335</v>
          </cell>
          <cell r="D89">
            <v>2070</v>
          </cell>
          <cell r="E89">
            <v>7150</v>
          </cell>
        </row>
        <row r="90">
          <cell r="A90" t="str">
            <v>NHS Tameside and Glossop</v>
          </cell>
          <cell r="B90">
            <v>160380.13034623221</v>
          </cell>
          <cell r="C90">
            <v>4177.3930753564155</v>
          </cell>
          <cell r="D90">
            <v>2639.2735913102515</v>
          </cell>
          <cell r="E90">
            <v>8313.9035980991175</v>
          </cell>
        </row>
        <row r="91">
          <cell r="A91" t="str">
            <v>NHS Trafford</v>
          </cell>
          <cell r="B91">
            <v>145198</v>
          </cell>
          <cell r="C91">
            <v>2495</v>
          </cell>
          <cell r="D91">
            <v>1303.3333333333333</v>
          </cell>
          <cell r="E91">
            <v>5016.666666666667</v>
          </cell>
        </row>
        <row r="92">
          <cell r="A92" t="str">
            <v>NHS Wigan Borough</v>
          </cell>
          <cell r="B92">
            <v>202462</v>
          </cell>
          <cell r="C92">
            <v>5408.333333333333</v>
          </cell>
          <cell r="D92">
            <v>2713.3333333333335</v>
          </cell>
          <cell r="E92">
            <v>10000</v>
          </cell>
        </row>
        <row r="93">
          <cell r="A93" t="str">
            <v>Hampshire and the Isle of Wight STP</v>
          </cell>
          <cell r="B93">
            <v>1119007.7043269237</v>
          </cell>
          <cell r="C93">
            <v>11554.667467948722</v>
          </cell>
          <cell r="D93">
            <v>8389.5232371794918</v>
          </cell>
          <cell r="E93">
            <v>33727.119391025655</v>
          </cell>
        </row>
        <row r="94">
          <cell r="A94" t="str">
            <v>NHS Fareham and Gosport</v>
          </cell>
          <cell r="B94">
            <v>124759.08173076947</v>
          </cell>
          <cell r="C94">
            <v>948.53365384615574</v>
          </cell>
          <cell r="D94">
            <v>732.47596153846303</v>
          </cell>
          <cell r="E94">
            <v>3151.5144230769292</v>
          </cell>
        </row>
        <row r="95">
          <cell r="A95" t="str">
            <v>NHS Isle of Wight</v>
          </cell>
          <cell r="B95">
            <v>80239</v>
          </cell>
          <cell r="C95">
            <v>1485</v>
          </cell>
          <cell r="D95">
            <v>940</v>
          </cell>
          <cell r="E95">
            <v>4013.3333333333335</v>
          </cell>
        </row>
        <row r="96">
          <cell r="A96" t="str">
            <v>NHS North Hampshire</v>
          </cell>
          <cell r="B96">
            <v>135650.74759615422</v>
          </cell>
          <cell r="C96">
            <v>1031.3421474359004</v>
          </cell>
          <cell r="D96">
            <v>796.42227564102791</v>
          </cell>
          <cell r="E96">
            <v>3426.6466346153943</v>
          </cell>
        </row>
        <row r="97">
          <cell r="A97" t="str">
            <v>NHS Portsmouth</v>
          </cell>
          <cell r="B97">
            <v>142763</v>
          </cell>
          <cell r="C97">
            <v>2038.3333333333333</v>
          </cell>
          <cell r="D97">
            <v>1393.3333333333333</v>
          </cell>
          <cell r="E97">
            <v>5156.666666666667</v>
          </cell>
        </row>
        <row r="98">
          <cell r="A98" t="str">
            <v>NHS South Eastern Hampshire</v>
          </cell>
          <cell r="B98">
            <v>131690.14182692289</v>
          </cell>
          <cell r="C98">
            <v>1001.2299679487165</v>
          </cell>
          <cell r="D98">
            <v>773.16907051281942</v>
          </cell>
          <cell r="E98">
            <v>3326.5985576923026</v>
          </cell>
        </row>
        <row r="99">
          <cell r="A99" t="str">
            <v>NHS Southampton</v>
          </cell>
          <cell r="B99">
            <v>172205</v>
          </cell>
          <cell r="C99">
            <v>2528.3333333333335</v>
          </cell>
          <cell r="D99">
            <v>1806.6666666666667</v>
          </cell>
          <cell r="E99">
            <v>6273.333333333333</v>
          </cell>
        </row>
        <row r="100">
          <cell r="A100" t="str">
            <v>NHS West Hampshire</v>
          </cell>
          <cell r="B100">
            <v>331700.73317307711</v>
          </cell>
          <cell r="C100">
            <v>2521.8950320512836</v>
          </cell>
          <cell r="D100">
            <v>1947.4559294871808</v>
          </cell>
          <cell r="E100">
            <v>8379.0264423076969</v>
          </cell>
        </row>
        <row r="101">
          <cell r="A101" t="str">
            <v>Herefordshire and Worcestershire STP</v>
          </cell>
          <cell r="B101">
            <v>464065</v>
          </cell>
          <cell r="C101">
            <v>5363.333333333333</v>
          </cell>
          <cell r="D101">
            <v>3806.6666666666665</v>
          </cell>
          <cell r="E101">
            <v>13726.666666666666</v>
          </cell>
        </row>
        <row r="102">
          <cell r="A102" t="str">
            <v>NHS Herefordshire</v>
          </cell>
          <cell r="B102">
            <v>112448</v>
          </cell>
          <cell r="C102">
            <v>1081.6666666666667</v>
          </cell>
          <cell r="D102">
            <v>860</v>
          </cell>
          <cell r="E102">
            <v>3393.3333333333335</v>
          </cell>
        </row>
        <row r="103">
          <cell r="A103" t="str">
            <v>NHS Redditch and Bromsgrove</v>
          </cell>
          <cell r="B103">
            <v>109155.82692307678</v>
          </cell>
          <cell r="C103">
            <v>1329.1987179487162</v>
          </cell>
          <cell r="D103">
            <v>914.76190476190345</v>
          </cell>
          <cell r="E103">
            <v>3207.8754578754538</v>
          </cell>
        </row>
        <row r="104">
          <cell r="A104" t="str">
            <v>NHS South Worcestershire</v>
          </cell>
          <cell r="B104">
            <v>179672.42307692306</v>
          </cell>
          <cell r="C104">
            <v>2187.8846153846152</v>
          </cell>
          <cell r="D104">
            <v>1505.7142857142856</v>
          </cell>
          <cell r="E104">
            <v>5280.2197802197798</v>
          </cell>
        </row>
        <row r="105">
          <cell r="A105" t="str">
            <v>NHS Wyre Forest</v>
          </cell>
          <cell r="B105">
            <v>62788.750000000146</v>
          </cell>
          <cell r="C105">
            <v>764.58333333333519</v>
          </cell>
          <cell r="D105">
            <v>526.1904761904774</v>
          </cell>
          <cell r="E105">
            <v>1845.2380952380997</v>
          </cell>
        </row>
        <row r="106">
          <cell r="A106" t="str">
            <v>Hertfordshire and West Essex STP</v>
          </cell>
          <cell r="B106">
            <v>1069243.1016363138</v>
          </cell>
          <cell r="C106">
            <v>12142.004398877172</v>
          </cell>
          <cell r="D106">
            <v>6652.6274590350986</v>
          </cell>
          <cell r="E106">
            <v>25928.985690811991</v>
          </cell>
        </row>
        <row r="107">
          <cell r="A107" t="str">
            <v>NHS East and North Hertfordshire</v>
          </cell>
          <cell r="B107">
            <v>439651.94402985089</v>
          </cell>
          <cell r="C107">
            <v>4870.1337064676636</v>
          </cell>
          <cell r="D107">
            <v>2767.3383084577126</v>
          </cell>
          <cell r="E107">
            <v>10331.828358208959</v>
          </cell>
        </row>
        <row r="108">
          <cell r="A108" t="str">
            <v>NHS Herts Valleys</v>
          </cell>
          <cell r="B108">
            <v>449275.93283582106</v>
          </cell>
          <cell r="C108">
            <v>4871.6604477611963</v>
          </cell>
          <cell r="D108">
            <v>2608.8059701492548</v>
          </cell>
          <cell r="E108">
            <v>10209.527363184085</v>
          </cell>
        </row>
        <row r="109">
          <cell r="A109" t="str">
            <v>NHS West Essex</v>
          </cell>
          <cell r="B109">
            <v>180315.22477064177</v>
          </cell>
          <cell r="C109">
            <v>2400.2102446483123</v>
          </cell>
          <cell r="D109">
            <v>1276.4831804281316</v>
          </cell>
          <cell r="E109">
            <v>5387.6299694189483</v>
          </cell>
        </row>
        <row r="110">
          <cell r="A110" t="str">
            <v>Kent &amp; Medway STP</v>
          </cell>
          <cell r="B110">
            <v>1110475.9999999991</v>
          </cell>
          <cell r="C110">
            <v>18006.666666666653</v>
          </cell>
          <cell r="D110">
            <v>10129.999999999991</v>
          </cell>
          <cell r="E110">
            <v>35476.666666666642</v>
          </cell>
        </row>
        <row r="111">
          <cell r="A111" t="str">
            <v>NHS Ashford</v>
          </cell>
          <cell r="B111">
            <v>80641.277161862483</v>
          </cell>
          <cell r="C111">
            <v>1251.1419068736134</v>
          </cell>
          <cell r="D111">
            <v>711.97339246119691</v>
          </cell>
          <cell r="E111">
            <v>2535.4323725055424</v>
          </cell>
        </row>
        <row r="112">
          <cell r="A112" t="str">
            <v>NHS Canterbury and Coastal</v>
          </cell>
          <cell r="B112">
            <v>123029.64079822625</v>
          </cell>
          <cell r="C112">
            <v>1908.7934220251304</v>
          </cell>
          <cell r="D112">
            <v>1086.2158167036221</v>
          </cell>
          <cell r="E112">
            <v>3868.159645232819</v>
          </cell>
        </row>
        <row r="113">
          <cell r="A113" t="str">
            <v>NHS Dartford, Gravesham and Swanley</v>
          </cell>
          <cell r="B113">
            <v>158180.9667405762</v>
          </cell>
          <cell r="C113">
            <v>2454.1629711751616</v>
          </cell>
          <cell r="D113">
            <v>1396.5631929046535</v>
          </cell>
          <cell r="E113">
            <v>4973.3481152993263</v>
          </cell>
        </row>
        <row r="114">
          <cell r="A114" t="str">
            <v>NHS Medway</v>
          </cell>
          <cell r="B114">
            <v>177932</v>
          </cell>
          <cell r="C114">
            <v>3538.3333333333335</v>
          </cell>
          <cell r="D114">
            <v>1896.6666666666667</v>
          </cell>
          <cell r="E114">
            <v>6156.666666666667</v>
          </cell>
        </row>
        <row r="115">
          <cell r="A115" t="str">
            <v>NHS South Kent Coast</v>
          </cell>
          <cell r="B115">
            <v>128198.95343680687</v>
          </cell>
          <cell r="C115">
            <v>1988.9948263118958</v>
          </cell>
          <cell r="D115">
            <v>1131.8551367331834</v>
          </cell>
          <cell r="E115">
            <v>4030.6873614190622</v>
          </cell>
        </row>
        <row r="116">
          <cell r="A116" t="str">
            <v>NHS Swale</v>
          </cell>
          <cell r="B116">
            <v>68234.926829268312</v>
          </cell>
          <cell r="C116">
            <v>1058.6585365853662</v>
          </cell>
          <cell r="D116">
            <v>602.43902439024396</v>
          </cell>
          <cell r="E116">
            <v>2145.3658536585376</v>
          </cell>
        </row>
        <row r="117">
          <cell r="A117" t="str">
            <v>NHS Thanet</v>
          </cell>
          <cell r="B117">
            <v>86844.452328159605</v>
          </cell>
          <cell r="C117">
            <v>1347.3835920177376</v>
          </cell>
          <cell r="D117">
            <v>766.74057649667361</v>
          </cell>
          <cell r="E117">
            <v>2730.4656319290457</v>
          </cell>
        </row>
        <row r="118">
          <cell r="A118" t="str">
            <v>NHS West Kent</v>
          </cell>
          <cell r="B118">
            <v>287413.78270509938</v>
          </cell>
          <cell r="C118">
            <v>4459.1980783444133</v>
          </cell>
          <cell r="D118">
            <v>2537.5461936437509</v>
          </cell>
          <cell r="E118">
            <v>9036.5410199556427</v>
          </cell>
        </row>
        <row r="119">
          <cell r="A119" t="str">
            <v>Lancashire and South Cumbria STP</v>
          </cell>
          <cell r="B119">
            <v>1218143.4825737262</v>
          </cell>
          <cell r="C119">
            <v>25013.954423592484</v>
          </cell>
          <cell r="D119">
            <v>17267.1581769437</v>
          </cell>
          <cell r="E119">
            <v>58022.7167113494</v>
          </cell>
        </row>
        <row r="120">
          <cell r="A120" t="str">
            <v>NHS Blackburn with Darwen</v>
          </cell>
          <cell r="B120">
            <v>91844</v>
          </cell>
          <cell r="C120">
            <v>2755</v>
          </cell>
          <cell r="D120">
            <v>1970</v>
          </cell>
          <cell r="E120">
            <v>5330</v>
          </cell>
        </row>
        <row r="121">
          <cell r="A121" t="str">
            <v>NHS Blackpool</v>
          </cell>
          <cell r="B121">
            <v>85767</v>
          </cell>
          <cell r="C121">
            <v>3471.6666666666665</v>
          </cell>
          <cell r="D121">
            <v>2040</v>
          </cell>
          <cell r="E121">
            <v>7250</v>
          </cell>
        </row>
        <row r="122">
          <cell r="A122" t="str">
            <v>NHS Chorley and South Ribble</v>
          </cell>
          <cell r="B122">
            <v>99377.817460317514</v>
          </cell>
          <cell r="C122">
            <v>1881.6931216931227</v>
          </cell>
          <cell r="D122">
            <v>1275.4497354497364</v>
          </cell>
          <cell r="E122">
            <v>4392.5661375661402</v>
          </cell>
        </row>
        <row r="123">
          <cell r="A123" t="str">
            <v>NHS Cumbria</v>
          </cell>
          <cell r="B123">
            <v>303967.48257372656</v>
          </cell>
          <cell r="C123">
            <v>4840.6210902591602</v>
          </cell>
          <cell r="D123">
            <v>3803.8248436103668</v>
          </cell>
          <cell r="E123">
            <v>12886.050044682752</v>
          </cell>
        </row>
        <row r="124">
          <cell r="A124" t="str">
            <v>NHS East Lancashire</v>
          </cell>
          <cell r="B124">
            <v>237727.32804232824</v>
          </cell>
          <cell r="C124">
            <v>4501.3051146384514</v>
          </cell>
          <cell r="D124">
            <v>3051.0758377425077</v>
          </cell>
          <cell r="E124">
            <v>10507.707231040573</v>
          </cell>
        </row>
        <row r="125">
          <cell r="A125" t="str">
            <v>NHS Fylde &amp; Wyre</v>
          </cell>
          <cell r="B125">
            <v>107172.15608465571</v>
          </cell>
          <cell r="C125">
            <v>2029.2768959435555</v>
          </cell>
          <cell r="D125">
            <v>1375.4850088183377</v>
          </cell>
          <cell r="E125">
            <v>4737.0811287477791</v>
          </cell>
        </row>
        <row r="126">
          <cell r="A126" t="str">
            <v>NHS Greater Preston</v>
          </cell>
          <cell r="B126">
            <v>124709.41798941775</v>
          </cell>
          <cell r="C126">
            <v>2361.34038800705</v>
          </cell>
          <cell r="D126">
            <v>1600.5643738977046</v>
          </cell>
          <cell r="E126">
            <v>5512.2398589065151</v>
          </cell>
        </row>
        <row r="127">
          <cell r="A127" t="str">
            <v>NHS Lancashire North</v>
          </cell>
          <cell r="B127">
            <v>96454.940476190503</v>
          </cell>
          <cell r="C127">
            <v>1826.3492063492067</v>
          </cell>
          <cell r="D127">
            <v>1237.9365079365086</v>
          </cell>
          <cell r="E127">
            <v>4263.3730158730168</v>
          </cell>
        </row>
        <row r="128">
          <cell r="A128" t="str">
            <v>NHS West Lancashire</v>
          </cell>
          <cell r="B128">
            <v>71123.339947089975</v>
          </cell>
          <cell r="C128">
            <v>1346.7019400352738</v>
          </cell>
          <cell r="D128">
            <v>912.82186948853678</v>
          </cell>
          <cell r="E128">
            <v>3143.6992945326292</v>
          </cell>
        </row>
        <row r="129">
          <cell r="A129" t="str">
            <v>Leicester, Leicestershire and Rutland STP</v>
          </cell>
          <cell r="B129">
            <v>673555</v>
          </cell>
          <cell r="C129">
            <v>8271.6666666666679</v>
          </cell>
          <cell r="D129">
            <v>6429.9999999999991</v>
          </cell>
          <cell r="E129">
            <v>21630</v>
          </cell>
        </row>
        <row r="130">
          <cell r="A130" t="str">
            <v>NHS East Leicestershire and Rutland</v>
          </cell>
          <cell r="B130">
            <v>202641.39646464656</v>
          </cell>
          <cell r="C130">
            <v>1663.9856902356912</v>
          </cell>
          <cell r="D130">
            <v>1430.1346801346808</v>
          </cell>
          <cell r="E130">
            <v>5039.9831649831685</v>
          </cell>
        </row>
        <row r="131">
          <cell r="A131" t="str">
            <v>NHS Leicester City</v>
          </cell>
          <cell r="B131">
            <v>228876</v>
          </cell>
          <cell r="C131">
            <v>4545</v>
          </cell>
          <cell r="D131">
            <v>3226.6666666666665</v>
          </cell>
          <cell r="E131">
            <v>10380</v>
          </cell>
        </row>
        <row r="132">
          <cell r="A132" t="str">
            <v>NHS West Leicestershire</v>
          </cell>
          <cell r="B132">
            <v>242037.60353535344</v>
          </cell>
          <cell r="C132">
            <v>2062.6809764309755</v>
          </cell>
          <cell r="D132">
            <v>1773.1986531986522</v>
          </cell>
          <cell r="E132">
            <v>6210.0168350168324</v>
          </cell>
        </row>
        <row r="133">
          <cell r="A133" t="str">
            <v>Lincolnshire STP</v>
          </cell>
          <cell r="B133">
            <v>443783</v>
          </cell>
          <cell r="C133">
            <v>7151.666666666667</v>
          </cell>
          <cell r="D133">
            <v>5190</v>
          </cell>
          <cell r="E133">
            <v>16440</v>
          </cell>
        </row>
        <row r="134">
          <cell r="A134" t="str">
            <v>NHS Lincolnshire East</v>
          </cell>
          <cell r="B134">
            <v>138418.030952381</v>
          </cell>
          <cell r="C134">
            <v>2230.6388888888896</v>
          </cell>
          <cell r="D134">
            <v>1618.7857142857149</v>
          </cell>
          <cell r="E134">
            <v>5127.7142857142871</v>
          </cell>
        </row>
        <row r="135">
          <cell r="A135" t="str">
            <v>NHS Lincolnshire West</v>
          </cell>
          <cell r="B135">
            <v>144757.78809523801</v>
          </cell>
          <cell r="C135">
            <v>2332.8055555555543</v>
          </cell>
          <cell r="D135">
            <v>1692.9285714285704</v>
          </cell>
          <cell r="E135">
            <v>5362.5714285714248</v>
          </cell>
        </row>
        <row r="136">
          <cell r="A136" t="str">
            <v>NHS South Lincolnshire</v>
          </cell>
          <cell r="B136">
            <v>88756.6</v>
          </cell>
          <cell r="C136">
            <v>1430.3333333333335</v>
          </cell>
          <cell r="D136">
            <v>1038</v>
          </cell>
          <cell r="E136">
            <v>3288</v>
          </cell>
        </row>
        <row r="137">
          <cell r="A137" t="str">
            <v>NHS South West Lincolnshire</v>
          </cell>
          <cell r="B137">
            <v>71850.580952380988</v>
          </cell>
          <cell r="C137">
            <v>1157.8888888888896</v>
          </cell>
          <cell r="D137">
            <v>840.28571428571479</v>
          </cell>
          <cell r="E137">
            <v>2661.7142857142871</v>
          </cell>
        </row>
        <row r="138">
          <cell r="A138" t="str">
            <v>Mid and South Essex STP</v>
          </cell>
          <cell r="B138">
            <v>722386.44036697247</v>
          </cell>
          <cell r="C138">
            <v>10943.830275229355</v>
          </cell>
          <cell r="D138">
            <v>6038.9602446483177</v>
          </cell>
          <cell r="E138">
            <v>22820.458715596331</v>
          </cell>
        </row>
        <row r="139">
          <cell r="A139" t="str">
            <v>NHS Basildon and Brentwood</v>
          </cell>
          <cell r="B139">
            <v>158029.07339449509</v>
          </cell>
          <cell r="C139">
            <v>2103.5550458715552</v>
          </cell>
          <cell r="D139">
            <v>1118.7155963302732</v>
          </cell>
          <cell r="E139">
            <v>4721.7431192660461</v>
          </cell>
        </row>
        <row r="140">
          <cell r="A140" t="str">
            <v>NHS Castle Point and Rochford</v>
          </cell>
          <cell r="B140">
            <v>111430.7568807342</v>
          </cell>
          <cell r="C140">
            <v>1483.2759938837953</v>
          </cell>
          <cell r="D140">
            <v>788.83792048929854</v>
          </cell>
          <cell r="E140">
            <v>3329.4342507645342</v>
          </cell>
        </row>
        <row r="141">
          <cell r="A141" t="str">
            <v>NHS Mid Essex</v>
          </cell>
          <cell r="B141">
            <v>237043.61009174312</v>
          </cell>
          <cell r="C141">
            <v>3155.3325688073392</v>
          </cell>
          <cell r="D141">
            <v>1678.0733944954129</v>
          </cell>
          <cell r="E141">
            <v>7082.6146788990836</v>
          </cell>
        </row>
        <row r="142">
          <cell r="A142" t="str">
            <v>NHS Southend</v>
          </cell>
          <cell r="B142">
            <v>110434</v>
          </cell>
          <cell r="C142">
            <v>2150</v>
          </cell>
          <cell r="D142">
            <v>1483.3333333333333</v>
          </cell>
          <cell r="E142">
            <v>4616.666666666667</v>
          </cell>
        </row>
        <row r="143">
          <cell r="A143" t="str">
            <v>NHS Thurrock</v>
          </cell>
          <cell r="B143">
            <v>105449</v>
          </cell>
          <cell r="C143">
            <v>2051.6666666666665</v>
          </cell>
          <cell r="D143">
            <v>970</v>
          </cell>
          <cell r="E143">
            <v>3070</v>
          </cell>
        </row>
        <row r="144">
          <cell r="A144" t="str">
            <v>Milton Keynes, Bedfordshire and Luton STP</v>
          </cell>
          <cell r="B144">
            <v>588446.64576802508</v>
          </cell>
          <cell r="C144">
            <v>8581.8913270637404</v>
          </cell>
          <cell r="D144">
            <v>4507.6802507836992</v>
          </cell>
          <cell r="E144">
            <v>17247.356321839081</v>
          </cell>
        </row>
        <row r="145">
          <cell r="A145" t="str">
            <v>NHS Bedfordshire</v>
          </cell>
          <cell r="B145">
            <v>277598</v>
          </cell>
          <cell r="C145">
            <v>3543.333333333333</v>
          </cell>
          <cell r="D145">
            <v>1880</v>
          </cell>
          <cell r="E145">
            <v>7166.6666666666661</v>
          </cell>
        </row>
        <row r="146">
          <cell r="A146" t="str">
            <v>NHS Luton</v>
          </cell>
          <cell r="B146">
            <v>138226</v>
          </cell>
          <cell r="C146">
            <v>2573.3333333333335</v>
          </cell>
          <cell r="D146">
            <v>1343.3333333333333</v>
          </cell>
          <cell r="E146">
            <v>4580</v>
          </cell>
        </row>
        <row r="147">
          <cell r="A147" t="str">
            <v>NHS Milton Keynes</v>
          </cell>
          <cell r="B147">
            <v>172622.6457680251</v>
          </cell>
          <cell r="C147">
            <v>2465.2246603970743</v>
          </cell>
          <cell r="D147">
            <v>1284.3469174503659</v>
          </cell>
          <cell r="E147">
            <v>5500.6896551724139</v>
          </cell>
        </row>
        <row r="148">
          <cell r="A148" t="str">
            <v>Norfolk STP</v>
          </cell>
          <cell r="B148">
            <v>600313.9251700684</v>
          </cell>
          <cell r="C148">
            <v>7577.2108843537471</v>
          </cell>
          <cell r="D148">
            <v>6538.5185185185246</v>
          </cell>
          <cell r="E148">
            <v>23013.537414966006</v>
          </cell>
        </row>
        <row r="149">
          <cell r="A149" t="str">
            <v>NHS Great Yarmouth and Waveney</v>
          </cell>
          <cell r="B149">
            <v>132862.7913410718</v>
          </cell>
          <cell r="C149">
            <v>1651.6532635358983</v>
          </cell>
          <cell r="D149">
            <v>1292.7006746523484</v>
          </cell>
          <cell r="E149">
            <v>4740.3589763042792</v>
          </cell>
        </row>
        <row r="150">
          <cell r="A150" t="str">
            <v>NHS North Norfolk</v>
          </cell>
          <cell r="B150">
            <v>104858.01115241621</v>
          </cell>
          <cell r="C150">
            <v>1329.2131350681518</v>
          </cell>
          <cell r="D150">
            <v>1176.7348203221793</v>
          </cell>
          <cell r="E150">
            <v>4099.0148698884705</v>
          </cell>
        </row>
        <row r="151">
          <cell r="A151" t="str">
            <v>NHS Norwich</v>
          </cell>
          <cell r="B151">
            <v>119557.73234200766</v>
          </cell>
          <cell r="C151">
            <v>1515.5514250309818</v>
          </cell>
          <cell r="D151">
            <v>1341.6976456009938</v>
          </cell>
          <cell r="E151">
            <v>4673.643122676589</v>
          </cell>
        </row>
        <row r="152">
          <cell r="A152" t="str">
            <v>NHS South Norfolk</v>
          </cell>
          <cell r="B152">
            <v>143077.28624535323</v>
          </cell>
          <cell r="C152">
            <v>1813.6926889715003</v>
          </cell>
          <cell r="D152">
            <v>1605.638166047089</v>
          </cell>
          <cell r="E152">
            <v>5593.0483271375497</v>
          </cell>
        </row>
        <row r="153">
          <cell r="A153" t="str">
            <v>NHS West Norfolk</v>
          </cell>
          <cell r="B153">
            <v>99958.104089219589</v>
          </cell>
          <cell r="C153">
            <v>1267.1003717472151</v>
          </cell>
          <cell r="D153">
            <v>1121.7472118959138</v>
          </cell>
          <cell r="E153">
            <v>3907.4721189591182</v>
          </cell>
        </row>
        <row r="154">
          <cell r="A154" t="str">
            <v>North Central London STP</v>
          </cell>
          <cell r="B154">
            <v>993597</v>
          </cell>
          <cell r="C154">
            <v>19146.666666666668</v>
          </cell>
          <cell r="D154">
            <v>8686.6666666666679</v>
          </cell>
          <cell r="E154">
            <v>35306.666666666672</v>
          </cell>
        </row>
        <row r="155">
          <cell r="A155" t="str">
            <v>NHS Barnet</v>
          </cell>
          <cell r="B155">
            <v>246528</v>
          </cell>
          <cell r="C155">
            <v>3645</v>
          </cell>
          <cell r="D155">
            <v>1636.6666666666667</v>
          </cell>
          <cell r="E155">
            <v>6493.333333333333</v>
          </cell>
        </row>
        <row r="156">
          <cell r="A156" t="str">
            <v>NHS Camden</v>
          </cell>
          <cell r="B156">
            <v>171079</v>
          </cell>
          <cell r="C156">
            <v>2671.6666666666665</v>
          </cell>
          <cell r="D156">
            <v>1656.6666666666667</v>
          </cell>
          <cell r="E156">
            <v>6576.666666666667</v>
          </cell>
        </row>
        <row r="157">
          <cell r="A157" t="str">
            <v>NHS Enfield</v>
          </cell>
          <cell r="B157">
            <v>211597</v>
          </cell>
          <cell r="C157">
            <v>4646.666666666667</v>
          </cell>
          <cell r="D157">
            <v>1703.3333333333333</v>
          </cell>
          <cell r="E157">
            <v>7436.666666666667</v>
          </cell>
        </row>
        <row r="158">
          <cell r="A158" t="str">
            <v>NHS Haringey</v>
          </cell>
          <cell r="B158">
            <v>192970</v>
          </cell>
          <cell r="C158">
            <v>4676.666666666667</v>
          </cell>
          <cell r="D158">
            <v>1700</v>
          </cell>
          <cell r="E158">
            <v>7166.666666666667</v>
          </cell>
        </row>
        <row r="159">
          <cell r="A159" t="str">
            <v>NHS Islington</v>
          </cell>
          <cell r="B159">
            <v>171423</v>
          </cell>
          <cell r="C159">
            <v>3506.6666666666665</v>
          </cell>
          <cell r="D159">
            <v>1990</v>
          </cell>
          <cell r="E159">
            <v>7633.333333333333</v>
          </cell>
        </row>
        <row r="160">
          <cell r="A160" t="str">
            <v>North East London STP</v>
          </cell>
          <cell r="B160">
            <v>1312193</v>
          </cell>
          <cell r="C160">
            <v>26933.333333333332</v>
          </cell>
          <cell r="D160">
            <v>8873.3333333333339</v>
          </cell>
          <cell r="E160">
            <v>42900</v>
          </cell>
        </row>
        <row r="161">
          <cell r="A161" t="str">
            <v>NHS Barking and Dagenham</v>
          </cell>
          <cell r="B161">
            <v>127461</v>
          </cell>
          <cell r="C161">
            <v>3160</v>
          </cell>
          <cell r="D161">
            <v>973.33333333333337</v>
          </cell>
          <cell r="E161">
            <v>5053.333333333333</v>
          </cell>
        </row>
        <row r="162">
          <cell r="A162" t="str">
            <v>NHS City and Hackney</v>
          </cell>
          <cell r="B162">
            <v>200404</v>
          </cell>
          <cell r="C162">
            <v>4956.666666666667</v>
          </cell>
          <cell r="D162">
            <v>2030</v>
          </cell>
          <cell r="E162">
            <v>8326.6666666666661</v>
          </cell>
        </row>
        <row r="163">
          <cell r="A163" t="str">
            <v>NHS Havering</v>
          </cell>
          <cell r="B163">
            <v>155106</v>
          </cell>
          <cell r="C163">
            <v>2413.3333333333335</v>
          </cell>
          <cell r="D163">
            <v>740</v>
          </cell>
          <cell r="E163">
            <v>4330</v>
          </cell>
        </row>
        <row r="164">
          <cell r="A164" t="str">
            <v>NHS Newham</v>
          </cell>
          <cell r="B164">
            <v>233709</v>
          </cell>
          <cell r="C164">
            <v>4510</v>
          </cell>
          <cell r="D164">
            <v>1453.3333333333333</v>
          </cell>
          <cell r="E164">
            <v>7530</v>
          </cell>
        </row>
        <row r="165">
          <cell r="A165" t="str">
            <v>NHS Redbridge</v>
          </cell>
          <cell r="B165">
            <v>193029</v>
          </cell>
          <cell r="C165">
            <v>2671.6666666666665</v>
          </cell>
          <cell r="D165">
            <v>806.66666666666663</v>
          </cell>
          <cell r="E165">
            <v>4700</v>
          </cell>
        </row>
        <row r="166">
          <cell r="A166" t="str">
            <v>NHS Tower Hamlets</v>
          </cell>
          <cell r="B166">
            <v>218284</v>
          </cell>
          <cell r="C166">
            <v>4968.333333333333</v>
          </cell>
          <cell r="D166">
            <v>1633.3333333333333</v>
          </cell>
          <cell r="E166">
            <v>7406.666666666667</v>
          </cell>
        </row>
        <row r="167">
          <cell r="A167" t="str">
            <v>NHS Waltham Forest</v>
          </cell>
          <cell r="B167">
            <v>184200</v>
          </cell>
          <cell r="C167">
            <v>4253.333333333333</v>
          </cell>
          <cell r="D167">
            <v>1236.6666666666667</v>
          </cell>
          <cell r="E167">
            <v>5553.333333333333</v>
          </cell>
        </row>
        <row r="168">
          <cell r="A168" t="str">
            <v>North West London STP</v>
          </cell>
          <cell r="B168">
            <v>1399241</v>
          </cell>
          <cell r="C168">
            <v>24095</v>
          </cell>
          <cell r="D168">
            <v>10166.666666666666</v>
          </cell>
          <cell r="E168">
            <v>42676.666666666664</v>
          </cell>
        </row>
        <row r="169">
          <cell r="A169" t="str">
            <v>NHS Brent</v>
          </cell>
          <cell r="B169">
            <v>219663</v>
          </cell>
          <cell r="C169">
            <v>5375</v>
          </cell>
          <cell r="D169">
            <v>2006.6666666666667</v>
          </cell>
          <cell r="E169">
            <v>6990</v>
          </cell>
        </row>
        <row r="170">
          <cell r="A170" t="str">
            <v>NHS Central London (Westminster)</v>
          </cell>
          <cell r="B170">
            <v>128719.046875</v>
          </cell>
          <cell r="C170">
            <v>1842.0572916666667</v>
          </cell>
          <cell r="D170">
            <v>1113.8020833333335</v>
          </cell>
          <cell r="E170">
            <v>4457.65625</v>
          </cell>
        </row>
        <row r="171">
          <cell r="A171" t="str">
            <v>NHS Ealing</v>
          </cell>
          <cell r="B171">
            <v>229111</v>
          </cell>
          <cell r="C171">
            <v>4978.333333333333</v>
          </cell>
          <cell r="D171">
            <v>1480</v>
          </cell>
          <cell r="E171">
            <v>7193.333333333333</v>
          </cell>
        </row>
        <row r="172">
          <cell r="A172" t="str">
            <v>NHS Hammersmith and Fulham</v>
          </cell>
          <cell r="B172">
            <v>129641</v>
          </cell>
          <cell r="C172">
            <v>3040</v>
          </cell>
          <cell r="D172">
            <v>1136.6666666666667</v>
          </cell>
          <cell r="E172">
            <v>4653.333333333333</v>
          </cell>
        </row>
        <row r="173">
          <cell r="A173" t="str">
            <v>NHS Harrow</v>
          </cell>
          <cell r="B173">
            <v>159401</v>
          </cell>
          <cell r="C173">
            <v>1845</v>
          </cell>
          <cell r="D173">
            <v>873.33333333333337</v>
          </cell>
          <cell r="E173">
            <v>3956.6666666666665</v>
          </cell>
        </row>
        <row r="174">
          <cell r="A174" t="str">
            <v>NHS Hillingdon</v>
          </cell>
          <cell r="B174">
            <v>195274</v>
          </cell>
          <cell r="C174">
            <v>2621.6666666666665</v>
          </cell>
          <cell r="D174">
            <v>1260</v>
          </cell>
          <cell r="E174">
            <v>5080</v>
          </cell>
        </row>
        <row r="175">
          <cell r="A175" t="str">
            <v>NHS Hounslow</v>
          </cell>
          <cell r="B175">
            <v>181629</v>
          </cell>
          <cell r="C175">
            <v>2115</v>
          </cell>
          <cell r="D175">
            <v>1000</v>
          </cell>
          <cell r="E175">
            <v>5060</v>
          </cell>
        </row>
        <row r="176">
          <cell r="A176" t="str">
            <v>NHS West London (K&amp;C &amp; QPP)</v>
          </cell>
          <cell r="B176">
            <v>155802.953125</v>
          </cell>
          <cell r="C176">
            <v>2277.9427083333335</v>
          </cell>
          <cell r="D176">
            <v>1296.1979166666667</v>
          </cell>
          <cell r="E176">
            <v>5285.6770833333339</v>
          </cell>
        </row>
        <row r="177">
          <cell r="A177" t="str">
            <v>Northamptonshire STP</v>
          </cell>
          <cell r="B177">
            <v>442832.88862559234</v>
          </cell>
          <cell r="C177">
            <v>6765.8925750394937</v>
          </cell>
          <cell r="D177">
            <v>4485.5845181674558</v>
          </cell>
          <cell r="E177">
            <v>13583.981042654024</v>
          </cell>
        </row>
        <row r="178">
          <cell r="A178" t="str">
            <v>NHS Corby</v>
          </cell>
          <cell r="B178">
            <v>43961.618483412327</v>
          </cell>
          <cell r="C178">
            <v>671.67456556082152</v>
          </cell>
          <cell r="D178">
            <v>445.30015797788309</v>
          </cell>
          <cell r="E178">
            <v>1348.5308056872036</v>
          </cell>
        </row>
        <row r="179">
          <cell r="A179" t="str">
            <v>NHS Nene</v>
          </cell>
          <cell r="B179">
            <v>398871.27014218003</v>
          </cell>
          <cell r="C179">
            <v>6094.2180094786727</v>
          </cell>
          <cell r="D179">
            <v>4040.2843601895725</v>
          </cell>
          <cell r="E179">
            <v>12235.450236966821</v>
          </cell>
        </row>
        <row r="180">
          <cell r="A180" t="str">
            <v>Northumberland, Tyne and Wear STP</v>
          </cell>
          <cell r="B180">
            <v>916881</v>
          </cell>
          <cell r="C180">
            <v>25703.333333333336</v>
          </cell>
          <cell r="D180">
            <v>14450.000000000002</v>
          </cell>
          <cell r="E180">
            <v>43360</v>
          </cell>
        </row>
        <row r="181">
          <cell r="A181" t="str">
            <v>NHS Newcastle Gateshead</v>
          </cell>
          <cell r="B181">
            <v>327846</v>
          </cell>
          <cell r="C181">
            <v>8495</v>
          </cell>
          <cell r="D181">
            <v>5103.333333333333</v>
          </cell>
          <cell r="E181">
            <v>15410</v>
          </cell>
        </row>
        <row r="182">
          <cell r="A182" t="str">
            <v>NHS North Tyneside</v>
          </cell>
          <cell r="B182">
            <v>127345</v>
          </cell>
          <cell r="C182">
            <v>3210</v>
          </cell>
          <cell r="D182">
            <v>1856.6666666666667</v>
          </cell>
          <cell r="E182">
            <v>5506.666666666667</v>
          </cell>
        </row>
        <row r="183">
          <cell r="A183" t="str">
            <v>NHS Northumberland</v>
          </cell>
          <cell r="B183">
            <v>190478</v>
          </cell>
          <cell r="C183">
            <v>4561.666666666667</v>
          </cell>
          <cell r="D183">
            <v>2233.3333333333335</v>
          </cell>
          <cell r="E183">
            <v>7680</v>
          </cell>
        </row>
        <row r="184">
          <cell r="A184" t="str">
            <v>NHS South Tyneside</v>
          </cell>
          <cell r="B184">
            <v>93702</v>
          </cell>
          <cell r="C184">
            <v>4115</v>
          </cell>
          <cell r="D184">
            <v>1703.3333333333333</v>
          </cell>
          <cell r="E184">
            <v>5023.333333333333</v>
          </cell>
        </row>
        <row r="185">
          <cell r="A185" t="str">
            <v>NHS Sunderland</v>
          </cell>
          <cell r="B185">
            <v>177510</v>
          </cell>
          <cell r="C185">
            <v>5321.666666666667</v>
          </cell>
          <cell r="D185">
            <v>3553.3333333333335</v>
          </cell>
          <cell r="E185">
            <v>9740</v>
          </cell>
        </row>
        <row r="186">
          <cell r="A186" t="str">
            <v>Nottinghamshire STP</v>
          </cell>
          <cell r="B186">
            <v>652031.92957746494</v>
          </cell>
          <cell r="C186">
            <v>13595.070422535211</v>
          </cell>
          <cell r="D186">
            <v>9154.7417840375601</v>
          </cell>
          <cell r="E186">
            <v>27614.084507042255</v>
          </cell>
        </row>
        <row r="187">
          <cell r="A187" t="str">
            <v>NHS Mansfield and Ashfield</v>
          </cell>
          <cell r="B187">
            <v>121717.47887323936</v>
          </cell>
          <cell r="C187">
            <v>1852.3306505700857</v>
          </cell>
          <cell r="D187">
            <v>1553.2796780684093</v>
          </cell>
          <cell r="E187">
            <v>4758.034875922197</v>
          </cell>
        </row>
        <row r="188">
          <cell r="A188" t="str">
            <v>NHS Newark &amp; Sherwood</v>
          </cell>
          <cell r="B188">
            <v>71421.000000000058</v>
          </cell>
          <cell r="C188">
            <v>1086.9047619047628</v>
          </cell>
          <cell r="D188">
            <v>911.42857142857213</v>
          </cell>
          <cell r="E188">
            <v>2791.9047619047642</v>
          </cell>
        </row>
        <row r="189">
          <cell r="A189" t="str">
            <v>NHS Nottingham City</v>
          </cell>
          <cell r="B189">
            <v>222500</v>
          </cell>
          <cell r="C189">
            <v>7058.333333333333</v>
          </cell>
          <cell r="D189">
            <v>3673.3333333333335</v>
          </cell>
          <cell r="E189">
            <v>10823.333333333334</v>
          </cell>
        </row>
        <row r="190">
          <cell r="A190" t="str">
            <v>NHS Nottingham North and East</v>
          </cell>
          <cell r="B190">
            <v>96569.239436619711</v>
          </cell>
          <cell r="C190">
            <v>1469.6177062374243</v>
          </cell>
          <cell r="D190">
            <v>1232.3541247484907</v>
          </cell>
          <cell r="E190">
            <v>3774.9698189134806</v>
          </cell>
        </row>
        <row r="191">
          <cell r="A191" t="str">
            <v>NHS Nottingham West</v>
          </cell>
          <cell r="B191">
            <v>71421.000000000058</v>
          </cell>
          <cell r="C191">
            <v>1086.9047619047628</v>
          </cell>
          <cell r="D191">
            <v>911.42857142857213</v>
          </cell>
          <cell r="E191">
            <v>2791.9047619047642</v>
          </cell>
        </row>
        <row r="192">
          <cell r="A192" t="str">
            <v>NHS Rushcliffe</v>
          </cell>
          <cell r="B192">
            <v>68403.211267605686</v>
          </cell>
          <cell r="C192">
            <v>1040.9792085848428</v>
          </cell>
          <cell r="D192">
            <v>872.91750503018159</v>
          </cell>
          <cell r="E192">
            <v>2673.9369550637171</v>
          </cell>
        </row>
        <row r="193">
          <cell r="A193" t="str">
            <v>Shropshire, Telford and Wrekin STP</v>
          </cell>
          <cell r="B193">
            <v>295166</v>
          </cell>
          <cell r="C193">
            <v>3583.3333333333335</v>
          </cell>
          <cell r="D193">
            <v>2720</v>
          </cell>
          <cell r="E193">
            <v>9056.6666666666661</v>
          </cell>
        </row>
        <row r="194">
          <cell r="A194" t="str">
            <v>NHS Shropshire</v>
          </cell>
          <cell r="B194">
            <v>186940</v>
          </cell>
          <cell r="C194">
            <v>1931.6666666666667</v>
          </cell>
          <cell r="D194">
            <v>1433.3333333333333</v>
          </cell>
          <cell r="E194">
            <v>4923.333333333333</v>
          </cell>
        </row>
        <row r="195">
          <cell r="A195" t="str">
            <v>NHS Telford and Wrekin</v>
          </cell>
          <cell r="B195">
            <v>108226</v>
          </cell>
          <cell r="C195">
            <v>1651.6666666666667</v>
          </cell>
          <cell r="D195">
            <v>1286.6666666666667</v>
          </cell>
          <cell r="E195">
            <v>4133.333333333333</v>
          </cell>
        </row>
        <row r="196">
          <cell r="A196" t="str">
            <v>Somerset STP</v>
          </cell>
          <cell r="B196">
            <v>321661</v>
          </cell>
          <cell r="C196">
            <v>3470</v>
          </cell>
          <cell r="D196">
            <v>3076.6666666666665</v>
          </cell>
          <cell r="E196">
            <v>11236.666666666668</v>
          </cell>
        </row>
        <row r="197">
          <cell r="A197" t="str">
            <v>NHS Somerset</v>
          </cell>
          <cell r="B197">
            <v>321661</v>
          </cell>
          <cell r="C197">
            <v>3470</v>
          </cell>
          <cell r="D197">
            <v>3076.6666666666665</v>
          </cell>
          <cell r="E197">
            <v>11236.666666666668</v>
          </cell>
        </row>
        <row r="198">
          <cell r="A198" t="str">
            <v>South East London STP</v>
          </cell>
          <cell r="B198">
            <v>1219167</v>
          </cell>
          <cell r="C198">
            <v>23743.333333333332</v>
          </cell>
          <cell r="D198">
            <v>9983.3333333333339</v>
          </cell>
          <cell r="E198">
            <v>39870</v>
          </cell>
        </row>
        <row r="199">
          <cell r="A199" t="str">
            <v>NHS Bexley</v>
          </cell>
          <cell r="B199">
            <v>152284</v>
          </cell>
          <cell r="C199">
            <v>1908.3333333333333</v>
          </cell>
          <cell r="D199">
            <v>1026.6666666666667</v>
          </cell>
          <cell r="E199">
            <v>4273.333333333333</v>
          </cell>
        </row>
        <row r="200">
          <cell r="A200" t="str">
            <v>NHS Bromley</v>
          </cell>
          <cell r="B200">
            <v>203476</v>
          </cell>
          <cell r="C200">
            <v>2131.6666666666665</v>
          </cell>
          <cell r="D200">
            <v>1170</v>
          </cell>
          <cell r="E200">
            <v>5370</v>
          </cell>
        </row>
        <row r="201">
          <cell r="A201" t="str">
            <v>NHS Greenwich</v>
          </cell>
          <cell r="B201">
            <v>186073</v>
          </cell>
          <cell r="C201">
            <v>3980</v>
          </cell>
          <cell r="D201">
            <v>1960</v>
          </cell>
          <cell r="E201">
            <v>6686.666666666667</v>
          </cell>
        </row>
        <row r="202">
          <cell r="A202" t="str">
            <v>NHS Lambeth</v>
          </cell>
          <cell r="B202">
            <v>241998</v>
          </cell>
          <cell r="C202">
            <v>5843.333333333333</v>
          </cell>
          <cell r="D202">
            <v>1873.3333333333333</v>
          </cell>
          <cell r="E202">
            <v>7833.333333333333</v>
          </cell>
        </row>
        <row r="203">
          <cell r="A203" t="str">
            <v>NHS Lewisham</v>
          </cell>
          <cell r="B203">
            <v>208287</v>
          </cell>
          <cell r="C203">
            <v>5168.333333333333</v>
          </cell>
          <cell r="D203">
            <v>1870</v>
          </cell>
          <cell r="E203">
            <v>7833.333333333333</v>
          </cell>
        </row>
        <row r="204">
          <cell r="A204" t="str">
            <v>NHS Southwark</v>
          </cell>
          <cell r="B204">
            <v>227049</v>
          </cell>
          <cell r="C204">
            <v>4711.666666666667</v>
          </cell>
          <cell r="D204">
            <v>2083.3333333333335</v>
          </cell>
          <cell r="E204">
            <v>7873.333333333333</v>
          </cell>
        </row>
        <row r="205">
          <cell r="A205" t="str">
            <v>South West London STP</v>
          </cell>
          <cell r="B205">
            <v>983564</v>
          </cell>
          <cell r="C205">
            <v>12523.333333333334</v>
          </cell>
          <cell r="D205">
            <v>5656.666666666667</v>
          </cell>
          <cell r="E205">
            <v>24653.333333333336</v>
          </cell>
        </row>
        <row r="206">
          <cell r="A206" t="str">
            <v>NHS Croydon</v>
          </cell>
          <cell r="B206">
            <v>246130</v>
          </cell>
          <cell r="C206">
            <v>3988.3333333333335</v>
          </cell>
          <cell r="D206">
            <v>1626.6666666666667</v>
          </cell>
          <cell r="E206">
            <v>8006.666666666667</v>
          </cell>
        </row>
        <row r="207">
          <cell r="A207" t="str">
            <v>NHS Kingston</v>
          </cell>
          <cell r="B207">
            <v>116591</v>
          </cell>
          <cell r="C207">
            <v>1170</v>
          </cell>
          <cell r="D207">
            <v>630</v>
          </cell>
          <cell r="E207">
            <v>2260</v>
          </cell>
        </row>
        <row r="208">
          <cell r="A208" t="str">
            <v>NHS Merton</v>
          </cell>
          <cell r="B208">
            <v>137536</v>
          </cell>
          <cell r="C208">
            <v>1978.3333333333333</v>
          </cell>
          <cell r="D208">
            <v>753.33333333333337</v>
          </cell>
          <cell r="E208">
            <v>3113.3333333333335</v>
          </cell>
        </row>
        <row r="209">
          <cell r="A209" t="str">
            <v>NHS Richmond</v>
          </cell>
          <cell r="B209">
            <v>125522</v>
          </cell>
          <cell r="C209">
            <v>1273.3333333333333</v>
          </cell>
          <cell r="D209">
            <v>520</v>
          </cell>
          <cell r="E209">
            <v>2506.6666666666665</v>
          </cell>
        </row>
        <row r="210">
          <cell r="A210" t="str">
            <v>NHS Sutton</v>
          </cell>
          <cell r="B210">
            <v>128651</v>
          </cell>
          <cell r="C210">
            <v>883.33333333333337</v>
          </cell>
          <cell r="D210">
            <v>800</v>
          </cell>
          <cell r="E210">
            <v>3276.6666666666665</v>
          </cell>
        </row>
        <row r="211">
          <cell r="A211" t="str">
            <v>NHS Wandsworth</v>
          </cell>
          <cell r="B211">
            <v>229134</v>
          </cell>
          <cell r="C211">
            <v>3230</v>
          </cell>
          <cell r="D211">
            <v>1326.6666666666667</v>
          </cell>
          <cell r="E211">
            <v>5490</v>
          </cell>
        </row>
        <row r="212">
          <cell r="A212" t="str">
            <v>South Yorkshire and Bassetlaw STP</v>
          </cell>
          <cell r="B212">
            <v>946997.07042253506</v>
          </cell>
          <cell r="C212">
            <v>23551.596244131455</v>
          </cell>
          <cell r="D212">
            <v>11578.591549295772</v>
          </cell>
          <cell r="E212">
            <v>46609.248826291077</v>
          </cell>
        </row>
        <row r="213">
          <cell r="A213" t="str">
            <v>NHS Barnsley</v>
          </cell>
          <cell r="B213">
            <v>150443</v>
          </cell>
          <cell r="C213">
            <v>3585</v>
          </cell>
          <cell r="D213">
            <v>2480</v>
          </cell>
          <cell r="E213">
            <v>9053.3333333333339</v>
          </cell>
        </row>
        <row r="214">
          <cell r="A214" t="str">
            <v>NHS Bassetlaw</v>
          </cell>
          <cell r="B214">
            <v>70415.070422535107</v>
          </cell>
          <cell r="C214">
            <v>1071.5962441314537</v>
          </cell>
          <cell r="D214">
            <v>898.59154929577312</v>
          </cell>
          <cell r="E214">
            <v>2752.5821596244086</v>
          </cell>
        </row>
        <row r="215">
          <cell r="A215" t="str">
            <v>NHS Doncaster</v>
          </cell>
          <cell r="B215">
            <v>190596</v>
          </cell>
          <cell r="C215">
            <v>5250</v>
          </cell>
          <cell r="D215">
            <v>2156.6666666666665</v>
          </cell>
          <cell r="E215">
            <v>9843.3333333333339</v>
          </cell>
        </row>
        <row r="216">
          <cell r="A216" t="str">
            <v>NHS Rotherham</v>
          </cell>
          <cell r="B216">
            <v>161165</v>
          </cell>
          <cell r="C216">
            <v>4310</v>
          </cell>
          <cell r="D216">
            <v>2116.6666666666665</v>
          </cell>
          <cell r="E216">
            <v>8596.6666666666661</v>
          </cell>
        </row>
        <row r="217">
          <cell r="A217" t="str">
            <v>NHS Sheffield</v>
          </cell>
          <cell r="B217">
            <v>374378</v>
          </cell>
          <cell r="C217">
            <v>9335</v>
          </cell>
          <cell r="D217">
            <v>3926.6666666666665</v>
          </cell>
          <cell r="E217">
            <v>16363.333333333334</v>
          </cell>
        </row>
        <row r="218">
          <cell r="A218" t="str">
            <v>Staffordshire STP</v>
          </cell>
          <cell r="B218">
            <v>693224.99999999942</v>
          </cell>
          <cell r="C218">
            <v>8419.9999999999964</v>
          </cell>
          <cell r="D218">
            <v>8299.9999999999945</v>
          </cell>
          <cell r="E218">
            <v>25623.333333333321</v>
          </cell>
        </row>
        <row r="219">
          <cell r="A219" t="str">
            <v>NHS Cannock Chase</v>
          </cell>
          <cell r="B219">
            <v>82987.261363636208</v>
          </cell>
          <cell r="C219">
            <v>780.91540404040256</v>
          </cell>
          <cell r="D219">
            <v>780.13888888888744</v>
          </cell>
          <cell r="E219">
            <v>2576.4772727272675</v>
          </cell>
        </row>
        <row r="220">
          <cell r="A220" t="str">
            <v>NHS East Staffordshire</v>
          </cell>
          <cell r="B220">
            <v>77927.062499999825</v>
          </cell>
          <cell r="C220">
            <v>733.29861111110961</v>
          </cell>
          <cell r="D220">
            <v>732.56944444444287</v>
          </cell>
          <cell r="E220">
            <v>2419.3749999999945</v>
          </cell>
        </row>
        <row r="221">
          <cell r="A221" t="str">
            <v>NHS North Staffordshire</v>
          </cell>
          <cell r="B221">
            <v>135613.32954545468</v>
          </cell>
          <cell r="C221">
            <v>1276.1300505050517</v>
          </cell>
          <cell r="D221">
            <v>1274.8611111111125</v>
          </cell>
          <cell r="E221">
            <v>4210.3409090909126</v>
          </cell>
        </row>
        <row r="222">
          <cell r="A222" t="str">
            <v>NHS South East Staffs and Seisdon Peninsular</v>
          </cell>
          <cell r="B222">
            <v>139661.48863636344</v>
          </cell>
          <cell r="C222">
            <v>1314.2234848484834</v>
          </cell>
          <cell r="D222">
            <v>1312.9166666666652</v>
          </cell>
          <cell r="E222">
            <v>4336.0227272727216</v>
          </cell>
        </row>
        <row r="223">
          <cell r="A223" t="str">
            <v>NHS Stafford and Surrounds</v>
          </cell>
          <cell r="B223">
            <v>93107.659090908957</v>
          </cell>
          <cell r="C223">
            <v>876.14898989898882</v>
          </cell>
          <cell r="D223">
            <v>875.27777777777669</v>
          </cell>
          <cell r="E223">
            <v>2890.6818181818144</v>
          </cell>
        </row>
        <row r="224">
          <cell r="A224" t="str">
            <v>NHS Stoke on Trent</v>
          </cell>
          <cell r="B224">
            <v>163928.19886363635</v>
          </cell>
          <cell r="C224">
            <v>3439.2834595959594</v>
          </cell>
          <cell r="D224">
            <v>3324.2361111111109</v>
          </cell>
          <cell r="E224">
            <v>9190.435606060606</v>
          </cell>
        </row>
        <row r="225">
          <cell r="A225" t="str">
            <v>Suffolk and North East Essex STP</v>
          </cell>
          <cell r="B225">
            <v>564946.40969231701</v>
          </cell>
          <cell r="C225">
            <v>7122.0819291019106</v>
          </cell>
          <cell r="D225">
            <v>4526.0380564050265</v>
          </cell>
          <cell r="E225">
            <v>17988.373900018712</v>
          </cell>
        </row>
        <row r="226">
          <cell r="A226" t="str">
            <v>NHS Ipswich and East Suffolk</v>
          </cell>
          <cell r="B226">
            <v>238273.61904761917</v>
          </cell>
          <cell r="C226">
            <v>2914.2857142857156</v>
          </cell>
          <cell r="D226">
            <v>2027.4074074074085</v>
          </cell>
          <cell r="E226">
            <v>7836.1904761904807</v>
          </cell>
        </row>
        <row r="227">
          <cell r="A227" t="str">
            <v>NHS North East Essex</v>
          </cell>
          <cell r="B227">
            <v>196523.33486238492</v>
          </cell>
          <cell r="C227">
            <v>2615.9594801223184</v>
          </cell>
          <cell r="D227">
            <v>1391.2232415902113</v>
          </cell>
          <cell r="E227">
            <v>5871.9113149846971</v>
          </cell>
        </row>
        <row r="228">
          <cell r="A228" t="str">
            <v>NHS West Suffolk</v>
          </cell>
          <cell r="B228">
            <v>130149.45578231284</v>
          </cell>
          <cell r="C228">
            <v>1591.8367346938762</v>
          </cell>
          <cell r="D228">
            <v>1107.4074074074067</v>
          </cell>
          <cell r="E228">
            <v>4280.2721088435346</v>
          </cell>
        </row>
        <row r="229">
          <cell r="A229" t="str">
            <v>Surrey Heartlands STP</v>
          </cell>
          <cell r="B229">
            <v>523551.71242441563</v>
          </cell>
          <cell r="C229">
            <v>3069.2117378169396</v>
          </cell>
          <cell r="D229">
            <v>2620.0903610812406</v>
          </cell>
          <cell r="E229">
            <v>10813.342280067212</v>
          </cell>
        </row>
        <row r="230">
          <cell r="A230" t="str">
            <v>NHS Guildford and Waverley</v>
          </cell>
          <cell r="B230">
            <v>130528.6165146837</v>
          </cell>
          <cell r="C230">
            <v>775.86430011125117</v>
          </cell>
          <cell r="D230">
            <v>657.98410814283022</v>
          </cell>
          <cell r="E230">
            <v>2724.1791394936349</v>
          </cell>
        </row>
        <row r="231">
          <cell r="A231" t="str">
            <v>NHS North West Surrey</v>
          </cell>
          <cell r="B231">
            <v>216417.91255289147</v>
          </cell>
          <cell r="C231">
            <v>1262.8302773859903</v>
          </cell>
          <cell r="D231">
            <v>1080.4325340855669</v>
          </cell>
          <cell r="E231">
            <v>4454.2924306535042</v>
          </cell>
        </row>
        <row r="232">
          <cell r="A232" t="str">
            <v>NHS Surrey Downs</v>
          </cell>
          <cell r="B232">
            <v>176605.18335684048</v>
          </cell>
          <cell r="C232">
            <v>1030.5171603196984</v>
          </cell>
          <cell r="D232">
            <v>881.67371885284376</v>
          </cell>
          <cell r="E232">
            <v>3634.8707099200724</v>
          </cell>
        </row>
        <row r="233">
          <cell r="A233" t="str">
            <v>Sussex and East Surrey STP</v>
          </cell>
          <cell r="B233">
            <v>1118101.5626108448</v>
          </cell>
          <cell r="C233">
            <v>12444.897335995942</v>
          </cell>
          <cell r="D233">
            <v>9319.0868838646893</v>
          </cell>
          <cell r="E233">
            <v>38520.63045147957</v>
          </cell>
        </row>
        <row r="234">
          <cell r="A234" t="str">
            <v>NHS Brighton and Hove</v>
          </cell>
          <cell r="B234">
            <v>201522</v>
          </cell>
          <cell r="C234">
            <v>2845</v>
          </cell>
          <cell r="D234">
            <v>1996.6666666666667</v>
          </cell>
          <cell r="E234">
            <v>8523.3333333333339</v>
          </cell>
        </row>
        <row r="235">
          <cell r="A235" t="str">
            <v>NHS Coastal West Sussex</v>
          </cell>
          <cell r="B235">
            <v>293869.30693069298</v>
          </cell>
          <cell r="C235">
            <v>2773.4653465346528</v>
          </cell>
          <cell r="D235">
            <v>1939.4587458745871</v>
          </cell>
          <cell r="E235">
            <v>8853.45214521452</v>
          </cell>
        </row>
        <row r="236">
          <cell r="A236" t="str">
            <v>NHS Crawley</v>
          </cell>
          <cell r="B236">
            <v>65085.148514851637</v>
          </cell>
          <cell r="C236">
            <v>614.25742574257572</v>
          </cell>
          <cell r="D236">
            <v>429.54455445544659</v>
          </cell>
          <cell r="E236">
            <v>1960.8316831683217</v>
          </cell>
        </row>
        <row r="237">
          <cell r="A237" t="str">
            <v>NHS East Surrey</v>
          </cell>
          <cell r="B237">
            <v>107188.11706629061</v>
          </cell>
          <cell r="C237">
            <v>625.45839210155191</v>
          </cell>
          <cell r="D237">
            <v>535.1198871650214</v>
          </cell>
          <cell r="E237">
            <v>2206.1354019746132</v>
          </cell>
        </row>
        <row r="238">
          <cell r="A238" t="str">
            <v>NHS Eastbourne, Hailsham and Seaford</v>
          </cell>
          <cell r="B238">
            <v>109265.36170212775</v>
          </cell>
          <cell r="C238">
            <v>1494.0121580547125</v>
          </cell>
          <cell r="D238">
            <v>1222.0060790273565</v>
          </cell>
          <cell r="E238">
            <v>4472.2188449848063</v>
          </cell>
        </row>
        <row r="239">
          <cell r="A239" t="str">
            <v>NHS Hastings and Rother</v>
          </cell>
          <cell r="B239">
            <v>106389.95744680848</v>
          </cell>
          <cell r="C239">
            <v>1454.6960486322187</v>
          </cell>
          <cell r="D239">
            <v>1189.8480243161091</v>
          </cell>
          <cell r="E239">
            <v>4354.5288753799387</v>
          </cell>
        </row>
        <row r="240">
          <cell r="A240" t="str">
            <v>NHS High Weald Lewes Havens</v>
          </cell>
          <cell r="B240">
            <v>99680.680851063749</v>
          </cell>
          <cell r="C240">
            <v>1362.9584599797356</v>
          </cell>
          <cell r="D240">
            <v>1114.8125633232007</v>
          </cell>
          <cell r="E240">
            <v>4079.9189463019225</v>
          </cell>
        </row>
        <row r="241">
          <cell r="A241" t="str">
            <v>NHS Horsham and Mid Sussex</v>
          </cell>
          <cell r="B241">
            <v>135100.99009900974</v>
          </cell>
          <cell r="C241">
            <v>1275.0495049504937</v>
          </cell>
          <cell r="D241">
            <v>891.6303630363027</v>
          </cell>
          <cell r="E241">
            <v>4070.2112211221079</v>
          </cell>
        </row>
        <row r="242">
          <cell r="A242" t="str">
            <v>West Yorkshire STP</v>
          </cell>
          <cell r="B242">
            <v>1580229.3941018768</v>
          </cell>
          <cell r="C242">
            <v>34271.979445933874</v>
          </cell>
          <cell r="D242">
            <v>16674.012511170688</v>
          </cell>
          <cell r="E242">
            <v>69909.329758713124</v>
          </cell>
        </row>
        <row r="243">
          <cell r="A243" t="str">
            <v>NHS Airedale, Wharfdale and Craven</v>
          </cell>
          <cell r="B243">
            <v>100289.85197613062</v>
          </cell>
          <cell r="C243">
            <v>2272.3658796736681</v>
          </cell>
          <cell r="D243">
            <v>970.16345239124644</v>
          </cell>
          <cell r="E243">
            <v>4298.4049122200049</v>
          </cell>
        </row>
        <row r="244">
          <cell r="A244" t="str">
            <v>NHS Bradford City</v>
          </cell>
          <cell r="B244">
            <v>45737.57419354844</v>
          </cell>
          <cell r="C244">
            <v>1259.9462365591414</v>
          </cell>
          <cell r="D244">
            <v>508.602150537635</v>
          </cell>
          <cell r="E244">
            <v>2171.7311827957014</v>
          </cell>
        </row>
        <row r="245">
          <cell r="A245" t="str">
            <v>NHS Bradford Districts</v>
          </cell>
          <cell r="B245">
            <v>211669.23870967751</v>
          </cell>
          <cell r="C245">
            <v>5830.9139784946265</v>
          </cell>
          <cell r="D245">
            <v>2353.7634408602157</v>
          </cell>
          <cell r="E245">
            <v>10050.569892473122</v>
          </cell>
        </row>
        <row r="246">
          <cell r="A246" t="str">
            <v>NHS Calderdale</v>
          </cell>
          <cell r="B246">
            <v>130529</v>
          </cell>
          <cell r="C246">
            <v>2676.6666666666665</v>
          </cell>
          <cell r="D246">
            <v>1500</v>
          </cell>
          <cell r="E246">
            <v>5756.666666666667</v>
          </cell>
        </row>
        <row r="247">
          <cell r="A247" t="str">
            <v>NHS Greater Huddersfield</v>
          </cell>
          <cell r="B247">
            <v>151868.29343629343</v>
          </cell>
          <cell r="C247">
            <v>3183.0115830115828</v>
          </cell>
          <cell r="D247">
            <v>1486.3320463320465</v>
          </cell>
          <cell r="E247">
            <v>6488.3397683397679</v>
          </cell>
        </row>
        <row r="248">
          <cell r="A248" t="str">
            <v>NHS Harrogate and Rural District</v>
          </cell>
          <cell r="B248">
            <v>100272.72922252024</v>
          </cell>
          <cell r="C248">
            <v>1003.7533512064356</v>
          </cell>
          <cell r="D248">
            <v>594.81680071492485</v>
          </cell>
          <cell r="E248">
            <v>3098.623771224311</v>
          </cell>
        </row>
        <row r="249">
          <cell r="A249" t="str">
            <v>NHS Leeds North</v>
          </cell>
          <cell r="B249">
            <v>139382.68879668062</v>
          </cell>
          <cell r="C249">
            <v>3169.0041493775961</v>
          </cell>
          <cell r="D249">
            <v>1429.5435684647316</v>
          </cell>
          <cell r="E249">
            <v>5844.1493775933659</v>
          </cell>
        </row>
        <row r="250">
          <cell r="A250" t="str">
            <v>NHS Leeds South and East</v>
          </cell>
          <cell r="B250">
            <v>163669.06639004138</v>
          </cell>
          <cell r="C250">
            <v>3721.1791147994441</v>
          </cell>
          <cell r="D250">
            <v>1678.6307053941898</v>
          </cell>
          <cell r="E250">
            <v>6862.4481327800786</v>
          </cell>
        </row>
        <row r="251">
          <cell r="A251" t="str">
            <v>NHS Leeds West</v>
          </cell>
          <cell r="B251">
            <v>205906.24481327797</v>
          </cell>
          <cell r="C251">
            <v>4681.4834024896254</v>
          </cell>
          <cell r="D251">
            <v>2111.8257261410781</v>
          </cell>
          <cell r="E251">
            <v>8633.4024896265546</v>
          </cell>
        </row>
        <row r="252">
          <cell r="A252" t="str">
            <v>NHS North Kirklees</v>
          </cell>
          <cell r="B252">
            <v>121283.70656370657</v>
          </cell>
          <cell r="C252">
            <v>2541.9884169884172</v>
          </cell>
          <cell r="D252">
            <v>1187.001287001287</v>
          </cell>
          <cell r="E252">
            <v>5181.6602316602321</v>
          </cell>
        </row>
        <row r="253">
          <cell r="A253" t="str">
            <v>NHS Wakefield</v>
          </cell>
          <cell r="B253">
            <v>209621</v>
          </cell>
          <cell r="C253">
            <v>3931.6666666666665</v>
          </cell>
          <cell r="D253">
            <v>2853.3333333333335</v>
          </cell>
          <cell r="E253">
            <v>11523.333333333334</v>
          </cell>
        </row>
        <row r="254">
          <cell r="A254" t="str">
            <v>West, North and East Cumbria STP</v>
          </cell>
          <cell r="B254">
            <v>303967.48257372656</v>
          </cell>
          <cell r="C254">
            <v>4840.6210902591602</v>
          </cell>
          <cell r="D254">
            <v>3803.8248436103668</v>
          </cell>
          <cell r="E254">
            <v>12886.050044682752</v>
          </cell>
        </row>
        <row r="255">
          <cell r="A255" t="str">
            <v>NHS Cumbria</v>
          </cell>
          <cell r="B255">
            <v>303967.48257372656</v>
          </cell>
          <cell r="C255">
            <v>4840.6210902591602</v>
          </cell>
          <cell r="D255">
            <v>3803.8248436103668</v>
          </cell>
          <cell r="E255">
            <v>12886.050044682752</v>
          </cell>
        </row>
      </sheetData>
      <sheetData sheetId="23" refreshError="1"/>
      <sheetData sheetId="24" refreshError="1">
        <row r="1">
          <cell r="D1" t="str">
            <v>local authority: district / unitary (prior to April 2015)</v>
          </cell>
          <cell r="E1" t="str">
            <v>JSA</v>
          </cell>
          <cell r="F1" t="str">
            <v>ESAWR</v>
          </cell>
          <cell r="G1" t="str">
            <v>ESASG</v>
          </cell>
          <cell r="H1" t="str">
            <v>Total ESA</v>
          </cell>
          <cell r="I1" t="str">
            <v>Reduction in Housing Benefit payments_JSA</v>
          </cell>
          <cell r="J1" t="str">
            <v>Reduction in Housing Benefit payments_ESAWR</v>
          </cell>
          <cell r="K1" t="str">
            <v>Reduction in Housing Benefit payments_ESASG</v>
          </cell>
          <cell r="AC1" t="str">
            <v>Combined Authority level</v>
          </cell>
          <cell r="AD1" t="str">
            <v>JSA</v>
          </cell>
          <cell r="AE1" t="str">
            <v>ESAWR</v>
          </cell>
          <cell r="AF1" t="str">
            <v>ESASG</v>
          </cell>
          <cell r="AK1" t="str">
            <v>County level</v>
          </cell>
          <cell r="AL1" t="str">
            <v>JSA</v>
          </cell>
          <cell r="AM1" t="str">
            <v>ESAWR</v>
          </cell>
          <cell r="AN1" t="str">
            <v>ESASG</v>
          </cell>
          <cell r="AO1" t="str">
            <v>Reduction in Housing Benefit payments_JSA</v>
          </cell>
          <cell r="AP1" t="str">
            <v>Reduction in Housing Benefit payments_ESAWR</v>
          </cell>
          <cell r="AQ1" t="str">
            <v>Reduction in Housing Benefit payments_ESASG</v>
          </cell>
        </row>
        <row r="2">
          <cell r="D2" t="str">
            <v>Bedford</v>
          </cell>
          <cell r="E2">
            <v>2150</v>
          </cell>
          <cell r="F2">
            <v>860</v>
          </cell>
          <cell r="G2">
            <v>3276.6666666666665</v>
          </cell>
          <cell r="H2">
            <v>4136.6666666666661</v>
          </cell>
          <cell r="I2">
            <v>2948.9009621596992</v>
          </cell>
          <cell r="J2">
            <v>2109.5316392830173</v>
          </cell>
          <cell r="K2">
            <v>1874.2645887822141</v>
          </cell>
          <cell r="M2" t="str">
            <v>England</v>
          </cell>
          <cell r="N2">
            <v>595633.33333333337</v>
          </cell>
          <cell r="O2">
            <v>335283.33333333331</v>
          </cell>
          <cell r="P2">
            <v>1238016.6666666667</v>
          </cell>
          <cell r="U2" t="str">
            <v>East</v>
          </cell>
          <cell r="V2">
            <v>46938.333333333328</v>
          </cell>
          <cell r="W2">
            <v>30313.333333333336</v>
          </cell>
          <cell r="X2">
            <v>114980</v>
          </cell>
          <cell r="AC2" t="str">
            <v>Tees Valley</v>
          </cell>
          <cell r="AD2">
            <v>16230.000000000002</v>
          </cell>
          <cell r="AE2">
            <v>6480</v>
          </cell>
          <cell r="AF2">
            <v>20326.666666666668</v>
          </cell>
          <cell r="AK2" t="str">
            <v>Bedford</v>
          </cell>
          <cell r="AL2">
            <v>2150</v>
          </cell>
          <cell r="AM2">
            <v>860</v>
          </cell>
          <cell r="AN2">
            <v>3276.6666666666665</v>
          </cell>
          <cell r="AO2">
            <v>2948.9009621596992</v>
          </cell>
          <cell r="AP2">
            <v>2109.5316392830173</v>
          </cell>
          <cell r="AQ2">
            <v>1874.2645887822141</v>
          </cell>
        </row>
        <row r="3">
          <cell r="E3">
            <v>2881.666666666667</v>
          </cell>
          <cell r="F3">
            <v>2450</v>
          </cell>
          <cell r="G3">
            <v>11326.666666666666</v>
          </cell>
          <cell r="H3">
            <v>13776.666666666668</v>
          </cell>
          <cell r="I3">
            <v>2691.4205602865582</v>
          </cell>
          <cell r="J3">
            <v>2165.0619573522799</v>
          </cell>
          <cell r="K3">
            <v>1923.6018477371956</v>
          </cell>
          <cell r="U3" t="str">
            <v>East Midlands</v>
          </cell>
          <cell r="V3">
            <v>45723.333333333336</v>
          </cell>
          <cell r="W3">
            <v>34829.999999999993</v>
          </cell>
          <cell r="X3">
            <v>109096.66666666666</v>
          </cell>
          <cell r="AC3" t="str">
            <v>Liverpool City Region</v>
          </cell>
          <cell r="AD3">
            <v>29356.666666666668</v>
          </cell>
          <cell r="AE3">
            <v>18006.666666666668</v>
          </cell>
          <cell r="AF3">
            <v>64293.333333333336</v>
          </cell>
          <cell r="AK3" t="str">
            <v>Cambridgeshire</v>
          </cell>
          <cell r="AL3">
            <v>2881.666666666667</v>
          </cell>
          <cell r="AM3">
            <v>2450</v>
          </cell>
          <cell r="AN3">
            <v>11326.666666666666</v>
          </cell>
          <cell r="AO3">
            <v>2691.4205602865582</v>
          </cell>
          <cell r="AP3">
            <v>2165.0619573522799</v>
          </cell>
          <cell r="AQ3">
            <v>1923.6018477371956</v>
          </cell>
        </row>
        <row r="4">
          <cell r="D4" t="str">
            <v>Cambridge</v>
          </cell>
          <cell r="E4">
            <v>713.33333333333337</v>
          </cell>
          <cell r="F4">
            <v>563.33333333333337</v>
          </cell>
          <cell r="G4">
            <v>2443.3333333333335</v>
          </cell>
          <cell r="H4">
            <v>3006.666666666667</v>
          </cell>
          <cell r="I4">
            <v>3650.28973183179</v>
          </cell>
          <cell r="J4">
            <v>2759.9361643140223</v>
          </cell>
          <cell r="K4">
            <v>2452.132276068312</v>
          </cell>
          <cell r="U4" t="str">
            <v>London</v>
          </cell>
          <cell r="V4">
            <v>106440</v>
          </cell>
          <cell r="W4">
            <v>43366.666666666672</v>
          </cell>
          <cell r="X4">
            <v>185406.66666666669</v>
          </cell>
          <cell r="AC4" t="str">
            <v>West of England</v>
          </cell>
          <cell r="AD4">
            <v>7701.666666666667</v>
          </cell>
          <cell r="AE4">
            <v>5193.333333333333</v>
          </cell>
          <cell r="AF4">
            <v>19933.333333333332</v>
          </cell>
          <cell r="AK4" t="str">
            <v>Central Bedfordshire</v>
          </cell>
          <cell r="AL4">
            <v>1393.3333333333333</v>
          </cell>
          <cell r="AM4">
            <v>1020</v>
          </cell>
          <cell r="AN4">
            <v>3890</v>
          </cell>
          <cell r="AO4">
            <v>2207.7837295066361</v>
          </cell>
          <cell r="AP4">
            <v>2031.8052100426025</v>
          </cell>
          <cell r="AQ4">
            <v>1805.2066560994367</v>
          </cell>
        </row>
        <row r="5">
          <cell r="D5" t="str">
            <v>East Cambridgeshire</v>
          </cell>
          <cell r="E5">
            <v>360</v>
          </cell>
          <cell r="F5">
            <v>303.33333333333331</v>
          </cell>
          <cell r="G5">
            <v>1216.6666666666667</v>
          </cell>
          <cell r="H5">
            <v>1520</v>
          </cell>
          <cell r="I5">
            <v>3091.076804715995</v>
          </cell>
          <cell r="J5">
            <v>2023.0481884212295</v>
          </cell>
          <cell r="K5">
            <v>1797.426267684064</v>
          </cell>
          <cell r="U5" t="str">
            <v>North East</v>
          </cell>
          <cell r="V5">
            <v>49186.666666666664</v>
          </cell>
          <cell r="W5">
            <v>25990</v>
          </cell>
          <cell r="X5">
            <v>80986.666666666672</v>
          </cell>
          <cell r="AC5" t="str">
            <v>Cambridgeshire and Peterborough</v>
          </cell>
          <cell r="AD5">
            <v>4663.3333333333339</v>
          </cell>
          <cell r="AE5">
            <v>4136.666666666667</v>
          </cell>
          <cell r="AF5">
            <v>16710</v>
          </cell>
          <cell r="AK5" t="str">
            <v>Essex</v>
          </cell>
          <cell r="AL5">
            <v>11758.333333333332</v>
          </cell>
          <cell r="AM5">
            <v>6253.3333333333339</v>
          </cell>
          <cell r="AN5">
            <v>26393.333333333336</v>
          </cell>
          <cell r="AO5">
            <v>2384.2720285634014</v>
          </cell>
          <cell r="AP5">
            <v>2126.9484649069477</v>
          </cell>
          <cell r="AQ5">
            <v>1889.7389902597963</v>
          </cell>
        </row>
        <row r="6">
          <cell r="D6" t="str">
            <v>Fenland</v>
          </cell>
          <cell r="E6">
            <v>668.33333333333337</v>
          </cell>
          <cell r="F6">
            <v>533.33333333333337</v>
          </cell>
          <cell r="G6">
            <v>2706.6666666666665</v>
          </cell>
          <cell r="H6">
            <v>3240</v>
          </cell>
          <cell r="I6">
            <v>1895.3276704832008</v>
          </cell>
          <cell r="J6">
            <v>1957.1298916206292</v>
          </cell>
          <cell r="K6">
            <v>1738.8595568817591</v>
          </cell>
          <cell r="U6" t="str">
            <v>North West</v>
          </cell>
          <cell r="V6">
            <v>109985.00000000001</v>
          </cell>
          <cell r="W6">
            <v>65833.333333333328</v>
          </cell>
          <cell r="X6">
            <v>230320</v>
          </cell>
          <cell r="AC6" t="str">
            <v>North East</v>
          </cell>
          <cell r="AD6">
            <v>32956.666666666664</v>
          </cell>
          <cell r="AE6">
            <v>19510</v>
          </cell>
          <cell r="AF6">
            <v>60660</v>
          </cell>
          <cell r="AK6" t="str">
            <v>Hertfordshire</v>
          </cell>
          <cell r="AL6">
            <v>8115</v>
          </cell>
          <cell r="AM6">
            <v>4573.333333333333</v>
          </cell>
          <cell r="AN6">
            <v>17313.333333333336</v>
          </cell>
          <cell r="AO6">
            <v>3157.736475278929</v>
          </cell>
          <cell r="AP6">
            <v>2456.0749999786012</v>
          </cell>
          <cell r="AQ6">
            <v>2182.1594491077367</v>
          </cell>
        </row>
        <row r="7">
          <cell r="D7" t="str">
            <v>Huntingdonshire</v>
          </cell>
          <cell r="E7">
            <v>668.33333333333337</v>
          </cell>
          <cell r="F7">
            <v>650</v>
          </cell>
          <cell r="G7">
            <v>2920</v>
          </cell>
          <cell r="H7">
            <v>3570</v>
          </cell>
          <cell r="I7">
            <v>2012.3988429089957</v>
          </cell>
          <cell r="J7">
            <v>2019.1510600535737</v>
          </cell>
          <cell r="K7">
            <v>1793.9637693923016</v>
          </cell>
          <cell r="U7" t="str">
            <v>South East</v>
          </cell>
          <cell r="V7">
            <v>41301.666666666664</v>
          </cell>
          <cell r="W7">
            <v>29526.666666666668</v>
          </cell>
          <cell r="X7">
            <v>118466.66666666666</v>
          </cell>
          <cell r="AC7" t="str">
            <v>Greater Manchester</v>
          </cell>
          <cell r="AD7">
            <v>47666.666666666672</v>
          </cell>
          <cell r="AE7">
            <v>25786.666666666664</v>
          </cell>
          <cell r="AF7">
            <v>88180</v>
          </cell>
          <cell r="AK7" t="str">
            <v>Luton</v>
          </cell>
          <cell r="AL7">
            <v>2573.3333333333335</v>
          </cell>
          <cell r="AM7">
            <v>1343.3333333333333</v>
          </cell>
          <cell r="AN7">
            <v>4580</v>
          </cell>
          <cell r="AO7">
            <v>2857.1310343105256</v>
          </cell>
          <cell r="AP7">
            <v>2172.8837899948021</v>
          </cell>
          <cell r="AQ7">
            <v>1930.5513448048205</v>
          </cell>
        </row>
        <row r="8">
          <cell r="D8" t="str">
            <v>South Cambridgeshire</v>
          </cell>
          <cell r="E8">
            <v>471.66666666666669</v>
          </cell>
          <cell r="F8">
            <v>400</v>
          </cell>
          <cell r="G8">
            <v>2040</v>
          </cell>
          <cell r="H8">
            <v>2440</v>
          </cell>
          <cell r="I8">
            <v>2808.0097514928116</v>
          </cell>
          <cell r="J8">
            <v>2066.044482351946</v>
          </cell>
          <cell r="K8">
            <v>1835.6273686595407</v>
          </cell>
          <cell r="U8" t="str">
            <v>South West</v>
          </cell>
          <cell r="V8">
            <v>39616.666666666664</v>
          </cell>
          <cell r="W8">
            <v>29493.333333333332</v>
          </cell>
          <cell r="X8">
            <v>119380</v>
          </cell>
          <cell r="AC8" t="str">
            <v>Sheffield City Region</v>
          </cell>
          <cell r="AD8">
            <v>22480</v>
          </cell>
          <cell r="AE8">
            <v>10679.999999999998</v>
          </cell>
          <cell r="AF8">
            <v>43856.666666666672</v>
          </cell>
          <cell r="AK8" t="str">
            <v>Norfolk</v>
          </cell>
          <cell r="AL8">
            <v>6683.333333333333</v>
          </cell>
          <cell r="AM8">
            <v>5916.666666666667</v>
          </cell>
          <cell r="AN8">
            <v>20610</v>
          </cell>
          <cell r="AO8">
            <v>2204.7187428678121</v>
          </cell>
          <cell r="AP8">
            <v>1832.326634100953</v>
          </cell>
          <cell r="AQ8">
            <v>1627.9750734362774</v>
          </cell>
        </row>
        <row r="9">
          <cell r="D9" t="str">
            <v>Central Bedfordshire</v>
          </cell>
          <cell r="E9">
            <v>1393.3333333333333</v>
          </cell>
          <cell r="F9">
            <v>1020</v>
          </cell>
          <cell r="G9">
            <v>3890</v>
          </cell>
          <cell r="H9">
            <v>4910</v>
          </cell>
          <cell r="I9">
            <v>2207.7837295066361</v>
          </cell>
          <cell r="J9">
            <v>2031.8052100426025</v>
          </cell>
          <cell r="K9">
            <v>1805.2066560994367</v>
          </cell>
          <cell r="U9" t="str">
            <v>West Midlands</v>
          </cell>
          <cell r="V9">
            <v>80841.666666666672</v>
          </cell>
          <cell r="W9">
            <v>40343.333333333328</v>
          </cell>
          <cell r="X9">
            <v>129430</v>
          </cell>
          <cell r="AC9" t="str">
            <v>West Midlands</v>
          </cell>
          <cell r="AD9">
            <v>60066.666666666664</v>
          </cell>
          <cell r="AE9">
            <v>22910</v>
          </cell>
          <cell r="AF9">
            <v>71910</v>
          </cell>
          <cell r="AK9" t="str">
            <v>Peterborough</v>
          </cell>
          <cell r="AL9">
            <v>1781.6666666666667</v>
          </cell>
          <cell r="AM9">
            <v>1686.6666666666667</v>
          </cell>
          <cell r="AN9">
            <v>5383.333333333333</v>
          </cell>
          <cell r="AO9">
            <v>2482.6345349292578</v>
          </cell>
          <cell r="AP9">
            <v>1988.3982593184667</v>
          </cell>
          <cell r="AQ9">
            <v>1766.6406971281299</v>
          </cell>
        </row>
        <row r="10">
          <cell r="E10">
            <v>11758.333333333332</v>
          </cell>
          <cell r="F10">
            <v>6253.3333333333339</v>
          </cell>
          <cell r="G10">
            <v>26393.333333333336</v>
          </cell>
          <cell r="H10">
            <v>32646.666666666668</v>
          </cell>
          <cell r="I10">
            <v>2384.2720285634014</v>
          </cell>
          <cell r="J10">
            <v>2126.9484649069477</v>
          </cell>
          <cell r="K10">
            <v>1889.7389902597963</v>
          </cell>
          <cell r="U10" t="str">
            <v>Yorkshire and The Humber</v>
          </cell>
          <cell r="V10">
            <v>75600</v>
          </cell>
          <cell r="W10">
            <v>35586.666666666664</v>
          </cell>
          <cell r="X10">
            <v>149950</v>
          </cell>
          <cell r="AC10" t="str">
            <v>West Yorkshire</v>
          </cell>
          <cell r="AD10">
            <v>32988.333333333328</v>
          </cell>
          <cell r="AE10">
            <v>15913.333333333334</v>
          </cell>
          <cell r="AF10">
            <v>65946.666666666657</v>
          </cell>
          <cell r="AK10" t="str">
            <v>Southend-on-Sea</v>
          </cell>
          <cell r="AL10">
            <v>2150</v>
          </cell>
          <cell r="AM10">
            <v>1483.3333333333333</v>
          </cell>
          <cell r="AN10">
            <v>4616.666666666667</v>
          </cell>
          <cell r="AO10">
            <v>3241.5242065541233</v>
          </cell>
          <cell r="AP10">
            <v>2449.460464770862</v>
          </cell>
          <cell r="AQ10">
            <v>2176.2826047503172</v>
          </cell>
        </row>
        <row r="11">
          <cell r="D11" t="str">
            <v>Basildon</v>
          </cell>
          <cell r="E11">
            <v>2006.6666666666667</v>
          </cell>
          <cell r="F11">
            <v>1183.3333333333333</v>
          </cell>
          <cell r="G11">
            <v>4093.3333333333335</v>
          </cell>
          <cell r="H11">
            <v>5276.666666666667</v>
          </cell>
          <cell r="I11">
            <v>2859.1620906695757</v>
          </cell>
          <cell r="J11">
            <v>2074.4692974119403</v>
          </cell>
          <cell r="K11">
            <v>1843.1126000919326</v>
          </cell>
          <cell r="AC11" t="str">
            <v>North East London</v>
          </cell>
          <cell r="AD11">
            <v>26933.333333333332</v>
          </cell>
          <cell r="AE11">
            <v>8873.3333333333339</v>
          </cell>
          <cell r="AF11">
            <v>42900</v>
          </cell>
          <cell r="AK11" t="str">
            <v>Suffolk</v>
          </cell>
          <cell r="AL11">
            <v>5399.9999999999991</v>
          </cell>
          <cell r="AM11">
            <v>3756.6666666666665</v>
          </cell>
          <cell r="AN11">
            <v>14520</v>
          </cell>
          <cell r="AO11">
            <v>2366.3006257360248</v>
          </cell>
          <cell r="AP11">
            <v>2027.5461897549001</v>
          </cell>
          <cell r="AQ11">
            <v>1801.4226261472443</v>
          </cell>
        </row>
        <row r="12">
          <cell r="D12" t="str">
            <v>Braintree</v>
          </cell>
          <cell r="E12">
            <v>1026.6666666666667</v>
          </cell>
          <cell r="F12">
            <v>536.66666666666663</v>
          </cell>
          <cell r="G12">
            <v>2643.3333333333335</v>
          </cell>
          <cell r="H12">
            <v>3180</v>
          </cell>
          <cell r="I12">
            <v>3011.0950257781792</v>
          </cell>
          <cell r="J12">
            <v>2022.1977454495971</v>
          </cell>
          <cell r="K12">
            <v>1796.6706709834375</v>
          </cell>
          <cell r="AC12" t="str">
            <v>North Central London</v>
          </cell>
          <cell r="AD12">
            <v>19146.666666666668</v>
          </cell>
          <cell r="AE12">
            <v>8686.6666666666679</v>
          </cell>
          <cell r="AF12">
            <v>35306.666666666672</v>
          </cell>
          <cell r="AK12" t="str">
            <v>Thurrock</v>
          </cell>
          <cell r="AL12">
            <v>2051.6666666666665</v>
          </cell>
          <cell r="AM12">
            <v>970</v>
          </cell>
          <cell r="AN12">
            <v>3070</v>
          </cell>
          <cell r="AO12">
            <v>2785.7054959740785</v>
          </cell>
          <cell r="AP12">
            <v>2035.4404130423893</v>
          </cell>
          <cell r="AQ12">
            <v>1808.4364404405005</v>
          </cell>
        </row>
        <row r="13">
          <cell r="D13" t="str">
            <v>Brentwood</v>
          </cell>
          <cell r="E13">
            <v>306.66666666666669</v>
          </cell>
          <cell r="F13">
            <v>176.66666666666666</v>
          </cell>
          <cell r="G13">
            <v>1010</v>
          </cell>
          <cell r="H13">
            <v>1186.6666666666667</v>
          </cell>
          <cell r="I13">
            <v>1962.2510548714627</v>
          </cell>
          <cell r="J13">
            <v>2159.5418022569297</v>
          </cell>
          <cell r="K13">
            <v>1918.6973319541009</v>
          </cell>
          <cell r="AC13" t="str">
            <v>South East London</v>
          </cell>
          <cell r="AD13">
            <v>23743.333333333332</v>
          </cell>
          <cell r="AE13">
            <v>9983.3333333333339</v>
          </cell>
          <cell r="AF13">
            <v>39870</v>
          </cell>
          <cell r="AK13" t="str">
            <v>Derby</v>
          </cell>
          <cell r="AL13">
            <v>2585</v>
          </cell>
          <cell r="AM13">
            <v>2433.3333333333335</v>
          </cell>
          <cell r="AN13">
            <v>7126.666666666667</v>
          </cell>
          <cell r="AO13">
            <v>2670.4488569165551</v>
          </cell>
          <cell r="AP13">
            <v>2090.2077714684069</v>
          </cell>
          <cell r="AQ13">
            <v>1857.0958293814106</v>
          </cell>
        </row>
        <row r="14">
          <cell r="D14" t="str">
            <v>Castle Point</v>
          </cell>
          <cell r="E14">
            <v>693.33333333333337</v>
          </cell>
          <cell r="F14">
            <v>480</v>
          </cell>
          <cell r="G14">
            <v>1600</v>
          </cell>
          <cell r="H14">
            <v>2080</v>
          </cell>
          <cell r="I14">
            <v>2267.3032442757526</v>
          </cell>
          <cell r="J14">
            <v>1882.003897495418</v>
          </cell>
          <cell r="K14">
            <v>1672.112043896459</v>
          </cell>
          <cell r="AC14" t="str">
            <v>North West London</v>
          </cell>
          <cell r="AD14">
            <v>24095</v>
          </cell>
          <cell r="AE14">
            <v>10166.666666666666</v>
          </cell>
          <cell r="AF14">
            <v>42676.666666666664</v>
          </cell>
          <cell r="AK14" t="str">
            <v>Derbyshire</v>
          </cell>
          <cell r="AL14">
            <v>6135</v>
          </cell>
          <cell r="AM14">
            <v>6140</v>
          </cell>
          <cell r="AN14">
            <v>19653.333333333332</v>
          </cell>
          <cell r="AO14">
            <v>2511.8723798168871</v>
          </cell>
          <cell r="AP14">
            <v>1814.5479391616834</v>
          </cell>
          <cell r="AQ14">
            <v>1612.1791603819659</v>
          </cell>
        </row>
        <row r="15">
          <cell r="D15" t="str">
            <v>Chelmsford</v>
          </cell>
          <cell r="E15">
            <v>1178.3333333333333</v>
          </cell>
          <cell r="F15">
            <v>570</v>
          </cell>
          <cell r="G15">
            <v>2643.3333333333335</v>
          </cell>
          <cell r="H15">
            <v>3213.3333333333335</v>
          </cell>
          <cell r="I15">
            <v>2216.8719104828861</v>
          </cell>
          <cell r="J15">
            <v>2428.0217632728936</v>
          </cell>
          <cell r="K15">
            <v>2157.2348700309785</v>
          </cell>
          <cell r="AC15" t="str">
            <v>South West London</v>
          </cell>
          <cell r="AD15">
            <v>12523.333333333334</v>
          </cell>
          <cell r="AE15">
            <v>5656.666666666667</v>
          </cell>
          <cell r="AF15">
            <v>24653.333333333336</v>
          </cell>
          <cell r="AK15" t="str">
            <v>Leicester</v>
          </cell>
          <cell r="AL15">
            <v>4545</v>
          </cell>
          <cell r="AM15">
            <v>3226.6666666666665</v>
          </cell>
          <cell r="AN15">
            <v>10380</v>
          </cell>
          <cell r="AO15">
            <v>2080.1506909262089</v>
          </cell>
          <cell r="AP15">
            <v>1796.3024693337861</v>
          </cell>
          <cell r="AQ15">
            <v>1595.9685298480028</v>
          </cell>
        </row>
        <row r="16">
          <cell r="D16" t="str">
            <v>Colchester</v>
          </cell>
          <cell r="E16">
            <v>1485</v>
          </cell>
          <cell r="F16">
            <v>746.66666666666663</v>
          </cell>
          <cell r="G16">
            <v>3553.3333333333335</v>
          </cell>
          <cell r="H16">
            <v>4300</v>
          </cell>
          <cell r="I16">
            <v>2831.209902417685</v>
          </cell>
          <cell r="J16">
            <v>2228.1320404697567</v>
          </cell>
          <cell r="K16">
            <v>1979.6379939591191</v>
          </cell>
          <cell r="AK16" t="str">
            <v>Leicestershire</v>
          </cell>
          <cell r="AL16">
            <v>3598.3333333333335</v>
          </cell>
          <cell r="AM16">
            <v>3093.333333333333</v>
          </cell>
          <cell r="AN16">
            <v>10833.333333333334</v>
          </cell>
          <cell r="AO16">
            <v>1786.6942140603401</v>
          </cell>
          <cell r="AP16">
            <v>1642.2353991678624</v>
          </cell>
          <cell r="AQ16">
            <v>1459.0839017475396</v>
          </cell>
        </row>
        <row r="17">
          <cell r="D17" t="str">
            <v>Epping Forest</v>
          </cell>
          <cell r="E17">
            <v>926.66666666666663</v>
          </cell>
          <cell r="F17">
            <v>433.33333333333331</v>
          </cell>
          <cell r="G17">
            <v>1890</v>
          </cell>
          <cell r="H17">
            <v>2323.3333333333335</v>
          </cell>
          <cell r="I17">
            <v>2446.4529701907395</v>
          </cell>
          <cell r="J17">
            <v>2278.6135068613225</v>
          </cell>
          <cell r="K17">
            <v>2024.4894780921891</v>
          </cell>
          <cell r="AK17" t="str">
            <v>Lincolnshire</v>
          </cell>
          <cell r="AL17">
            <v>7151.666666666667</v>
          </cell>
          <cell r="AM17">
            <v>5190</v>
          </cell>
          <cell r="AN17">
            <v>16440</v>
          </cell>
          <cell r="AO17">
            <v>2119.157691446901</v>
          </cell>
          <cell r="AP17">
            <v>1651.21657175521</v>
          </cell>
          <cell r="AQ17">
            <v>1467.0634425293636</v>
          </cell>
        </row>
        <row r="18">
          <cell r="D18" t="str">
            <v>Harlow</v>
          </cell>
          <cell r="E18">
            <v>981.66666666666663</v>
          </cell>
          <cell r="F18">
            <v>430</v>
          </cell>
          <cell r="G18">
            <v>1880</v>
          </cell>
          <cell r="H18">
            <v>2310</v>
          </cell>
          <cell r="I18">
            <v>2647.094546220314</v>
          </cell>
          <cell r="J18">
            <v>2281.1132724279732</v>
          </cell>
          <cell r="K18">
            <v>2026.7104554857412</v>
          </cell>
          <cell r="AK18" t="str">
            <v>Northamptonshire</v>
          </cell>
          <cell r="AL18">
            <v>6913.3333333333339</v>
          </cell>
          <cell r="AM18">
            <v>4583.333333333333</v>
          </cell>
          <cell r="AN18">
            <v>13879.999999999998</v>
          </cell>
          <cell r="AO18">
            <v>2183.4148592987844</v>
          </cell>
          <cell r="AP18">
            <v>1780.3031305581292</v>
          </cell>
          <cell r="AQ18">
            <v>1581.7535289668897</v>
          </cell>
        </row>
        <row r="19">
          <cell r="D19" t="str">
            <v>Maldon</v>
          </cell>
          <cell r="E19">
            <v>340</v>
          </cell>
          <cell r="F19">
            <v>220</v>
          </cell>
          <cell r="G19">
            <v>990</v>
          </cell>
          <cell r="H19">
            <v>1210</v>
          </cell>
          <cell r="I19">
            <v>1946.4204365892822</v>
          </cell>
          <cell r="J19">
            <v>2082.4589525603533</v>
          </cell>
          <cell r="K19">
            <v>1850.2112031384086</v>
          </cell>
          <cell r="AK19" t="str">
            <v>Nottingham</v>
          </cell>
          <cell r="AL19">
            <v>7058.333333333333</v>
          </cell>
          <cell r="AM19">
            <v>3673.3333333333335</v>
          </cell>
          <cell r="AN19">
            <v>10823.333333333334</v>
          </cell>
          <cell r="AO19">
            <v>2376.5348571972836</v>
          </cell>
          <cell r="AP19">
            <v>1869.6368424105654</v>
          </cell>
          <cell r="AQ19">
            <v>1661.1242336254852</v>
          </cell>
        </row>
        <row r="20">
          <cell r="D20" t="str">
            <v>Rochford</v>
          </cell>
          <cell r="E20">
            <v>435</v>
          </cell>
          <cell r="F20">
            <v>320</v>
          </cell>
          <cell r="G20">
            <v>1090</v>
          </cell>
          <cell r="H20">
            <v>1410</v>
          </cell>
          <cell r="I20">
            <v>2277.8450234745283</v>
          </cell>
          <cell r="J20">
            <v>1985.5774414061148</v>
          </cell>
          <cell r="K20">
            <v>1764.1344729852578</v>
          </cell>
          <cell r="AK20" t="str">
            <v>Nottinghamshire</v>
          </cell>
          <cell r="AL20">
            <v>7608.3333333333321</v>
          </cell>
          <cell r="AM20">
            <v>6379.9999999999991</v>
          </cell>
          <cell r="AN20">
            <v>19543.333333333332</v>
          </cell>
          <cell r="AO20">
            <v>1805.2379785709124</v>
          </cell>
          <cell r="AP20">
            <v>1664.3199338129768</v>
          </cell>
          <cell r="AQ20">
            <v>1478.7054426025238</v>
          </cell>
        </row>
        <row r="21">
          <cell r="D21" t="str">
            <v>Tendring</v>
          </cell>
          <cell r="E21">
            <v>2136.6666666666665</v>
          </cell>
          <cell r="F21">
            <v>976.66666666666663</v>
          </cell>
          <cell r="G21">
            <v>4130</v>
          </cell>
          <cell r="H21">
            <v>5106.666666666667</v>
          </cell>
          <cell r="I21">
            <v>1986.5343685902405</v>
          </cell>
          <cell r="J21">
            <v>1913.480409582394</v>
          </cell>
          <cell r="K21">
            <v>1700.0781150775699</v>
          </cell>
          <cell r="AK21" t="str">
            <v>Rutland</v>
          </cell>
          <cell r="AL21">
            <v>128.33333333333334</v>
          </cell>
          <cell r="AM21">
            <v>110</v>
          </cell>
          <cell r="AN21">
            <v>416.66666666666669</v>
          </cell>
          <cell r="AO21">
            <v>2368.3186891308751</v>
          </cell>
          <cell r="AP21">
            <v>1770.9113419116632</v>
          </cell>
          <cell r="AQ21">
            <v>1573.4091663806141</v>
          </cell>
        </row>
        <row r="22">
          <cell r="D22" t="str">
            <v>Uttlesford</v>
          </cell>
          <cell r="E22">
            <v>241.66666666666666</v>
          </cell>
          <cell r="F22">
            <v>180</v>
          </cell>
          <cell r="G22">
            <v>870</v>
          </cell>
          <cell r="H22">
            <v>1050</v>
          </cell>
          <cell r="I22">
            <v>2159.023769200167</v>
          </cell>
          <cell r="J22">
            <v>2187.7714496886797</v>
          </cell>
          <cell r="K22">
            <v>1943.7786474223622</v>
          </cell>
          <cell r="AK22" t="str">
            <v>Inner London</v>
          </cell>
          <cell r="AL22">
            <v>51403.333333333336</v>
          </cell>
          <cell r="AM22">
            <v>21163.333333333336</v>
          </cell>
          <cell r="AN22">
            <v>88066.666666666686</v>
          </cell>
          <cell r="AO22">
            <v>3232.1451804456151</v>
          </cell>
          <cell r="AP22">
            <v>2921.7101106077507</v>
          </cell>
          <cell r="AQ22">
            <v>2595.8642653306038</v>
          </cell>
        </row>
        <row r="23">
          <cell r="E23">
            <v>8115</v>
          </cell>
          <cell r="F23">
            <v>4573.333333333333</v>
          </cell>
          <cell r="G23">
            <v>17313.333333333336</v>
          </cell>
          <cell r="H23">
            <v>21886.666666666668</v>
          </cell>
          <cell r="I23">
            <v>3157.736475278929</v>
          </cell>
          <cell r="J23">
            <v>2456.0749999786012</v>
          </cell>
          <cell r="K23">
            <v>2182.1594491077367</v>
          </cell>
          <cell r="AK23" t="str">
            <v>Outer London</v>
          </cell>
          <cell r="AL23">
            <v>55038.333333333336</v>
          </cell>
          <cell r="AM23">
            <v>22203.333333333336</v>
          </cell>
          <cell r="AN23">
            <v>97340</v>
          </cell>
          <cell r="AO23">
            <v>3019.6280096338901</v>
          </cell>
          <cell r="AP23">
            <v>2507.6260463428443</v>
          </cell>
          <cell r="AQ23">
            <v>2227.9612275290401</v>
          </cell>
        </row>
        <row r="24">
          <cell r="D24" t="str">
            <v>Broxbourne</v>
          </cell>
          <cell r="E24">
            <v>741.66666666666663</v>
          </cell>
          <cell r="F24">
            <v>420</v>
          </cell>
          <cell r="G24">
            <v>1560</v>
          </cell>
          <cell r="H24">
            <v>1980</v>
          </cell>
          <cell r="I24">
            <v>2904.1950236573789</v>
          </cell>
          <cell r="J24">
            <v>2330.37941029585</v>
          </cell>
          <cell r="K24">
            <v>2070.4821514927316</v>
          </cell>
          <cell r="AK24" t="str">
            <v>County Durham</v>
          </cell>
          <cell r="AL24">
            <v>7253.333333333333</v>
          </cell>
          <cell r="AM24">
            <v>5060</v>
          </cell>
          <cell r="AN24">
            <v>17300</v>
          </cell>
          <cell r="AO24">
            <v>2000.7047166290399</v>
          </cell>
          <cell r="AP24">
            <v>1747.4041071268271</v>
          </cell>
          <cell r="AQ24">
            <v>1552.523593053834</v>
          </cell>
        </row>
        <row r="25">
          <cell r="D25" t="str">
            <v>Dacorum</v>
          </cell>
          <cell r="E25">
            <v>1061.6666666666667</v>
          </cell>
          <cell r="F25">
            <v>686.66666666666663</v>
          </cell>
          <cell r="G25">
            <v>2263.3333333333335</v>
          </cell>
          <cell r="H25">
            <v>2950</v>
          </cell>
          <cell r="I25">
            <v>2922.0534809601099</v>
          </cell>
          <cell r="J25">
            <v>2520.5526424860927</v>
          </cell>
          <cell r="K25">
            <v>2239.4461756348742</v>
          </cell>
          <cell r="AK25" t="str">
            <v>Darlington</v>
          </cell>
          <cell r="AL25">
            <v>1978.3333333333333</v>
          </cell>
          <cell r="AM25">
            <v>733.33333333333337</v>
          </cell>
          <cell r="AN25">
            <v>2736.6666666666665</v>
          </cell>
          <cell r="AO25">
            <v>2192.2972315679845</v>
          </cell>
          <cell r="AP25">
            <v>1885.5496728080814</v>
          </cell>
          <cell r="AQ25">
            <v>1675.2623740382539</v>
          </cell>
        </row>
        <row r="26">
          <cell r="D26" t="str">
            <v>East Hertfordshire</v>
          </cell>
          <cell r="E26">
            <v>610</v>
          </cell>
          <cell r="F26">
            <v>413.33333333333331</v>
          </cell>
          <cell r="G26">
            <v>1750</v>
          </cell>
          <cell r="H26">
            <v>2163.3333333333335</v>
          </cell>
          <cell r="I26">
            <v>3606.4292229261182</v>
          </cell>
          <cell r="J26">
            <v>2513.4457095003195</v>
          </cell>
          <cell r="K26">
            <v>2233.1318485197758</v>
          </cell>
          <cell r="AK26" t="str">
            <v>Hartlepool</v>
          </cell>
          <cell r="AL26">
            <v>2748.3333333333335</v>
          </cell>
          <cell r="AM26">
            <v>1086.6666666666667</v>
          </cell>
          <cell r="AN26">
            <v>3280</v>
          </cell>
          <cell r="AO26">
            <v>2398.9800449645118</v>
          </cell>
          <cell r="AP26">
            <v>1926.3405221167193</v>
          </cell>
          <cell r="AQ26">
            <v>1711.5039942073242</v>
          </cell>
        </row>
        <row r="27">
          <cell r="D27" t="str">
            <v>Hertsmere</v>
          </cell>
          <cell r="E27">
            <v>778.33333333333337</v>
          </cell>
          <cell r="F27">
            <v>450</v>
          </cell>
          <cell r="G27">
            <v>1646.6666666666667</v>
          </cell>
          <cell r="H27">
            <v>2096.666666666667</v>
          </cell>
          <cell r="I27">
            <v>2340.9905997147143</v>
          </cell>
          <cell r="J27">
            <v>2595.2902298233325</v>
          </cell>
          <cell r="K27">
            <v>2305.8485991817502</v>
          </cell>
          <cell r="AK27" t="str">
            <v>Middlesbrough</v>
          </cell>
          <cell r="AL27">
            <v>4225</v>
          </cell>
          <cell r="AM27">
            <v>1723.3333333333333</v>
          </cell>
          <cell r="AN27">
            <v>5196.666666666667</v>
          </cell>
          <cell r="AO27">
            <v>2176.9807321690232</v>
          </cell>
          <cell r="AP27">
            <v>1919.2481162302327</v>
          </cell>
          <cell r="AQ27">
            <v>1705.2025740461977</v>
          </cell>
        </row>
        <row r="28">
          <cell r="D28" t="str">
            <v>North Hertfordshire</v>
          </cell>
          <cell r="E28">
            <v>905</v>
          </cell>
          <cell r="F28">
            <v>463.33333333333331</v>
          </cell>
          <cell r="G28">
            <v>1900</v>
          </cell>
          <cell r="H28">
            <v>2363.3333333333335</v>
          </cell>
          <cell r="I28">
            <v>2710.5820220802207</v>
          </cell>
          <cell r="J28">
            <v>2210.7068723202447</v>
          </cell>
          <cell r="K28">
            <v>1964.1561803621889</v>
          </cell>
          <cell r="AK28" t="str">
            <v>Northumberland</v>
          </cell>
          <cell r="AL28">
            <v>4561.666666666667</v>
          </cell>
          <cell r="AM28">
            <v>2233.3333333333335</v>
          </cell>
          <cell r="AN28">
            <v>7680</v>
          </cell>
          <cell r="AO28">
            <v>1934.0210141520215</v>
          </cell>
          <cell r="AP28">
            <v>1627.5145128988506</v>
          </cell>
          <cell r="AQ28">
            <v>1446.0047730273484</v>
          </cell>
        </row>
        <row r="29">
          <cell r="D29" t="str">
            <v>St Albans</v>
          </cell>
          <cell r="E29">
            <v>905</v>
          </cell>
          <cell r="F29">
            <v>373.33333333333331</v>
          </cell>
          <cell r="G29">
            <v>1746.6666666666667</v>
          </cell>
          <cell r="H29">
            <v>2120</v>
          </cell>
          <cell r="I29">
            <v>2604.4006061648702</v>
          </cell>
          <cell r="J29">
            <v>2462.1641258060827</v>
          </cell>
          <cell r="K29">
            <v>2187.5694807482037</v>
          </cell>
          <cell r="AK29" t="str">
            <v>Redcar and Cleveland</v>
          </cell>
          <cell r="AL29">
            <v>3370</v>
          </cell>
          <cell r="AM29">
            <v>1386.6666666666667</v>
          </cell>
          <cell r="AN29">
            <v>4040</v>
          </cell>
          <cell r="AO29">
            <v>2391.4853323841053</v>
          </cell>
          <cell r="AP29">
            <v>1786.5478600752481</v>
          </cell>
          <cell r="AQ29">
            <v>1587.3018104823245</v>
          </cell>
        </row>
        <row r="30">
          <cell r="D30" t="str">
            <v>Stevenage</v>
          </cell>
          <cell r="E30">
            <v>875</v>
          </cell>
          <cell r="F30">
            <v>520</v>
          </cell>
          <cell r="G30">
            <v>1843.3333333333333</v>
          </cell>
          <cell r="H30">
            <v>2363.333333333333</v>
          </cell>
          <cell r="I30">
            <v>2634.6232201990574</v>
          </cell>
          <cell r="J30">
            <v>2280.0207972626054</v>
          </cell>
          <cell r="K30">
            <v>2025.7398194078348</v>
          </cell>
          <cell r="AK30" t="str">
            <v>Stockton-on-Tees</v>
          </cell>
          <cell r="AL30">
            <v>3908.3333333333335</v>
          </cell>
          <cell r="AM30">
            <v>1550</v>
          </cell>
          <cell r="AN30">
            <v>5073.333333333333</v>
          </cell>
          <cell r="AO30">
            <v>1890.0306718432937</v>
          </cell>
          <cell r="AP30">
            <v>1849.2982620845114</v>
          </cell>
          <cell r="AQ30">
            <v>1643.053928264158</v>
          </cell>
        </row>
        <row r="31">
          <cell r="D31" t="str">
            <v>Three Rivers</v>
          </cell>
          <cell r="E31">
            <v>496.66666666666669</v>
          </cell>
          <cell r="F31">
            <v>310</v>
          </cell>
          <cell r="G31">
            <v>1143.3333333333333</v>
          </cell>
          <cell r="H31">
            <v>1453.3333333333333</v>
          </cell>
          <cell r="I31">
            <v>3921.7213567847889</v>
          </cell>
          <cell r="J31">
            <v>2534.986023660208</v>
          </cell>
          <cell r="K31">
            <v>2252.2698634750027</v>
          </cell>
          <cell r="AK31" t="str">
            <v>Tyne and Wear (Met County)</v>
          </cell>
          <cell r="AL31">
            <v>21141.666666666668</v>
          </cell>
          <cell r="AM31">
            <v>12216.666666666668</v>
          </cell>
          <cell r="AN31">
            <v>35680</v>
          </cell>
          <cell r="AO31">
            <v>1976.8537293482591</v>
          </cell>
          <cell r="AP31">
            <v>1866.8399593944571</v>
          </cell>
          <cell r="AQ31">
            <v>1658.6392750221435</v>
          </cell>
        </row>
        <row r="32">
          <cell r="D32" t="str">
            <v>Watford</v>
          </cell>
          <cell r="E32">
            <v>853.33333333333337</v>
          </cell>
          <cell r="F32">
            <v>413.33333333333331</v>
          </cell>
          <cell r="G32">
            <v>1623.3333333333333</v>
          </cell>
          <cell r="H32">
            <v>2036.6666666666665</v>
          </cell>
          <cell r="I32">
            <v>3664.6863201748706</v>
          </cell>
          <cell r="J32">
            <v>2533.3545129811778</v>
          </cell>
          <cell r="K32">
            <v>2250.8203082111781</v>
          </cell>
          <cell r="AK32" t="str">
            <v>Blackburn with Darwen</v>
          </cell>
          <cell r="AL32">
            <v>2755</v>
          </cell>
          <cell r="AM32">
            <v>1970</v>
          </cell>
          <cell r="AN32">
            <v>5330</v>
          </cell>
          <cell r="AO32">
            <v>2045.8480965811905</v>
          </cell>
          <cell r="AP32">
            <v>1595.5061069894934</v>
          </cell>
          <cell r="AQ32">
            <v>1417.566127869286</v>
          </cell>
        </row>
        <row r="33">
          <cell r="D33" t="str">
            <v>Welwyn Hatfield</v>
          </cell>
          <cell r="E33">
            <v>888.33333333333337</v>
          </cell>
          <cell r="F33">
            <v>523.33333333333337</v>
          </cell>
          <cell r="G33">
            <v>1836.6666666666667</v>
          </cell>
          <cell r="H33">
            <v>2360</v>
          </cell>
          <cell r="I33">
            <v>4267.6829001271617</v>
          </cell>
          <cell r="J33">
            <v>2579.8496756501027</v>
          </cell>
          <cell r="K33">
            <v>2292.1300640438299</v>
          </cell>
          <cell r="AK33" t="str">
            <v>Blackpool</v>
          </cell>
          <cell r="AL33">
            <v>3471.6666666666665</v>
          </cell>
          <cell r="AM33">
            <v>2040</v>
          </cell>
          <cell r="AN33">
            <v>7250</v>
          </cell>
          <cell r="AO33">
            <v>3226.7645711237187</v>
          </cell>
          <cell r="AP33">
            <v>2131.0534238426171</v>
          </cell>
          <cell r="AQ33">
            <v>1893.386140664303</v>
          </cell>
        </row>
        <row r="34">
          <cell r="D34" t="str">
            <v>Luton</v>
          </cell>
          <cell r="E34">
            <v>2573.3333333333335</v>
          </cell>
          <cell r="F34">
            <v>1343.3333333333333</v>
          </cell>
          <cell r="G34">
            <v>4580</v>
          </cell>
          <cell r="H34">
            <v>5923.333333333333</v>
          </cell>
          <cell r="I34">
            <v>2857.1310343105256</v>
          </cell>
          <cell r="J34">
            <v>2172.8837899948021</v>
          </cell>
          <cell r="K34">
            <v>1930.5513448048205</v>
          </cell>
          <cell r="AK34" t="str">
            <v>Cheshire East</v>
          </cell>
          <cell r="AL34">
            <v>2646.6666666666665</v>
          </cell>
          <cell r="AM34">
            <v>1623.3333333333333</v>
          </cell>
          <cell r="AN34">
            <v>7016.666666666667</v>
          </cell>
          <cell r="AO34">
            <v>2073.5770042215868</v>
          </cell>
          <cell r="AP34">
            <v>1907.9704564155936</v>
          </cell>
          <cell r="AQ34">
            <v>1695.1826634455233</v>
          </cell>
        </row>
        <row r="35">
          <cell r="E35">
            <v>6683.333333333333</v>
          </cell>
          <cell r="F35">
            <v>5916.666666666667</v>
          </cell>
          <cell r="G35">
            <v>20610</v>
          </cell>
          <cell r="H35">
            <v>26526.666666666668</v>
          </cell>
          <cell r="I35">
            <v>2204.7187428678121</v>
          </cell>
          <cell r="J35">
            <v>1832.326634100953</v>
          </cell>
          <cell r="K35">
            <v>1627.9750734362774</v>
          </cell>
          <cell r="AK35" t="str">
            <v>Cheshire West and Chester</v>
          </cell>
          <cell r="AL35">
            <v>2981.6666666666665</v>
          </cell>
          <cell r="AM35">
            <v>1876.6666666666667</v>
          </cell>
          <cell r="AN35">
            <v>8050</v>
          </cell>
          <cell r="AO35">
            <v>2191.8330445279125</v>
          </cell>
          <cell r="AP35">
            <v>2062.6197654078765</v>
          </cell>
          <cell r="AQ35">
            <v>1832.5845957637271</v>
          </cell>
        </row>
        <row r="36">
          <cell r="D36" t="str">
            <v>Breckland</v>
          </cell>
          <cell r="E36">
            <v>861.66666666666663</v>
          </cell>
          <cell r="F36">
            <v>713.33333333333337</v>
          </cell>
          <cell r="G36">
            <v>2730</v>
          </cell>
          <cell r="H36">
            <v>3443.3333333333335</v>
          </cell>
          <cell r="I36">
            <v>1811.0509783010875</v>
          </cell>
          <cell r="J36">
            <v>1845.9675146296368</v>
          </cell>
          <cell r="K36">
            <v>1640.0946448419052</v>
          </cell>
          <cell r="AK36" t="str">
            <v>Cumbria</v>
          </cell>
          <cell r="AL36">
            <v>4811.666666666667</v>
          </cell>
          <cell r="AM36">
            <v>3786.666666666667</v>
          </cell>
          <cell r="AN36">
            <v>12796.666666666666</v>
          </cell>
          <cell r="AO36">
            <v>2417.5511906572865</v>
          </cell>
          <cell r="AP36">
            <v>1820.6660690889748</v>
          </cell>
          <cell r="AQ36">
            <v>1617.6149614189146</v>
          </cell>
        </row>
        <row r="37">
          <cell r="D37" t="str">
            <v>Broadland</v>
          </cell>
          <cell r="E37">
            <v>493.33333333333331</v>
          </cell>
          <cell r="F37">
            <v>533.33333333333337</v>
          </cell>
          <cell r="G37">
            <v>2250</v>
          </cell>
          <cell r="H37">
            <v>2783.3333333333335</v>
          </cell>
          <cell r="I37">
            <v>1316.9797694679487</v>
          </cell>
          <cell r="J37">
            <v>1665.8901346095058</v>
          </cell>
          <cell r="K37">
            <v>1480.1005256130879</v>
          </cell>
          <cell r="AK37" t="str">
            <v>Greater Manchester (Met County)</v>
          </cell>
          <cell r="AL37">
            <v>47666.666666666672</v>
          </cell>
          <cell r="AM37">
            <v>25786.666666666664</v>
          </cell>
          <cell r="AN37">
            <v>88180</v>
          </cell>
          <cell r="AO37">
            <v>2072.7951304758926</v>
          </cell>
          <cell r="AP37">
            <v>1855.6395049399136</v>
          </cell>
          <cell r="AQ37">
            <v>1648.6879593976221</v>
          </cell>
        </row>
        <row r="38">
          <cell r="D38" t="str">
            <v>Great Yarmouth</v>
          </cell>
          <cell r="E38">
            <v>1561.6666666666667</v>
          </cell>
          <cell r="F38">
            <v>1066.6666666666667</v>
          </cell>
          <cell r="G38">
            <v>3450</v>
          </cell>
          <cell r="H38">
            <v>4516.666666666667</v>
          </cell>
          <cell r="I38">
            <v>2672.5459764074776</v>
          </cell>
          <cell r="J38">
            <v>1858.7240925155979</v>
          </cell>
          <cell r="K38">
            <v>1651.428536100263</v>
          </cell>
          <cell r="AK38" t="str">
            <v>Halton</v>
          </cell>
          <cell r="AL38">
            <v>2243.3333333333335</v>
          </cell>
          <cell r="AM38">
            <v>1270</v>
          </cell>
          <cell r="AN38">
            <v>4843.333333333333</v>
          </cell>
          <cell r="AO38">
            <v>1862.0539218397216</v>
          </cell>
          <cell r="AP38">
            <v>1920.8623155443772</v>
          </cell>
          <cell r="AQ38">
            <v>1706.636748607697</v>
          </cell>
        </row>
        <row r="39">
          <cell r="D39" t="str">
            <v>King's Lynn and West Norfolk</v>
          </cell>
          <cell r="E39">
            <v>916.66666666666663</v>
          </cell>
          <cell r="F39">
            <v>936.66666666666663</v>
          </cell>
          <cell r="G39">
            <v>3250</v>
          </cell>
          <cell r="H39">
            <v>4186.666666666667</v>
          </cell>
          <cell r="I39">
            <v>1875.951443618844</v>
          </cell>
          <cell r="J39">
            <v>1800.0187563397892</v>
          </cell>
          <cell r="K39">
            <v>1599.270355242511</v>
          </cell>
          <cell r="AK39" t="str">
            <v>Lancashire</v>
          </cell>
          <cell r="AL39">
            <v>13946.666666666666</v>
          </cell>
          <cell r="AM39">
            <v>9453.3333333333358</v>
          </cell>
          <cell r="AN39">
            <v>32556.666666666668</v>
          </cell>
          <cell r="AO39">
            <v>1867.1128178274857</v>
          </cell>
          <cell r="AP39">
            <v>1865.6771636695846</v>
          </cell>
          <cell r="AQ39">
            <v>1657.6061609362807</v>
          </cell>
        </row>
        <row r="40">
          <cell r="D40" t="str">
            <v>North Norfolk</v>
          </cell>
          <cell r="E40">
            <v>543.33333333333337</v>
          </cell>
          <cell r="F40">
            <v>453.33333333333331</v>
          </cell>
          <cell r="G40">
            <v>2310</v>
          </cell>
          <cell r="H40">
            <v>2763.3333333333335</v>
          </cell>
          <cell r="I40">
            <v>1937.0209294885203</v>
          </cell>
          <cell r="J40">
            <v>1792.6441219505218</v>
          </cell>
          <cell r="K40">
            <v>1592.7181823176634</v>
          </cell>
          <cell r="AK40" t="str">
            <v>Merseyside (Met County)</v>
          </cell>
          <cell r="AL40">
            <v>27113.333333333336</v>
          </cell>
          <cell r="AM40">
            <v>16736.666666666668</v>
          </cell>
          <cell r="AN40">
            <v>59450</v>
          </cell>
          <cell r="AO40">
            <v>1952.4130684616593</v>
          </cell>
          <cell r="AP40">
            <v>1933.4273369659506</v>
          </cell>
          <cell r="AQ40">
            <v>1717.8004468756928</v>
          </cell>
        </row>
        <row r="41">
          <cell r="D41" t="str">
            <v>Norwich</v>
          </cell>
          <cell r="E41">
            <v>1708.3333333333333</v>
          </cell>
          <cell r="F41">
            <v>1630</v>
          </cell>
          <cell r="G41">
            <v>4576.666666666667</v>
          </cell>
          <cell r="H41">
            <v>6206.666666666667</v>
          </cell>
          <cell r="I41">
            <v>2709.7339968138449</v>
          </cell>
          <cell r="J41">
            <v>1988.293959304383</v>
          </cell>
          <cell r="K41">
            <v>1766.5480292489826</v>
          </cell>
          <cell r="AK41" t="str">
            <v>Warrington</v>
          </cell>
          <cell r="AL41">
            <v>2348.3333333333335</v>
          </cell>
          <cell r="AM41">
            <v>1290</v>
          </cell>
          <cell r="AN41">
            <v>4846.666666666667</v>
          </cell>
          <cell r="AO41">
            <v>2366.6142754073144</v>
          </cell>
          <cell r="AP41">
            <v>2009.7249358338033</v>
          </cell>
          <cell r="AQ41">
            <v>1785.5889005325096</v>
          </cell>
        </row>
        <row r="42">
          <cell r="D42" t="str">
            <v>South Norfolk</v>
          </cell>
          <cell r="E42">
            <v>598.33333333333337</v>
          </cell>
          <cell r="F42">
            <v>583.33333333333337</v>
          </cell>
          <cell r="G42">
            <v>2043.3333333333333</v>
          </cell>
          <cell r="H42">
            <v>2626.6666666666665</v>
          </cell>
          <cell r="I42">
            <v>3109.7481059769625</v>
          </cell>
          <cell r="J42">
            <v>1874.7478593572353</v>
          </cell>
          <cell r="K42">
            <v>1665.6652406895296</v>
          </cell>
          <cell r="AK42" t="str">
            <v>Bracknell Forest</v>
          </cell>
          <cell r="AL42">
            <v>613.33333333333337</v>
          </cell>
          <cell r="AM42">
            <v>410</v>
          </cell>
          <cell r="AN42">
            <v>1533.3333333333333</v>
          </cell>
          <cell r="AO42">
            <v>2917.5351116692723</v>
          </cell>
          <cell r="AP42">
            <v>2186.1374336958474</v>
          </cell>
          <cell r="AQ42">
            <v>1942.3268662516798</v>
          </cell>
        </row>
        <row r="43">
          <cell r="D43" t="str">
            <v>Peterborough</v>
          </cell>
          <cell r="E43">
            <v>1781.6666666666667</v>
          </cell>
          <cell r="F43">
            <v>1686.6666666666667</v>
          </cell>
          <cell r="G43">
            <v>5383.333333333333</v>
          </cell>
          <cell r="H43">
            <v>7070</v>
          </cell>
          <cell r="I43">
            <v>2482.6345349292578</v>
          </cell>
          <cell r="J43">
            <v>1988.3982593184667</v>
          </cell>
          <cell r="K43">
            <v>1766.6406971281299</v>
          </cell>
          <cell r="AK43" t="str">
            <v>Brighton and Hove</v>
          </cell>
          <cell r="AL43">
            <v>2845</v>
          </cell>
          <cell r="AM43">
            <v>1996.6666666666667</v>
          </cell>
          <cell r="AN43">
            <v>8523.3333333333339</v>
          </cell>
          <cell r="AO43">
            <v>3427.2532222730142</v>
          </cell>
          <cell r="AP43">
            <v>2947.4363352903088</v>
          </cell>
          <cell r="AQ43">
            <v>2618.7213540927146</v>
          </cell>
        </row>
        <row r="44">
          <cell r="D44" t="str">
            <v>Southend-on-Sea</v>
          </cell>
          <cell r="E44">
            <v>2150</v>
          </cell>
          <cell r="F44">
            <v>1483.3333333333333</v>
          </cell>
          <cell r="G44">
            <v>4616.666666666667</v>
          </cell>
          <cell r="H44">
            <v>6100</v>
          </cell>
          <cell r="I44">
            <v>3241.5242065541233</v>
          </cell>
          <cell r="J44">
            <v>2449.460464770862</v>
          </cell>
          <cell r="K44">
            <v>2176.2826047503172</v>
          </cell>
          <cell r="AK44" t="str">
            <v>Buckinghamshire</v>
          </cell>
          <cell r="AL44">
            <v>2543.3333333333335</v>
          </cell>
          <cell r="AM44">
            <v>1410</v>
          </cell>
          <cell r="AN44">
            <v>6966.666666666667</v>
          </cell>
          <cell r="AO44">
            <v>2840.9514865694373</v>
          </cell>
          <cell r="AP44">
            <v>2289.0270472850589</v>
          </cell>
          <cell r="AQ44">
            <v>2033.7416408455738</v>
          </cell>
        </row>
        <row r="45">
          <cell r="E45">
            <v>5399.9999999999991</v>
          </cell>
          <cell r="F45">
            <v>3756.6666666666665</v>
          </cell>
          <cell r="G45">
            <v>14520</v>
          </cell>
          <cell r="H45">
            <v>18276.666666666664</v>
          </cell>
          <cell r="I45">
            <v>2366.3006257360248</v>
          </cell>
          <cell r="J45">
            <v>2027.5461897549001</v>
          </cell>
          <cell r="K45">
            <v>1801.4226261472443</v>
          </cell>
          <cell r="AK45" t="str">
            <v>East Sussex</v>
          </cell>
          <cell r="AL45">
            <v>4311.666666666667</v>
          </cell>
          <cell r="AM45">
            <v>3526.6666666666665</v>
          </cell>
          <cell r="AN45">
            <v>12906.666666666668</v>
          </cell>
          <cell r="AO45">
            <v>2778.869667569551</v>
          </cell>
          <cell r="AP45">
            <v>2161.8080016517729</v>
          </cell>
          <cell r="AQ45">
            <v>1920.7107918130473</v>
          </cell>
        </row>
        <row r="46">
          <cell r="D46" t="str">
            <v>Babergh</v>
          </cell>
          <cell r="E46">
            <v>433.33333333333331</v>
          </cell>
          <cell r="F46">
            <v>323.33333333333331</v>
          </cell>
          <cell r="G46">
            <v>1293.3333333333333</v>
          </cell>
          <cell r="H46">
            <v>1616.6666666666665</v>
          </cell>
          <cell r="I46">
            <v>2017.9175023047569</v>
          </cell>
          <cell r="J46">
            <v>1891.2939715251816</v>
          </cell>
          <cell r="K46">
            <v>1680.3660356626453</v>
          </cell>
          <cell r="AK46" t="str">
            <v>Hampshire</v>
          </cell>
          <cell r="AL46">
            <v>6263.3333333333339</v>
          </cell>
          <cell r="AM46">
            <v>4836.666666666667</v>
          </cell>
          <cell r="AN46">
            <v>20810</v>
          </cell>
          <cell r="AO46">
            <v>2805.0171357578406</v>
          </cell>
          <cell r="AP46">
            <v>2169.5348224775225</v>
          </cell>
          <cell r="AQ46">
            <v>1927.5758733258756</v>
          </cell>
        </row>
        <row r="47">
          <cell r="D47" t="str">
            <v>Forest Heath</v>
          </cell>
          <cell r="E47">
            <v>290</v>
          </cell>
          <cell r="F47">
            <v>256.66666666666669</v>
          </cell>
          <cell r="G47">
            <v>1063.3333333333333</v>
          </cell>
          <cell r="H47">
            <v>1320</v>
          </cell>
          <cell r="I47">
            <v>2920.6502918559386</v>
          </cell>
          <cell r="J47">
            <v>2116.7545787965428</v>
          </cell>
          <cell r="K47">
            <v>1880.6819847126765</v>
          </cell>
          <cell r="AK47" t="str">
            <v>Isle of Wight</v>
          </cell>
          <cell r="AL47">
            <v>1485</v>
          </cell>
          <cell r="AM47">
            <v>940</v>
          </cell>
          <cell r="AN47">
            <v>4013.3333333333335</v>
          </cell>
          <cell r="AO47">
            <v>2642.8198825060567</v>
          </cell>
          <cell r="AP47">
            <v>1778.3876583096658</v>
          </cell>
          <cell r="AQ47">
            <v>1580.0516811542111</v>
          </cell>
        </row>
        <row r="48">
          <cell r="D48" t="str">
            <v>Ipswich</v>
          </cell>
          <cell r="E48">
            <v>1773.3333333333333</v>
          </cell>
          <cell r="F48">
            <v>960</v>
          </cell>
          <cell r="G48">
            <v>3620</v>
          </cell>
          <cell r="H48">
            <v>4580</v>
          </cell>
          <cell r="I48">
            <v>2158.0797256564965</v>
          </cell>
          <cell r="J48">
            <v>2224.7849481536896</v>
          </cell>
          <cell r="K48">
            <v>1976.6641885482072</v>
          </cell>
          <cell r="AK48" t="str">
            <v>Kent</v>
          </cell>
          <cell r="AL48">
            <v>14468.333333333332</v>
          </cell>
          <cell r="AM48">
            <v>8233.3333333333321</v>
          </cell>
          <cell r="AN48">
            <v>29320.000000000004</v>
          </cell>
          <cell r="AO48">
            <v>2465.0650217574166</v>
          </cell>
          <cell r="AP48">
            <v>2099.2854627945494</v>
          </cell>
          <cell r="AQ48">
            <v>1865.1611245794802</v>
          </cell>
        </row>
        <row r="49">
          <cell r="D49" t="str">
            <v>Mid Suffolk</v>
          </cell>
          <cell r="E49">
            <v>461.66666666666669</v>
          </cell>
          <cell r="F49">
            <v>310</v>
          </cell>
          <cell r="G49">
            <v>1300</v>
          </cell>
          <cell r="H49">
            <v>1610</v>
          </cell>
          <cell r="I49">
            <v>1711.4096136829642</v>
          </cell>
          <cell r="J49">
            <v>1743.83278803657</v>
          </cell>
          <cell r="K49">
            <v>1549.3505679228217</v>
          </cell>
          <cell r="AK49" t="str">
            <v>Medway</v>
          </cell>
          <cell r="AL49">
            <v>3538.3333333333335</v>
          </cell>
          <cell r="AM49">
            <v>1896.6666666666667</v>
          </cell>
          <cell r="AN49">
            <v>6156.666666666667</v>
          </cell>
          <cell r="AO49">
            <v>2566.112188516282</v>
          </cell>
          <cell r="AP49">
            <v>2322.9161020665233</v>
          </cell>
          <cell r="AQ49">
            <v>2063.8511941423367</v>
          </cell>
        </row>
        <row r="50">
          <cell r="D50" t="str">
            <v>St Edmundsbury</v>
          </cell>
          <cell r="E50">
            <v>683.33333333333337</v>
          </cell>
          <cell r="F50">
            <v>416.66666666666669</v>
          </cell>
          <cell r="G50">
            <v>1953.3333333333333</v>
          </cell>
          <cell r="H50">
            <v>2370</v>
          </cell>
          <cell r="I50">
            <v>3178.6200990178277</v>
          </cell>
          <cell r="J50">
            <v>2337.700192661232</v>
          </cell>
          <cell r="K50">
            <v>2076.9864782798281</v>
          </cell>
          <cell r="AK50" t="str">
            <v>Milton Keynes</v>
          </cell>
          <cell r="AL50">
            <v>2433.3333333333335</v>
          </cell>
          <cell r="AM50">
            <v>1266.6666666666667</v>
          </cell>
          <cell r="AN50">
            <v>5413.333333333333</v>
          </cell>
          <cell r="AO50">
            <v>2385.9312266937009</v>
          </cell>
          <cell r="AP50">
            <v>2112.4305133105572</v>
          </cell>
          <cell r="AQ50">
            <v>1876.8401637752515</v>
          </cell>
        </row>
        <row r="51">
          <cell r="D51" t="str">
            <v>Suffolk Coastal</v>
          </cell>
          <cell r="E51">
            <v>455</v>
          </cell>
          <cell r="F51">
            <v>440</v>
          </cell>
          <cell r="G51">
            <v>1960</v>
          </cell>
          <cell r="H51">
            <v>2400</v>
          </cell>
          <cell r="I51">
            <v>2277.234977195365</v>
          </cell>
          <cell r="J51">
            <v>1917.7070427762753</v>
          </cell>
          <cell r="K51">
            <v>1703.8333699301381</v>
          </cell>
          <cell r="AK51" t="str">
            <v>Oxfordshire</v>
          </cell>
          <cell r="AL51">
            <v>2721.6666666666665</v>
          </cell>
          <cell r="AM51">
            <v>2423.3333333333335</v>
          </cell>
          <cell r="AN51">
            <v>9529.9999999999982</v>
          </cell>
          <cell r="AO51">
            <v>4010.94583282451</v>
          </cell>
          <cell r="AP51">
            <v>2418.0616653002012</v>
          </cell>
          <cell r="AQ51">
            <v>2148.3855792294598</v>
          </cell>
        </row>
        <row r="52">
          <cell r="D52" t="str">
            <v>Waveney</v>
          </cell>
          <cell r="E52">
            <v>1303.3333333333333</v>
          </cell>
          <cell r="F52">
            <v>1050</v>
          </cell>
          <cell r="G52">
            <v>3330</v>
          </cell>
          <cell r="H52">
            <v>4380</v>
          </cell>
          <cell r="I52">
            <v>2300.1921704388246</v>
          </cell>
          <cell r="J52">
            <v>1960.749806334811</v>
          </cell>
          <cell r="K52">
            <v>1742.0757579743904</v>
          </cell>
          <cell r="AK52" t="str">
            <v>Portsmouth</v>
          </cell>
          <cell r="AL52">
            <v>2038.3333333333333</v>
          </cell>
          <cell r="AM52">
            <v>1393.3333333333333</v>
          </cell>
          <cell r="AN52">
            <v>5156.666666666667</v>
          </cell>
          <cell r="AO52">
            <v>3694.3031912891993</v>
          </cell>
          <cell r="AP52">
            <v>2339.6653987887034</v>
          </cell>
          <cell r="AQ52">
            <v>2078.7325133644827</v>
          </cell>
        </row>
        <row r="53">
          <cell r="D53" t="str">
            <v>Thurrock</v>
          </cell>
          <cell r="E53">
            <v>2051.6666666666665</v>
          </cell>
          <cell r="F53">
            <v>970</v>
          </cell>
          <cell r="G53">
            <v>3070</v>
          </cell>
          <cell r="H53">
            <v>4040</v>
          </cell>
          <cell r="I53">
            <v>2785.7054959740785</v>
          </cell>
          <cell r="J53">
            <v>2035.4404130423893</v>
          </cell>
          <cell r="K53">
            <v>1808.4364404405005</v>
          </cell>
          <cell r="AK53" t="str">
            <v>Reading</v>
          </cell>
          <cell r="AL53">
            <v>1485</v>
          </cell>
          <cell r="AM53">
            <v>1046.6666666666667</v>
          </cell>
          <cell r="AN53">
            <v>2890</v>
          </cell>
          <cell r="AO53">
            <v>4633.801005488569</v>
          </cell>
          <cell r="AP53">
            <v>2509.5262416811215</v>
          </cell>
          <cell r="AQ53">
            <v>2229.6495022000536</v>
          </cell>
        </row>
        <row r="54">
          <cell r="E54">
            <v>46938.333333333328</v>
          </cell>
          <cell r="F54">
            <v>30313.333333333336</v>
          </cell>
          <cell r="G54">
            <v>114980</v>
          </cell>
          <cell r="H54">
            <v>145293.33333333334</v>
          </cell>
          <cell r="I54">
            <v>2666.1934905606404</v>
          </cell>
          <cell r="J54">
            <v>2126.8616384132565</v>
          </cell>
          <cell r="K54">
            <v>1889.6618471539696</v>
          </cell>
          <cell r="AK54" t="str">
            <v>Slough</v>
          </cell>
          <cell r="AL54">
            <v>1310</v>
          </cell>
          <cell r="AM54">
            <v>720</v>
          </cell>
          <cell r="AN54">
            <v>2683.3333333333335</v>
          </cell>
          <cell r="AO54">
            <v>2585.8207028821048</v>
          </cell>
          <cell r="AP54">
            <v>2445.2649673314813</v>
          </cell>
          <cell r="AQ54">
            <v>2172.5550132145813</v>
          </cell>
        </row>
        <row r="55">
          <cell r="D55" t="str">
            <v>Derby</v>
          </cell>
          <cell r="E55">
            <v>2585</v>
          </cell>
          <cell r="F55">
            <v>2433.3333333333335</v>
          </cell>
          <cell r="G55">
            <v>7126.666666666667</v>
          </cell>
          <cell r="H55">
            <v>9560</v>
          </cell>
          <cell r="I55">
            <v>2670.4488569165551</v>
          </cell>
          <cell r="J55">
            <v>2090.2077714684069</v>
          </cell>
          <cell r="K55">
            <v>1857.0958293814106</v>
          </cell>
          <cell r="AK55" t="str">
            <v>Southampton</v>
          </cell>
          <cell r="AL55">
            <v>2528.3333333333335</v>
          </cell>
          <cell r="AM55">
            <v>1806.6666666666667</v>
          </cell>
          <cell r="AN55">
            <v>6273.333333333333</v>
          </cell>
          <cell r="AO55">
            <v>3523.2024864954706</v>
          </cell>
          <cell r="AP55">
            <v>2452.8321450131621</v>
          </cell>
          <cell r="AQ55">
            <v>2179.2782559011039</v>
          </cell>
        </row>
        <row r="56">
          <cell r="E56">
            <v>6135</v>
          </cell>
          <cell r="F56">
            <v>6140</v>
          </cell>
          <cell r="G56">
            <v>19653.333333333332</v>
          </cell>
          <cell r="H56">
            <v>25793.333333333332</v>
          </cell>
          <cell r="I56">
            <v>2511.8723798168871</v>
          </cell>
          <cell r="J56">
            <v>1814.5479391616834</v>
          </cell>
          <cell r="K56">
            <v>1612.1791603819659</v>
          </cell>
          <cell r="AK56" t="str">
            <v>Surrey</v>
          </cell>
          <cell r="AL56">
            <v>4223.3333333333339</v>
          </cell>
          <cell r="AM56">
            <v>3613.3333333333335</v>
          </cell>
          <cell r="AN56">
            <v>14896.666666666666</v>
          </cell>
          <cell r="AO56">
            <v>3486.1338100217135</v>
          </cell>
          <cell r="AP56">
            <v>2394.1766444848045</v>
          </cell>
          <cell r="AQ56">
            <v>2127.1643527339725</v>
          </cell>
        </row>
        <row r="57">
          <cell r="D57" t="str">
            <v>Amber Valley</v>
          </cell>
          <cell r="E57">
            <v>1026.6666666666667</v>
          </cell>
          <cell r="F57">
            <v>840</v>
          </cell>
          <cell r="G57">
            <v>2903.3333333333335</v>
          </cell>
          <cell r="H57">
            <v>3743.3333333333335</v>
          </cell>
          <cell r="I57">
            <v>1960.7449514559682</v>
          </cell>
          <cell r="J57">
            <v>1965.5350661333232</v>
          </cell>
          <cell r="K57">
            <v>1746.3273381931745</v>
          </cell>
          <cell r="AK57" t="str">
            <v>West Berkshire</v>
          </cell>
          <cell r="AL57">
            <v>580</v>
          </cell>
          <cell r="AM57">
            <v>536.66666666666663</v>
          </cell>
          <cell r="AN57">
            <v>2000</v>
          </cell>
          <cell r="AO57">
            <v>3408.9408122851332</v>
          </cell>
          <cell r="AP57">
            <v>2320.7269404228487</v>
          </cell>
          <cell r="AQ57">
            <v>2061.9061803433237</v>
          </cell>
        </row>
        <row r="58">
          <cell r="D58" t="str">
            <v>Bolsover</v>
          </cell>
          <cell r="E58">
            <v>706.66666666666663</v>
          </cell>
          <cell r="F58">
            <v>910</v>
          </cell>
          <cell r="G58">
            <v>2526.6666666666665</v>
          </cell>
          <cell r="H58">
            <v>3436.6666666666665</v>
          </cell>
          <cell r="I58">
            <v>1816.126693503724</v>
          </cell>
          <cell r="J58">
            <v>1477.5144407350319</v>
          </cell>
          <cell r="K58">
            <v>1312.7335680185556</v>
          </cell>
          <cell r="AK58" t="str">
            <v>West Sussex</v>
          </cell>
          <cell r="AL58">
            <v>4700</v>
          </cell>
          <cell r="AM58">
            <v>3286.666666666667</v>
          </cell>
          <cell r="AN58">
            <v>15003.333333333334</v>
          </cell>
          <cell r="AO58">
            <v>3715.5892531831291</v>
          </cell>
          <cell r="AP58">
            <v>2343.8317096927226</v>
          </cell>
          <cell r="AQ58">
            <v>2082.4341734144427</v>
          </cell>
        </row>
        <row r="59">
          <cell r="D59" t="str">
            <v>Chesterfield</v>
          </cell>
          <cell r="E59">
            <v>1133.3333333333333</v>
          </cell>
          <cell r="F59">
            <v>1176.6666666666667</v>
          </cell>
          <cell r="G59">
            <v>3910</v>
          </cell>
          <cell r="H59">
            <v>5086.666666666667</v>
          </cell>
          <cell r="I59">
            <v>1900.0709719294641</v>
          </cell>
          <cell r="J59">
            <v>1962.4233535531571</v>
          </cell>
          <cell r="K59">
            <v>1743.5626616219067</v>
          </cell>
          <cell r="AK59" t="str">
            <v>Windsor and Maidenhead</v>
          </cell>
          <cell r="AL59">
            <v>641.66666666666663</v>
          </cell>
          <cell r="AM59">
            <v>400</v>
          </cell>
          <cell r="AN59">
            <v>1506.6666666666667</v>
          </cell>
          <cell r="AO59">
            <v>3011.2621213037332</v>
          </cell>
          <cell r="AP59">
            <v>2391.177802940188</v>
          </cell>
          <cell r="AQ59">
            <v>2124.4999591739142</v>
          </cell>
        </row>
        <row r="60">
          <cell r="D60" t="str">
            <v>Derbyshire Dales</v>
          </cell>
          <cell r="E60">
            <v>225</v>
          </cell>
          <cell r="F60">
            <v>320</v>
          </cell>
          <cell r="G60">
            <v>1076.6666666666667</v>
          </cell>
          <cell r="H60">
            <v>1396.6666666666667</v>
          </cell>
          <cell r="I60">
            <v>6543.4985691093534</v>
          </cell>
          <cell r="J60">
            <v>1939.1832061170894</v>
          </cell>
          <cell r="K60">
            <v>1722.91438853305</v>
          </cell>
          <cell r="AK60" t="str">
            <v>Wokingham</v>
          </cell>
          <cell r="AL60">
            <v>563.33333333333337</v>
          </cell>
          <cell r="AM60">
            <v>350</v>
          </cell>
          <cell r="AN60">
            <v>1373.3333333333333</v>
          </cell>
          <cell r="AO60">
            <v>2802.2451034720625</v>
          </cell>
          <cell r="AP60">
            <v>1938.2645892904031</v>
          </cell>
          <cell r="AQ60">
            <v>1722.0982211161427</v>
          </cell>
        </row>
        <row r="61">
          <cell r="D61" t="str">
            <v>Erewash</v>
          </cell>
          <cell r="E61">
            <v>1268.3333333333333</v>
          </cell>
          <cell r="F61">
            <v>950</v>
          </cell>
          <cell r="G61">
            <v>2726.6666666666665</v>
          </cell>
          <cell r="H61">
            <v>3676.6666666666665</v>
          </cell>
          <cell r="I61">
            <v>2293.8015636851546</v>
          </cell>
          <cell r="J61">
            <v>1985.4431966499396</v>
          </cell>
          <cell r="K61">
            <v>1764.0151999731618</v>
          </cell>
          <cell r="AK61" t="str">
            <v>Bath and North East Somerset</v>
          </cell>
          <cell r="AL61">
            <v>1078.3333333333333</v>
          </cell>
          <cell r="AM61">
            <v>763.33333333333337</v>
          </cell>
          <cell r="AN61">
            <v>2986.6666666666665</v>
          </cell>
          <cell r="AO61">
            <v>2629.5378055732649</v>
          </cell>
          <cell r="AP61">
            <v>2239.0367287890208</v>
          </cell>
          <cell r="AQ61">
            <v>1989.3265289817323</v>
          </cell>
        </row>
        <row r="62">
          <cell r="D62" t="str">
            <v>High Peak</v>
          </cell>
          <cell r="E62">
            <v>650</v>
          </cell>
          <cell r="F62">
            <v>573.33333333333337</v>
          </cell>
          <cell r="G62">
            <v>2110</v>
          </cell>
          <cell r="H62">
            <v>2683.3333333333335</v>
          </cell>
          <cell r="I62">
            <v>1770.2815594851113</v>
          </cell>
          <cell r="J62">
            <v>1862.949823889968</v>
          </cell>
          <cell r="K62">
            <v>1655.1829897093967</v>
          </cell>
          <cell r="AK62" t="str">
            <v>Bournemouth</v>
          </cell>
          <cell r="AL62">
            <v>1866.6666666666667</v>
          </cell>
          <cell r="AM62">
            <v>1456.6666666666667</v>
          </cell>
          <cell r="AN62">
            <v>5580</v>
          </cell>
          <cell r="AO62">
            <v>3190.1088906315758</v>
          </cell>
          <cell r="AP62">
            <v>2721.4586385792118</v>
          </cell>
          <cell r="AQ62">
            <v>2417.9459843788341</v>
          </cell>
        </row>
        <row r="63">
          <cell r="D63" t="str">
            <v>North East Derbyshire</v>
          </cell>
          <cell r="E63">
            <v>746.66666666666663</v>
          </cell>
          <cell r="F63">
            <v>860</v>
          </cell>
          <cell r="G63">
            <v>2580</v>
          </cell>
          <cell r="H63">
            <v>3440</v>
          </cell>
          <cell r="I63">
            <v>1797.1428835910192</v>
          </cell>
          <cell r="J63">
            <v>1653.6089320429116</v>
          </cell>
          <cell r="K63">
            <v>1469.1889930958264</v>
          </cell>
          <cell r="AK63" t="str">
            <v>Bristol, City of</v>
          </cell>
          <cell r="AL63">
            <v>5101.666666666667</v>
          </cell>
          <cell r="AM63">
            <v>3476.6666666666665</v>
          </cell>
          <cell r="AN63">
            <v>12743.333333333334</v>
          </cell>
          <cell r="AO63">
            <v>2709.1070881202577</v>
          </cell>
          <cell r="AP63">
            <v>2239.7769788841329</v>
          </cell>
          <cell r="AQ63">
            <v>1989.9842221465442</v>
          </cell>
        </row>
        <row r="64">
          <cell r="D64" t="str">
            <v>South Derbyshire</v>
          </cell>
          <cell r="E64">
            <v>378.33333333333331</v>
          </cell>
          <cell r="F64">
            <v>510</v>
          </cell>
          <cell r="G64">
            <v>1820</v>
          </cell>
          <cell r="H64">
            <v>2330</v>
          </cell>
          <cell r="I64">
            <v>2013.3118457753035</v>
          </cell>
          <cell r="J64">
            <v>1669.725494172046</v>
          </cell>
          <cell r="K64">
            <v>1483.5081439106543</v>
          </cell>
          <cell r="AK64" t="str">
            <v>Cornwall</v>
          </cell>
          <cell r="AL64">
            <v>4493.333333333333</v>
          </cell>
          <cell r="AM64">
            <v>3406.6666666666665</v>
          </cell>
          <cell r="AN64">
            <v>13483.333333333334</v>
          </cell>
          <cell r="AO64">
            <v>2331.3558625861933</v>
          </cell>
          <cell r="AP64">
            <v>2101.7413062075175</v>
          </cell>
          <cell r="AQ64">
            <v>1867.3430782694868</v>
          </cell>
        </row>
        <row r="65">
          <cell r="D65" t="str">
            <v>Leicester</v>
          </cell>
          <cell r="E65">
            <v>4545</v>
          </cell>
          <cell r="F65">
            <v>3226.6666666666665</v>
          </cell>
          <cell r="G65">
            <v>10380</v>
          </cell>
          <cell r="H65">
            <v>13606.666666666666</v>
          </cell>
          <cell r="I65">
            <v>2080.1506909262089</v>
          </cell>
          <cell r="J65">
            <v>1796.3024693337861</v>
          </cell>
          <cell r="K65">
            <v>1595.9685298480028</v>
          </cell>
          <cell r="AK65" t="str">
            <v>Devon</v>
          </cell>
          <cell r="AL65">
            <v>4098.333333333333</v>
          </cell>
          <cell r="AM65">
            <v>3643.3333333333339</v>
          </cell>
          <cell r="AN65">
            <v>15506.666666666666</v>
          </cell>
          <cell r="AO65">
            <v>2303.3503275356197</v>
          </cell>
          <cell r="AP65">
            <v>2010.4913338078845</v>
          </cell>
          <cell r="AQ65">
            <v>1786.2698254150694</v>
          </cell>
        </row>
        <row r="66">
          <cell r="E66">
            <v>3598.3333333333335</v>
          </cell>
          <cell r="F66">
            <v>3093.333333333333</v>
          </cell>
          <cell r="G66">
            <v>10833.333333333334</v>
          </cell>
          <cell r="H66">
            <v>13926.666666666668</v>
          </cell>
          <cell r="I66">
            <v>1786.6942140603401</v>
          </cell>
          <cell r="J66">
            <v>1642.2353991678624</v>
          </cell>
          <cell r="K66">
            <v>1459.0839017475396</v>
          </cell>
          <cell r="AK66" t="str">
            <v>Dorset</v>
          </cell>
          <cell r="AL66">
            <v>1896.6666666666665</v>
          </cell>
          <cell r="AM66">
            <v>1753.3333333333335</v>
          </cell>
          <cell r="AN66">
            <v>8080</v>
          </cell>
          <cell r="AO66">
            <v>3401.2536734946916</v>
          </cell>
          <cell r="AP66">
            <v>2182.2946364171112</v>
          </cell>
          <cell r="AQ66">
            <v>1938.9126397346263</v>
          </cell>
        </row>
        <row r="67">
          <cell r="D67" t="str">
            <v>Blaby</v>
          </cell>
          <cell r="E67">
            <v>445</v>
          </cell>
          <cell r="F67">
            <v>323.33333333333331</v>
          </cell>
          <cell r="G67">
            <v>1440</v>
          </cell>
          <cell r="H67">
            <v>1763.3333333333333</v>
          </cell>
          <cell r="I67">
            <v>2037.4305792580635</v>
          </cell>
          <cell r="J67">
            <v>1521.5880251561798</v>
          </cell>
          <cell r="K67">
            <v>1351.8918138789195</v>
          </cell>
          <cell r="AK67" t="str">
            <v>Gloucestershire</v>
          </cell>
          <cell r="AL67">
            <v>4200</v>
          </cell>
          <cell r="AM67">
            <v>2700</v>
          </cell>
          <cell r="AN67">
            <v>11513.333333333332</v>
          </cell>
          <cell r="AO67">
            <v>2319.229802561646</v>
          </cell>
          <cell r="AP67">
            <v>2020.6950883765664</v>
          </cell>
          <cell r="AQ67">
            <v>1795.3355988334786</v>
          </cell>
        </row>
        <row r="68">
          <cell r="D68" t="str">
            <v>Charnwood</v>
          </cell>
          <cell r="E68">
            <v>933.33333333333337</v>
          </cell>
          <cell r="F68">
            <v>950</v>
          </cell>
          <cell r="G68">
            <v>3133.3333333333335</v>
          </cell>
          <cell r="H68">
            <v>4083.3333333333335</v>
          </cell>
          <cell r="I68">
            <v>2164.2786676199889</v>
          </cell>
          <cell r="J68">
            <v>1699.8207985191357</v>
          </cell>
          <cell r="K68">
            <v>1510.2470475497319</v>
          </cell>
          <cell r="AK68" t="str">
            <v>Isles of Scilly</v>
          </cell>
          <cell r="AL68">
            <v>0</v>
          </cell>
          <cell r="AM68" t="str">
            <v>-</v>
          </cell>
          <cell r="AN68">
            <v>10</v>
          </cell>
          <cell r="AO68">
            <v>2350.3314422302001</v>
          </cell>
          <cell r="AP68">
            <v>2020.61</v>
          </cell>
          <cell r="AQ68">
            <v>1795.26</v>
          </cell>
        </row>
        <row r="69">
          <cell r="D69" t="str">
            <v>Harborough</v>
          </cell>
          <cell r="E69">
            <v>268.33333333333331</v>
          </cell>
          <cell r="F69">
            <v>263.33333333333331</v>
          </cell>
          <cell r="G69">
            <v>1096.6666666666667</v>
          </cell>
          <cell r="H69">
            <v>1360</v>
          </cell>
          <cell r="I69">
            <v>1179.9063796517612</v>
          </cell>
          <cell r="J69">
            <v>1772.0642179198724</v>
          </cell>
          <cell r="K69">
            <v>1574.4334670534295</v>
          </cell>
          <cell r="AK69" t="str">
            <v>North Somerset</v>
          </cell>
          <cell r="AL69">
            <v>1241.6666666666667</v>
          </cell>
          <cell r="AM69">
            <v>1466.6666666666667</v>
          </cell>
          <cell r="AN69">
            <v>4936.666666666667</v>
          </cell>
          <cell r="AO69">
            <v>2446.7669645991323</v>
          </cell>
          <cell r="AP69">
            <v>2112.4311177036479</v>
          </cell>
          <cell r="AQ69">
            <v>1876.8407007629633</v>
          </cell>
        </row>
        <row r="70">
          <cell r="D70" t="str">
            <v>Hinckley and Bosworth</v>
          </cell>
          <cell r="E70">
            <v>731.66666666666663</v>
          </cell>
          <cell r="F70">
            <v>563.33333333333337</v>
          </cell>
          <cell r="G70">
            <v>1823.3333333333333</v>
          </cell>
          <cell r="H70">
            <v>2386.6666666666665</v>
          </cell>
          <cell r="I70">
            <v>1996.6285679579512</v>
          </cell>
          <cell r="J70">
            <v>1647.1095616295013</v>
          </cell>
          <cell r="K70">
            <v>1463.4144696952794</v>
          </cell>
          <cell r="AK70" t="str">
            <v>Plymouth</v>
          </cell>
          <cell r="AL70">
            <v>3666.6666666666665</v>
          </cell>
          <cell r="AM70">
            <v>2283.3333333333335</v>
          </cell>
          <cell r="AN70">
            <v>8656.6666666666661</v>
          </cell>
          <cell r="AO70">
            <v>2461.4195507431587</v>
          </cell>
          <cell r="AP70">
            <v>1983.044386142069</v>
          </cell>
          <cell r="AQ70">
            <v>1761.8839185520269</v>
          </cell>
        </row>
        <row r="71">
          <cell r="D71" t="str">
            <v>Melton</v>
          </cell>
          <cell r="E71">
            <v>306.66666666666669</v>
          </cell>
          <cell r="F71">
            <v>180</v>
          </cell>
          <cell r="G71">
            <v>676.66666666666663</v>
          </cell>
          <cell r="H71">
            <v>856.66666666666663</v>
          </cell>
          <cell r="I71">
            <v>1531.1603637832138</v>
          </cell>
          <cell r="J71">
            <v>1668.9395956248313</v>
          </cell>
          <cell r="K71">
            <v>1482.8098932705641</v>
          </cell>
          <cell r="AK71" t="str">
            <v>Poole</v>
          </cell>
          <cell r="AL71">
            <v>980</v>
          </cell>
          <cell r="AM71">
            <v>666.66666666666663</v>
          </cell>
          <cell r="AN71">
            <v>2893.3333333333335</v>
          </cell>
          <cell r="AO71">
            <v>3716.7760376959641</v>
          </cell>
          <cell r="AP71">
            <v>2251.3792994554024</v>
          </cell>
          <cell r="AQ71">
            <v>2000.2925854768146</v>
          </cell>
        </row>
        <row r="72">
          <cell r="D72" t="str">
            <v>North West Leicestershire</v>
          </cell>
          <cell r="E72">
            <v>578.33333333333337</v>
          </cell>
          <cell r="F72">
            <v>546.66666666666663</v>
          </cell>
          <cell r="G72">
            <v>1746.6666666666667</v>
          </cell>
          <cell r="H72">
            <v>2293.3333333333335</v>
          </cell>
          <cell r="I72">
            <v>1718.8430487193223</v>
          </cell>
          <cell r="J72">
            <v>1693.5680782692991</v>
          </cell>
          <cell r="K72">
            <v>1504.691666473858</v>
          </cell>
          <cell r="AK72" t="str">
            <v>Somerset</v>
          </cell>
          <cell r="AL72">
            <v>3470</v>
          </cell>
          <cell r="AM72">
            <v>3076.6666666666665</v>
          </cell>
          <cell r="AN72">
            <v>11236.666666666668</v>
          </cell>
          <cell r="AO72">
            <v>2568.6127845875203</v>
          </cell>
          <cell r="AP72">
            <v>2000.1843891747903</v>
          </cell>
          <cell r="AQ72">
            <v>1777.1123702792397</v>
          </cell>
        </row>
        <row r="73">
          <cell r="D73" t="str">
            <v>Oadby and Wigston</v>
          </cell>
          <cell r="E73">
            <v>335</v>
          </cell>
          <cell r="F73">
            <v>266.66666666666669</v>
          </cell>
          <cell r="G73">
            <v>916.66666666666663</v>
          </cell>
          <cell r="H73">
            <v>1183.3333333333333</v>
          </cell>
          <cell r="I73">
            <v>1878.6118914320796</v>
          </cell>
          <cell r="J73">
            <v>1492.5575170562154</v>
          </cell>
          <cell r="K73">
            <v>1326.0989543109959</v>
          </cell>
          <cell r="AK73" t="str">
            <v>South Gloucestershire</v>
          </cell>
          <cell r="AL73">
            <v>1521.6666666666667</v>
          </cell>
          <cell r="AM73">
            <v>953.33333333333337</v>
          </cell>
          <cell r="AN73">
            <v>4203.333333333333</v>
          </cell>
          <cell r="AO73">
            <v>1881.3545328126547</v>
          </cell>
          <cell r="AP73">
            <v>2052.6863784180896</v>
          </cell>
          <cell r="AQ73">
            <v>1823.7590369833169</v>
          </cell>
        </row>
        <row r="74">
          <cell r="E74">
            <v>7151.666666666667</v>
          </cell>
          <cell r="F74">
            <v>5190</v>
          </cell>
          <cell r="G74">
            <v>16440</v>
          </cell>
          <cell r="H74">
            <v>21630</v>
          </cell>
          <cell r="I74">
            <v>2119.157691446901</v>
          </cell>
          <cell r="J74">
            <v>1651.21657175521</v>
          </cell>
          <cell r="K74">
            <v>1467.0634425293636</v>
          </cell>
          <cell r="AK74" t="str">
            <v>Swindon</v>
          </cell>
          <cell r="AL74">
            <v>1911.6666666666667</v>
          </cell>
          <cell r="AM74">
            <v>953.33333333333337</v>
          </cell>
          <cell r="AN74">
            <v>4806.666666666667</v>
          </cell>
          <cell r="AO74">
            <v>2922.3076669097609</v>
          </cell>
          <cell r="AP74">
            <v>2026.0862059240376</v>
          </cell>
          <cell r="AQ74">
            <v>1800.1254680750803</v>
          </cell>
        </row>
        <row r="75">
          <cell r="D75" t="str">
            <v>Boston</v>
          </cell>
          <cell r="E75">
            <v>638.33333333333337</v>
          </cell>
          <cell r="F75">
            <v>493.33333333333331</v>
          </cell>
          <cell r="G75">
            <v>1413.3333333333333</v>
          </cell>
          <cell r="H75">
            <v>1906.6666666666665</v>
          </cell>
          <cell r="I75">
            <v>2561.8223930458535</v>
          </cell>
          <cell r="J75">
            <v>1754.1398761467954</v>
          </cell>
          <cell r="K75">
            <v>1558.5081505343912</v>
          </cell>
          <cell r="AK75" t="str">
            <v>Torbay</v>
          </cell>
          <cell r="AL75">
            <v>1551.6666666666667</v>
          </cell>
          <cell r="AM75">
            <v>1253.3333333333333</v>
          </cell>
          <cell r="AN75">
            <v>4593.333333333333</v>
          </cell>
          <cell r="AO75">
            <v>2921.6541771060515</v>
          </cell>
          <cell r="AP75">
            <v>2241.5562297209794</v>
          </cell>
          <cell r="AQ75">
            <v>1991.5650407396211</v>
          </cell>
        </row>
        <row r="76">
          <cell r="D76" t="str">
            <v>East Lindsey</v>
          </cell>
          <cell r="E76">
            <v>1466.6666666666667</v>
          </cell>
          <cell r="F76">
            <v>1220</v>
          </cell>
          <cell r="G76">
            <v>4286.666666666667</v>
          </cell>
          <cell r="H76">
            <v>5506.666666666667</v>
          </cell>
          <cell r="I76">
            <v>2528.3458968215432</v>
          </cell>
          <cell r="J76">
            <v>1663.3723509893932</v>
          </cell>
          <cell r="K76">
            <v>1477.8635396425921</v>
          </cell>
          <cell r="AK76" t="str">
            <v>Wiltshire</v>
          </cell>
          <cell r="AL76">
            <v>2533.3333333333335</v>
          </cell>
          <cell r="AM76">
            <v>1640</v>
          </cell>
          <cell r="AN76">
            <v>8150</v>
          </cell>
          <cell r="AO76">
            <v>2887.2768477131126</v>
          </cell>
          <cell r="AP76">
            <v>2045.5813199183899</v>
          </cell>
          <cell r="AQ76">
            <v>1817.446375300869</v>
          </cell>
        </row>
        <row r="77">
          <cell r="D77" t="str">
            <v>Lincoln</v>
          </cell>
          <cell r="E77">
            <v>1591.6666666666667</v>
          </cell>
          <cell r="F77">
            <v>1056.6666666666667</v>
          </cell>
          <cell r="G77">
            <v>2920</v>
          </cell>
          <cell r="H77">
            <v>3976.666666666667</v>
          </cell>
          <cell r="I77">
            <v>2217.8575150936454</v>
          </cell>
          <cell r="J77">
            <v>1735.7462653526752</v>
          </cell>
          <cell r="K77">
            <v>1542.165900563218</v>
          </cell>
          <cell r="AK77" t="str">
            <v>Herefordshire, County of</v>
          </cell>
          <cell r="AL77">
            <v>1081.6666666666667</v>
          </cell>
          <cell r="AM77">
            <v>860</v>
          </cell>
          <cell r="AN77">
            <v>3393.3333333333335</v>
          </cell>
          <cell r="AO77">
            <v>2052.8482413191391</v>
          </cell>
          <cell r="AP77">
            <v>1955.9263154298988</v>
          </cell>
          <cell r="AQ77">
            <v>1737.7902104011562</v>
          </cell>
        </row>
        <row r="78">
          <cell r="D78" t="str">
            <v>North Kesteven</v>
          </cell>
          <cell r="E78">
            <v>640</v>
          </cell>
          <cell r="F78">
            <v>490</v>
          </cell>
          <cell r="G78">
            <v>1836.6666666666667</v>
          </cell>
          <cell r="H78">
            <v>2326.666666666667</v>
          </cell>
          <cell r="I78">
            <v>1585.9508685238886</v>
          </cell>
          <cell r="J78">
            <v>1498.4260328615496</v>
          </cell>
          <cell r="K78">
            <v>1331.312979622503</v>
          </cell>
          <cell r="AK78" t="str">
            <v>Shropshire</v>
          </cell>
          <cell r="AL78">
            <v>1931.6666666666667</v>
          </cell>
          <cell r="AM78">
            <v>1433.3333333333333</v>
          </cell>
          <cell r="AN78">
            <v>4923.333333333333</v>
          </cell>
          <cell r="AO78">
            <v>1829.6242659322229</v>
          </cell>
          <cell r="AP78">
            <v>1795.0107677029132</v>
          </cell>
          <cell r="AQ78">
            <v>1594.8208861810701</v>
          </cell>
        </row>
        <row r="79">
          <cell r="D79" t="str">
            <v>South Holland</v>
          </cell>
          <cell r="E79">
            <v>640</v>
          </cell>
          <cell r="F79">
            <v>490</v>
          </cell>
          <cell r="G79">
            <v>1573.3333333333333</v>
          </cell>
          <cell r="H79">
            <v>2063.333333333333</v>
          </cell>
          <cell r="I79">
            <v>1590.7053168287471</v>
          </cell>
          <cell r="J79">
            <v>1596.2216826410713</v>
          </cell>
          <cell r="K79">
            <v>1418.2018984258266</v>
          </cell>
          <cell r="AK79" t="str">
            <v>Staffordshire</v>
          </cell>
          <cell r="AL79">
            <v>5028.3333333333339</v>
          </cell>
          <cell r="AM79">
            <v>5023.3333333333339</v>
          </cell>
          <cell r="AN79">
            <v>16590</v>
          </cell>
          <cell r="AO79">
            <v>2114.1075112017988</v>
          </cell>
          <cell r="AP79">
            <v>1701.3324763697221</v>
          </cell>
          <cell r="AQ79">
            <v>1511.5901344284684</v>
          </cell>
        </row>
        <row r="80">
          <cell r="D80" t="str">
            <v>South Kesteven</v>
          </cell>
          <cell r="E80">
            <v>1010</v>
          </cell>
          <cell r="F80">
            <v>693.33333333333337</v>
          </cell>
          <cell r="G80">
            <v>2313.3333333333335</v>
          </cell>
          <cell r="H80">
            <v>3006.666666666667</v>
          </cell>
          <cell r="I80">
            <v>1928.3973940407075</v>
          </cell>
          <cell r="J80">
            <v>1718.6645976580958</v>
          </cell>
          <cell r="K80">
            <v>1526.9892782831289</v>
          </cell>
          <cell r="AK80" t="str">
            <v>Stoke-on-Trent</v>
          </cell>
          <cell r="AL80">
            <v>3391.6666666666665</v>
          </cell>
          <cell r="AM80">
            <v>3276.6666666666665</v>
          </cell>
          <cell r="AN80">
            <v>9033.3333333333339</v>
          </cell>
          <cell r="AO80">
            <v>2092.5705110606659</v>
          </cell>
          <cell r="AP80">
            <v>1705.8859451205803</v>
          </cell>
          <cell r="AQ80">
            <v>1515.6357742647879</v>
          </cell>
        </row>
        <row r="81">
          <cell r="D81" t="str">
            <v>West Lindsey</v>
          </cell>
          <cell r="E81">
            <v>1165</v>
          </cell>
          <cell r="F81">
            <v>746.66666666666663</v>
          </cell>
          <cell r="G81">
            <v>2096.6666666666665</v>
          </cell>
          <cell r="H81">
            <v>2843.333333333333</v>
          </cell>
          <cell r="I81">
            <v>2421.0244557739234</v>
          </cell>
          <cell r="J81">
            <v>1591.9451966368863</v>
          </cell>
          <cell r="K81">
            <v>1414.4023506338863</v>
          </cell>
          <cell r="AK81" t="str">
            <v>Telford and Wrekin</v>
          </cell>
          <cell r="AL81">
            <v>1651.6666666666667</v>
          </cell>
          <cell r="AM81">
            <v>1286.6666666666667</v>
          </cell>
          <cell r="AN81">
            <v>4133.333333333333</v>
          </cell>
          <cell r="AO81">
            <v>2469.0135231366125</v>
          </cell>
          <cell r="AP81">
            <v>2109.9590230314084</v>
          </cell>
          <cell r="AQ81">
            <v>1874.644308247196</v>
          </cell>
        </row>
        <row r="82">
          <cell r="E82">
            <v>6913.3333333333339</v>
          </cell>
          <cell r="F82">
            <v>4583.333333333333</v>
          </cell>
          <cell r="G82">
            <v>13879.999999999998</v>
          </cell>
          <cell r="H82">
            <v>18463.333333333336</v>
          </cell>
          <cell r="I82">
            <v>2183.4148592987844</v>
          </cell>
          <cell r="J82">
            <v>1780.3031305581292</v>
          </cell>
          <cell r="K82">
            <v>1581.7535289668897</v>
          </cell>
          <cell r="AK82" t="str">
            <v>Warwickshire</v>
          </cell>
          <cell r="AL82">
            <v>3408.3333333333339</v>
          </cell>
          <cell r="AM82">
            <v>2606.6666666666665</v>
          </cell>
          <cell r="AN82">
            <v>9113.3333333333339</v>
          </cell>
          <cell r="AO82">
            <v>2257.1565997435018</v>
          </cell>
          <cell r="AP82">
            <v>1905.3908288019659</v>
          </cell>
          <cell r="AQ82">
            <v>1692.8907306778733</v>
          </cell>
        </row>
        <row r="83">
          <cell r="D83" t="str">
            <v>Corby</v>
          </cell>
          <cell r="E83">
            <v>833.33333333333337</v>
          </cell>
          <cell r="F83">
            <v>670</v>
          </cell>
          <cell r="G83">
            <v>1846.6666666666667</v>
          </cell>
          <cell r="H83">
            <v>2516.666666666667</v>
          </cell>
          <cell r="I83">
            <v>1539.1569823692482</v>
          </cell>
          <cell r="J83">
            <v>1549.5235451402059</v>
          </cell>
          <cell r="K83">
            <v>1376.7118046770065</v>
          </cell>
          <cell r="AK83" t="str">
            <v>West Midlands (Met County)</v>
          </cell>
          <cell r="AL83">
            <v>60066.666666666664</v>
          </cell>
          <cell r="AM83">
            <v>22910</v>
          </cell>
          <cell r="AN83">
            <v>71910</v>
          </cell>
          <cell r="AO83">
            <v>2144.0856912825061</v>
          </cell>
          <cell r="AP83">
            <v>1804.1596003283987</v>
          </cell>
          <cell r="AQ83">
            <v>1602.9493885933264</v>
          </cell>
        </row>
        <row r="84">
          <cell r="D84" t="str">
            <v>Daventry</v>
          </cell>
          <cell r="E84">
            <v>546.66666666666663</v>
          </cell>
          <cell r="F84">
            <v>386.66666666666669</v>
          </cell>
          <cell r="G84">
            <v>1083.3333333333333</v>
          </cell>
          <cell r="H84">
            <v>1470</v>
          </cell>
          <cell r="I84">
            <v>2825.4731528548255</v>
          </cell>
          <cell r="J84">
            <v>1767.1330450049754</v>
          </cell>
          <cell r="K84">
            <v>1570.0522467846997</v>
          </cell>
          <cell r="AK84" t="str">
            <v>Worcestershire</v>
          </cell>
          <cell r="AL84">
            <v>4281.666666666667</v>
          </cell>
          <cell r="AM84">
            <v>2946.6666666666665</v>
          </cell>
          <cell r="AN84">
            <v>10333.333333333334</v>
          </cell>
          <cell r="AO84">
            <v>2306.4422297585543</v>
          </cell>
          <cell r="AP84">
            <v>1903.8150068023144</v>
          </cell>
          <cell r="AQ84">
            <v>1691.4906533729536</v>
          </cell>
        </row>
        <row r="85">
          <cell r="D85" t="str">
            <v>East Northamptonshire</v>
          </cell>
          <cell r="E85">
            <v>583.33333333333337</v>
          </cell>
          <cell r="F85">
            <v>433.33333333333331</v>
          </cell>
          <cell r="G85">
            <v>1373.3333333333333</v>
          </cell>
          <cell r="H85">
            <v>1806.6666666666665</v>
          </cell>
          <cell r="I85">
            <v>2509.8968188325484</v>
          </cell>
          <cell r="J85">
            <v>1859.6821305011238</v>
          </cell>
          <cell r="K85">
            <v>1652.2797282025961</v>
          </cell>
          <cell r="AK85" t="str">
            <v>East Riding of Yorkshire</v>
          </cell>
          <cell r="AL85">
            <v>2901.6666666666665</v>
          </cell>
          <cell r="AM85">
            <v>1266.6666666666667</v>
          </cell>
          <cell r="AN85">
            <v>6746.666666666667</v>
          </cell>
          <cell r="AO85">
            <v>1536.4035615799569</v>
          </cell>
          <cell r="AP85">
            <v>1339.4281440697803</v>
          </cell>
          <cell r="AQ85">
            <v>1190.0474460300175</v>
          </cell>
        </row>
        <row r="86">
          <cell r="D86" t="str">
            <v>Kettering</v>
          </cell>
          <cell r="E86">
            <v>1058.3333333333333</v>
          </cell>
          <cell r="F86">
            <v>770</v>
          </cell>
          <cell r="G86">
            <v>2003.3333333333333</v>
          </cell>
          <cell r="H86">
            <v>2773.333333333333</v>
          </cell>
          <cell r="I86">
            <v>2492.2794593140388</v>
          </cell>
          <cell r="J86">
            <v>1805.9405173924035</v>
          </cell>
          <cell r="K86">
            <v>1604.5316875863659</v>
          </cell>
          <cell r="AK86" t="str">
            <v>Kingston upon Hull, City of</v>
          </cell>
          <cell r="AL86">
            <v>6691.666666666667</v>
          </cell>
          <cell r="AM86">
            <v>2856.6666666666665</v>
          </cell>
          <cell r="AN86">
            <v>9833.3333333333339</v>
          </cell>
          <cell r="AO86">
            <v>2004.9554714492565</v>
          </cell>
          <cell r="AP86">
            <v>1707.6847960863522</v>
          </cell>
          <cell r="AQ86">
            <v>1517.2340070681551</v>
          </cell>
        </row>
        <row r="87">
          <cell r="D87" t="str">
            <v>Northampton</v>
          </cell>
          <cell r="E87">
            <v>2715</v>
          </cell>
          <cell r="F87">
            <v>1540</v>
          </cell>
          <cell r="G87">
            <v>5006.666666666667</v>
          </cell>
          <cell r="H87">
            <v>6546.666666666667</v>
          </cell>
          <cell r="I87">
            <v>1934.6049784794623</v>
          </cell>
          <cell r="J87">
            <v>1883.505805131362</v>
          </cell>
          <cell r="K87">
            <v>1673.4464501908478</v>
          </cell>
          <cell r="AK87" t="str">
            <v>North East Lincolnshire</v>
          </cell>
          <cell r="AL87">
            <v>3445</v>
          </cell>
          <cell r="AM87">
            <v>1203.3333333333333</v>
          </cell>
          <cell r="AN87">
            <v>4616.666666666667</v>
          </cell>
          <cell r="AO87">
            <v>1926.9946529304204</v>
          </cell>
          <cell r="AP87">
            <v>1762.3169840167648</v>
          </cell>
          <cell r="AQ87">
            <v>1565.7733005013026</v>
          </cell>
        </row>
        <row r="88">
          <cell r="D88" t="str">
            <v>South Northamptonshire</v>
          </cell>
          <cell r="E88">
            <v>286.66666666666669</v>
          </cell>
          <cell r="F88">
            <v>236.66666666666666</v>
          </cell>
          <cell r="G88">
            <v>886.66666666666663</v>
          </cell>
          <cell r="H88">
            <v>1123.3333333333333</v>
          </cell>
          <cell r="I88">
            <v>2107.9950787441676</v>
          </cell>
          <cell r="J88">
            <v>1855.5673603484365</v>
          </cell>
          <cell r="K88">
            <v>1648.623860784186</v>
          </cell>
          <cell r="AK88" t="str">
            <v>North Lincolnshire</v>
          </cell>
          <cell r="AL88">
            <v>2531.6666666666665</v>
          </cell>
          <cell r="AM88">
            <v>853.33333333333337</v>
          </cell>
          <cell r="AN88">
            <v>4033.3333333333335</v>
          </cell>
          <cell r="AO88">
            <v>2145.3349258628514</v>
          </cell>
          <cell r="AP88">
            <v>1664.5152134171849</v>
          </cell>
          <cell r="AQ88">
            <v>1478.8789435068297</v>
          </cell>
        </row>
        <row r="89">
          <cell r="D89" t="str">
            <v>Wellingborough</v>
          </cell>
          <cell r="E89">
            <v>890</v>
          </cell>
          <cell r="F89">
            <v>546.66666666666663</v>
          </cell>
          <cell r="G89">
            <v>1680</v>
          </cell>
          <cell r="H89">
            <v>2226.6666666666665</v>
          </cell>
          <cell r="I89">
            <v>1874.4975444971994</v>
          </cell>
          <cell r="J89">
            <v>1740.7695103883968</v>
          </cell>
          <cell r="K89">
            <v>1546.628924542526</v>
          </cell>
          <cell r="AK89" t="str">
            <v>North Yorkshire</v>
          </cell>
          <cell r="AL89">
            <v>3600</v>
          </cell>
          <cell r="AM89">
            <v>2133.3333333333335</v>
          </cell>
          <cell r="AN89">
            <v>11113.333333333332</v>
          </cell>
          <cell r="AO89">
            <v>2314.6346559274398</v>
          </cell>
          <cell r="AP89">
            <v>1922.6696321660022</v>
          </cell>
          <cell r="AQ89">
            <v>1708.2425029284909</v>
          </cell>
        </row>
        <row r="90">
          <cell r="D90" t="str">
            <v>Nottingham</v>
          </cell>
          <cell r="E90">
            <v>7058.333333333333</v>
          </cell>
          <cell r="F90">
            <v>3673.3333333333335</v>
          </cell>
          <cell r="G90">
            <v>10823.333333333334</v>
          </cell>
          <cell r="H90">
            <v>14496.666666666668</v>
          </cell>
          <cell r="I90">
            <v>2376.5348571972836</v>
          </cell>
          <cell r="J90">
            <v>1869.6368424105654</v>
          </cell>
          <cell r="K90">
            <v>1661.1242336254852</v>
          </cell>
          <cell r="AK90" t="str">
            <v>South Yorkshire (Met County)</v>
          </cell>
          <cell r="AL90">
            <v>22480</v>
          </cell>
          <cell r="AM90">
            <v>10679.999999999998</v>
          </cell>
          <cell r="AN90">
            <v>43856.666666666672</v>
          </cell>
          <cell r="AO90">
            <v>2007.6796735493567</v>
          </cell>
          <cell r="AP90">
            <v>1633.747031967137</v>
          </cell>
          <cell r="AQ90">
            <v>1451.5422058731385</v>
          </cell>
        </row>
        <row r="91">
          <cell r="E91">
            <v>7608.3333333333321</v>
          </cell>
          <cell r="F91">
            <v>6379.9999999999991</v>
          </cell>
          <cell r="G91">
            <v>19543.333333333332</v>
          </cell>
          <cell r="H91">
            <v>25923.333333333328</v>
          </cell>
          <cell r="I91">
            <v>1805.2379785709124</v>
          </cell>
          <cell r="J91">
            <v>1664.3199338129768</v>
          </cell>
          <cell r="K91">
            <v>1478.7054426025238</v>
          </cell>
          <cell r="AK91" t="str">
            <v>West Yorkshire (Met County)</v>
          </cell>
          <cell r="AL91">
            <v>32988.333333333328</v>
          </cell>
          <cell r="AM91">
            <v>15913.333333333334</v>
          </cell>
          <cell r="AN91">
            <v>65946.666666666657</v>
          </cell>
          <cell r="AO91">
            <v>2083.4611498643999</v>
          </cell>
          <cell r="AP91">
            <v>1788.9128276914842</v>
          </cell>
          <cell r="AQ91">
            <v>1589.4030233649314</v>
          </cell>
        </row>
        <row r="92">
          <cell r="D92" t="str">
            <v>Ashfield</v>
          </cell>
          <cell r="E92">
            <v>1568.3333333333333</v>
          </cell>
          <cell r="F92">
            <v>1306.6666666666667</v>
          </cell>
          <cell r="G92">
            <v>3796.6666666666665</v>
          </cell>
          <cell r="H92">
            <v>5103.333333333333</v>
          </cell>
          <cell r="I92">
            <v>1670.6157815798622</v>
          </cell>
          <cell r="J92">
            <v>1497.6808300258565</v>
          </cell>
          <cell r="K92">
            <v>1330.6508860751055</v>
          </cell>
          <cell r="AK92" t="str">
            <v>York</v>
          </cell>
          <cell r="AL92">
            <v>961.66666666666663</v>
          </cell>
          <cell r="AM92">
            <v>680</v>
          </cell>
          <cell r="AN92">
            <v>3803.3333333333335</v>
          </cell>
          <cell r="AO92">
            <v>2259.1501635157892</v>
          </cell>
          <cell r="AP92">
            <v>1843.7813395643652</v>
          </cell>
          <cell r="AQ92">
            <v>1638.1522845409665</v>
          </cell>
        </row>
        <row r="93">
          <cell r="D93" t="str">
            <v>Bassetlaw</v>
          </cell>
          <cell r="E93">
            <v>1101.6666666666667</v>
          </cell>
          <cell r="F93">
            <v>966.66666666666663</v>
          </cell>
          <cell r="G93">
            <v>2983.3333333333335</v>
          </cell>
          <cell r="H93">
            <v>3950</v>
          </cell>
          <cell r="I93">
            <v>1889.8529828915141</v>
          </cell>
          <cell r="J93">
            <v>1504.3157819431158</v>
          </cell>
          <cell r="K93">
            <v>1336.5458701536656</v>
          </cell>
        </row>
        <row r="94">
          <cell r="D94" t="str">
            <v>Broxtowe</v>
          </cell>
          <cell r="E94">
            <v>976.66666666666663</v>
          </cell>
          <cell r="F94">
            <v>746.66666666666663</v>
          </cell>
          <cell r="G94">
            <v>2303.3333333333335</v>
          </cell>
          <cell r="H94">
            <v>3050</v>
          </cell>
          <cell r="I94">
            <v>2055.6079744867811</v>
          </cell>
          <cell r="J94">
            <v>1609.8735283463191</v>
          </cell>
          <cell r="K94">
            <v>1430.331212108726</v>
          </cell>
        </row>
        <row r="95">
          <cell r="D95" t="str">
            <v>Gedling</v>
          </cell>
          <cell r="E95">
            <v>1070</v>
          </cell>
          <cell r="F95">
            <v>786.66666666666663</v>
          </cell>
          <cell r="G95">
            <v>2546.6666666666665</v>
          </cell>
          <cell r="H95">
            <v>3333.333333333333</v>
          </cell>
          <cell r="I95">
            <v>2228.4812854312854</v>
          </cell>
          <cell r="J95">
            <v>1737.1482619954336</v>
          </cell>
          <cell r="K95">
            <v>1543.4115385106093</v>
          </cell>
        </row>
        <row r="96">
          <cell r="D96" t="str">
            <v>Mansfield</v>
          </cell>
          <cell r="E96">
            <v>1355</v>
          </cell>
          <cell r="F96">
            <v>1330</v>
          </cell>
          <cell r="G96">
            <v>3646.6666666666665</v>
          </cell>
          <cell r="H96">
            <v>4976.6666666666661</v>
          </cell>
          <cell r="I96">
            <v>1942.8272892387054</v>
          </cell>
          <cell r="J96">
            <v>1712.9245437424972</v>
          </cell>
          <cell r="K96">
            <v>1521.8893880556643</v>
          </cell>
        </row>
        <row r="97">
          <cell r="D97" t="str">
            <v>Newark and Sherwood</v>
          </cell>
          <cell r="E97">
            <v>963.33333333333337</v>
          </cell>
          <cell r="F97">
            <v>870</v>
          </cell>
          <cell r="G97">
            <v>2753.3333333333335</v>
          </cell>
          <cell r="H97">
            <v>3623.3333333333335</v>
          </cell>
          <cell r="I97">
            <v>1585.0158330292991</v>
          </cell>
          <cell r="J97">
            <v>1629.2085394721937</v>
          </cell>
          <cell r="K97">
            <v>1447.5098720548997</v>
          </cell>
        </row>
        <row r="98">
          <cell r="D98" t="str">
            <v>Rushcliffe</v>
          </cell>
          <cell r="E98">
            <v>573.33333333333337</v>
          </cell>
          <cell r="F98">
            <v>373.33333333333331</v>
          </cell>
          <cell r="G98">
            <v>1513.3333333333333</v>
          </cell>
          <cell r="H98">
            <v>1886.6666666666665</v>
          </cell>
          <cell r="I98">
            <v>1264.2647033389385</v>
          </cell>
          <cell r="J98">
            <v>1959.0880511654236</v>
          </cell>
          <cell r="K98">
            <v>1740.5993312589953</v>
          </cell>
        </row>
        <row r="99">
          <cell r="D99" t="str">
            <v>Rutland</v>
          </cell>
          <cell r="E99">
            <v>128.33333333333334</v>
          </cell>
          <cell r="F99">
            <v>110</v>
          </cell>
          <cell r="G99">
            <v>416.66666666666669</v>
          </cell>
          <cell r="H99">
            <v>526.66666666666674</v>
          </cell>
          <cell r="I99">
            <v>2368.3186891308751</v>
          </cell>
          <cell r="J99">
            <v>1770.9113419116632</v>
          </cell>
          <cell r="K99">
            <v>1573.4091663806141</v>
          </cell>
        </row>
        <row r="100">
          <cell r="E100">
            <v>45723.333333333336</v>
          </cell>
          <cell r="F100">
            <v>34829.999999999993</v>
          </cell>
          <cell r="G100">
            <v>109096.66666666666</v>
          </cell>
          <cell r="H100">
            <v>143926.66666666666</v>
          </cell>
          <cell r="I100">
            <v>2211.3144685960829</v>
          </cell>
          <cell r="J100">
            <v>1786.6312666200317</v>
          </cell>
          <cell r="K100">
            <v>1587.375915051533</v>
          </cell>
        </row>
        <row r="101">
          <cell r="E101">
            <v>51403.333333333336</v>
          </cell>
          <cell r="F101">
            <v>21163.333333333336</v>
          </cell>
          <cell r="G101">
            <v>88066.666666666686</v>
          </cell>
          <cell r="H101">
            <v>109230</v>
          </cell>
          <cell r="I101">
            <v>3232.1451804456151</v>
          </cell>
          <cell r="J101">
            <v>2921.7101106077507</v>
          </cell>
          <cell r="K101">
            <v>2595.8642653306038</v>
          </cell>
        </row>
        <row r="102">
          <cell r="D102" t="str">
            <v>Camden</v>
          </cell>
          <cell r="E102">
            <v>2671.6666666666665</v>
          </cell>
          <cell r="F102">
            <v>1656.6666666666667</v>
          </cell>
          <cell r="G102">
            <v>6576.666666666667</v>
          </cell>
          <cell r="H102">
            <v>8233.3333333333339</v>
          </cell>
          <cell r="I102">
            <v>3302.8674311388081</v>
          </cell>
          <cell r="J102">
            <v>3158.2038508478768</v>
          </cell>
          <cell r="K102">
            <v>2805.9828691697853</v>
          </cell>
        </row>
        <row r="103">
          <cell r="D103" t="str">
            <v>City of London</v>
          </cell>
          <cell r="E103">
            <v>60</v>
          </cell>
          <cell r="F103">
            <v>20</v>
          </cell>
          <cell r="G103">
            <v>96.666666666666671</v>
          </cell>
          <cell r="H103">
            <v>116.66666666666667</v>
          </cell>
          <cell r="I103">
            <v>2827.0437327063287</v>
          </cell>
          <cell r="J103">
            <v>2648.3208874290881</v>
          </cell>
          <cell r="K103">
            <v>2352.9649741246185</v>
          </cell>
        </row>
        <row r="104">
          <cell r="D104" t="str">
            <v>Hackney</v>
          </cell>
          <cell r="E104">
            <v>4896.666666666667</v>
          </cell>
          <cell r="F104">
            <v>2010</v>
          </cell>
          <cell r="G104">
            <v>8230</v>
          </cell>
          <cell r="H104">
            <v>10240</v>
          </cell>
          <cell r="I104">
            <v>3643.4909105729339</v>
          </cell>
          <cell r="J104">
            <v>3125.4703863368877</v>
          </cell>
          <cell r="K104">
            <v>2776.9000280980304</v>
          </cell>
        </row>
        <row r="105">
          <cell r="D105" t="str">
            <v>Hammersmith and Fulham</v>
          </cell>
          <cell r="E105">
            <v>3040</v>
          </cell>
          <cell r="F105">
            <v>1136.6666666666667</v>
          </cell>
          <cell r="G105">
            <v>4653.333333333333</v>
          </cell>
          <cell r="H105">
            <v>5790</v>
          </cell>
          <cell r="I105">
            <v>3658.6244330287172</v>
          </cell>
          <cell r="J105">
            <v>3101.9442144773843</v>
          </cell>
          <cell r="K105">
            <v>2755.99762966761</v>
          </cell>
        </row>
        <row r="106">
          <cell r="D106" t="str">
            <v>Haringey</v>
          </cell>
          <cell r="E106">
            <v>4676.666666666667</v>
          </cell>
          <cell r="F106">
            <v>1700</v>
          </cell>
          <cell r="G106">
            <v>7166.666666666667</v>
          </cell>
          <cell r="H106">
            <v>8866.6666666666679</v>
          </cell>
          <cell r="I106">
            <v>3409.8115197115812</v>
          </cell>
          <cell r="J106">
            <v>2655.8812410080427</v>
          </cell>
          <cell r="K106">
            <v>2359.6821537714345</v>
          </cell>
        </row>
        <row r="107">
          <cell r="D107" t="str">
            <v>Islington</v>
          </cell>
          <cell r="E107">
            <v>3506.6666666666665</v>
          </cell>
          <cell r="F107">
            <v>1990</v>
          </cell>
          <cell r="G107">
            <v>7633.333333333333</v>
          </cell>
          <cell r="H107">
            <v>9623.3333333333321</v>
          </cell>
          <cell r="I107">
            <v>3039.7608634713665</v>
          </cell>
          <cell r="J107">
            <v>3029.1917122289565</v>
          </cell>
          <cell r="K107">
            <v>2691.358903151106</v>
          </cell>
        </row>
        <row r="108">
          <cell r="D108" t="str">
            <v>Kensington and Chelsea</v>
          </cell>
          <cell r="E108">
            <v>1611.6666666666667</v>
          </cell>
          <cell r="F108">
            <v>893.33333333333337</v>
          </cell>
          <cell r="G108">
            <v>3673.3333333333335</v>
          </cell>
          <cell r="H108">
            <v>4566.666666666667</v>
          </cell>
          <cell r="I108">
            <v>2973.4737338991376</v>
          </cell>
          <cell r="J108">
            <v>3331.3828882764296</v>
          </cell>
          <cell r="K108">
            <v>2959.8479884822618</v>
          </cell>
        </row>
        <row r="109">
          <cell r="D109" t="str">
            <v>Lambeth</v>
          </cell>
          <cell r="E109">
            <v>5843.333333333333</v>
          </cell>
          <cell r="F109">
            <v>1873.3333333333333</v>
          </cell>
          <cell r="G109">
            <v>7833.333333333333</v>
          </cell>
          <cell r="H109">
            <v>9706.6666666666661</v>
          </cell>
          <cell r="I109">
            <v>3565.4918032378064</v>
          </cell>
          <cell r="J109">
            <v>2886.7036118796259</v>
          </cell>
          <cell r="K109">
            <v>2564.7618918361372</v>
          </cell>
        </row>
        <row r="110">
          <cell r="D110" t="str">
            <v>Lewisham</v>
          </cell>
          <cell r="E110">
            <v>5168.333333333333</v>
          </cell>
          <cell r="F110">
            <v>1870</v>
          </cell>
          <cell r="G110">
            <v>7833.333333333333</v>
          </cell>
          <cell r="H110">
            <v>9703.3333333333321</v>
          </cell>
          <cell r="I110">
            <v>3448.6093751264812</v>
          </cell>
          <cell r="J110">
            <v>2840.9258208593374</v>
          </cell>
          <cell r="K110">
            <v>2524.0895022572063</v>
          </cell>
        </row>
        <row r="111">
          <cell r="D111" t="str">
            <v>Newham</v>
          </cell>
          <cell r="E111">
            <v>4510</v>
          </cell>
          <cell r="F111">
            <v>1453.3333333333333</v>
          </cell>
          <cell r="G111">
            <v>7530</v>
          </cell>
          <cell r="H111">
            <v>8983.3333333333339</v>
          </cell>
          <cell r="I111">
            <v>2651.1284565757542</v>
          </cell>
          <cell r="J111">
            <v>2363.1081510302251</v>
          </cell>
          <cell r="K111">
            <v>2099.560795610495</v>
          </cell>
        </row>
        <row r="112">
          <cell r="D112" t="str">
            <v>Southwark</v>
          </cell>
          <cell r="E112">
            <v>4711.666666666667</v>
          </cell>
          <cell r="F112">
            <v>2083.3333333333335</v>
          </cell>
          <cell r="G112">
            <v>7873.333333333333</v>
          </cell>
          <cell r="H112">
            <v>9956.6666666666661</v>
          </cell>
          <cell r="I112">
            <v>3069.9098374835617</v>
          </cell>
          <cell r="J112">
            <v>2907.9984525844766</v>
          </cell>
          <cell r="K112">
            <v>2583.681809941952</v>
          </cell>
        </row>
        <row r="113">
          <cell r="D113" t="str">
            <v>Tower Hamlets</v>
          </cell>
          <cell r="E113">
            <v>4968.333333333333</v>
          </cell>
          <cell r="F113">
            <v>1633.3333333333333</v>
          </cell>
          <cell r="G113">
            <v>7406.666666666667</v>
          </cell>
          <cell r="H113">
            <v>9040</v>
          </cell>
          <cell r="I113">
            <v>3160.5425396499068</v>
          </cell>
          <cell r="J113">
            <v>2866.8798645156658</v>
          </cell>
          <cell r="K113">
            <v>2547.1490023163274</v>
          </cell>
        </row>
        <row r="114">
          <cell r="D114" t="str">
            <v>Wandsworth</v>
          </cell>
          <cell r="E114">
            <v>3230</v>
          </cell>
          <cell r="F114">
            <v>1326.6666666666667</v>
          </cell>
          <cell r="G114">
            <v>5490</v>
          </cell>
          <cell r="H114">
            <v>6816.666666666667</v>
          </cell>
          <cell r="I114">
            <v>3334.352833613028</v>
          </cell>
          <cell r="J114">
            <v>2847.1482580960833</v>
          </cell>
          <cell r="K114">
            <v>2529.6179776550521</v>
          </cell>
        </row>
        <row r="115">
          <cell r="D115" t="str">
            <v>Westminster</v>
          </cell>
          <cell r="E115">
            <v>2508.3333333333335</v>
          </cell>
          <cell r="F115">
            <v>1516.6666666666667</v>
          </cell>
          <cell r="G115">
            <v>6070</v>
          </cell>
          <cell r="H115">
            <v>7586.666666666667</v>
          </cell>
          <cell r="I115">
            <v>3164.925056023204</v>
          </cell>
          <cell r="J115">
            <v>3140.7822089384385</v>
          </cell>
          <cell r="K115">
            <v>2790.5041885464398</v>
          </cell>
        </row>
        <row r="116">
          <cell r="E116">
            <v>55038.333333333336</v>
          </cell>
          <cell r="F116">
            <v>22203.333333333336</v>
          </cell>
          <cell r="G116">
            <v>97340</v>
          </cell>
          <cell r="H116">
            <v>119543.33333333336</v>
          </cell>
          <cell r="I116">
            <v>3019.6280096338901</v>
          </cell>
          <cell r="J116">
            <v>2507.6260463428443</v>
          </cell>
          <cell r="K116">
            <v>2227.9612275290401</v>
          </cell>
        </row>
        <row r="117">
          <cell r="D117" t="str">
            <v>Barking and Dagenham</v>
          </cell>
          <cell r="E117">
            <v>3160</v>
          </cell>
          <cell r="F117">
            <v>973.33333333333337</v>
          </cell>
          <cell r="G117">
            <v>5053.333333333333</v>
          </cell>
          <cell r="H117">
            <v>6026.6666666666661</v>
          </cell>
          <cell r="I117">
            <v>3158.5622498380958</v>
          </cell>
          <cell r="J117">
            <v>2619.267002912095</v>
          </cell>
          <cell r="K117">
            <v>2327.1513452115787</v>
          </cell>
        </row>
        <row r="118">
          <cell r="D118" t="str">
            <v>Barnet</v>
          </cell>
          <cell r="E118">
            <v>3645</v>
          </cell>
          <cell r="F118">
            <v>1636.6666666666667</v>
          </cell>
          <cell r="G118">
            <v>6493.333333333333</v>
          </cell>
          <cell r="H118">
            <v>8130</v>
          </cell>
          <cell r="I118">
            <v>2856.5659103661692</v>
          </cell>
          <cell r="J118">
            <v>2803.1555086348753</v>
          </cell>
          <cell r="K118">
            <v>2490.531551576923</v>
          </cell>
        </row>
        <row r="119">
          <cell r="D119" t="str">
            <v>Bexley</v>
          </cell>
          <cell r="E119">
            <v>1908.3333333333333</v>
          </cell>
          <cell r="F119">
            <v>1026.6666666666667</v>
          </cell>
          <cell r="G119">
            <v>4273.333333333333</v>
          </cell>
          <cell r="H119">
            <v>5300</v>
          </cell>
          <cell r="I119">
            <v>2359.6849509836229</v>
          </cell>
          <cell r="J119">
            <v>2401.1746767901354</v>
          </cell>
          <cell r="K119">
            <v>2133.3819243962262</v>
          </cell>
        </row>
        <row r="120">
          <cell r="D120" t="str">
            <v>Brent</v>
          </cell>
          <cell r="E120">
            <v>5375</v>
          </cell>
          <cell r="F120">
            <v>2006.6666666666667</v>
          </cell>
          <cell r="G120">
            <v>6990</v>
          </cell>
          <cell r="H120">
            <v>8996.6666666666661</v>
          </cell>
          <cell r="I120">
            <v>3405.9634565545398</v>
          </cell>
          <cell r="J120">
            <v>2833.713140927598</v>
          </cell>
          <cell r="K120">
            <v>2517.6812217012089</v>
          </cell>
        </row>
        <row r="121">
          <cell r="D121" t="str">
            <v>Bromley</v>
          </cell>
          <cell r="E121">
            <v>2131.6666666666665</v>
          </cell>
          <cell r="F121">
            <v>1170</v>
          </cell>
          <cell r="G121">
            <v>5370</v>
          </cell>
          <cell r="H121">
            <v>6540</v>
          </cell>
          <cell r="I121">
            <v>3082.6603725056862</v>
          </cell>
          <cell r="J121">
            <v>2566.9785322904281</v>
          </cell>
          <cell r="K121">
            <v>2280.6943843095473</v>
          </cell>
        </row>
        <row r="122">
          <cell r="D122" t="str">
            <v>Croydon</v>
          </cell>
          <cell r="E122">
            <v>3988.3333333333335</v>
          </cell>
          <cell r="F122">
            <v>1626.6666666666667</v>
          </cell>
          <cell r="G122">
            <v>8006.666666666667</v>
          </cell>
          <cell r="H122">
            <v>9633.3333333333339</v>
          </cell>
          <cell r="I122">
            <v>3406.339711618783</v>
          </cell>
          <cell r="J122">
            <v>2463.0104416070321</v>
          </cell>
          <cell r="K122">
            <v>2188.3214105638599</v>
          </cell>
        </row>
        <row r="123">
          <cell r="D123" t="str">
            <v>Ealing</v>
          </cell>
          <cell r="E123">
            <v>4978.333333333333</v>
          </cell>
          <cell r="F123">
            <v>1480</v>
          </cell>
          <cell r="G123">
            <v>7193.333333333333</v>
          </cell>
          <cell r="H123">
            <v>8673.3333333333321</v>
          </cell>
          <cell r="I123">
            <v>2741.7712532341156</v>
          </cell>
          <cell r="J123">
            <v>2548.3666772222678</v>
          </cell>
          <cell r="K123">
            <v>2264.1582299157426</v>
          </cell>
        </row>
        <row r="124">
          <cell r="D124" t="str">
            <v>Enfield</v>
          </cell>
          <cell r="E124">
            <v>4646.666666666667</v>
          </cell>
          <cell r="F124">
            <v>1703.3333333333333</v>
          </cell>
          <cell r="G124">
            <v>7436.666666666667</v>
          </cell>
          <cell r="H124">
            <v>9140</v>
          </cell>
          <cell r="I124">
            <v>2859.8133499087517</v>
          </cell>
          <cell r="J124">
            <v>2562.8569531770836</v>
          </cell>
          <cell r="K124">
            <v>2277.0324673047699</v>
          </cell>
        </row>
        <row r="125">
          <cell r="D125" t="str">
            <v>Greenwich</v>
          </cell>
          <cell r="E125">
            <v>3980</v>
          </cell>
          <cell r="F125">
            <v>1960</v>
          </cell>
          <cell r="G125">
            <v>6686.666666666667</v>
          </cell>
          <cell r="H125">
            <v>8646.6666666666679</v>
          </cell>
          <cell r="I125">
            <v>3079.5067167264096</v>
          </cell>
          <cell r="J125">
            <v>2556.9095096794586</v>
          </cell>
          <cell r="K125">
            <v>2271.7483167692653</v>
          </cell>
        </row>
        <row r="126">
          <cell r="D126" t="str">
            <v>Harrow</v>
          </cell>
          <cell r="E126">
            <v>1845</v>
          </cell>
          <cell r="F126">
            <v>873.33333333333337</v>
          </cell>
          <cell r="G126">
            <v>3956.6666666666665</v>
          </cell>
          <cell r="H126">
            <v>4830</v>
          </cell>
          <cell r="I126">
            <v>2732.8089416161183</v>
          </cell>
          <cell r="J126">
            <v>2269.001250930402</v>
          </cell>
          <cell r="K126">
            <v>2015.9492359957208</v>
          </cell>
        </row>
        <row r="127">
          <cell r="D127" t="str">
            <v>Havering</v>
          </cell>
          <cell r="E127">
            <v>2413.3333333333335</v>
          </cell>
          <cell r="F127">
            <v>740</v>
          </cell>
          <cell r="G127">
            <v>4330</v>
          </cell>
          <cell r="H127">
            <v>5070</v>
          </cell>
          <cell r="I127">
            <v>3110.740051146332</v>
          </cell>
          <cell r="J127">
            <v>2330.2170433628212</v>
          </cell>
          <cell r="K127">
            <v>2070.3378926500109</v>
          </cell>
        </row>
        <row r="128">
          <cell r="D128" t="str">
            <v>Hillingdon</v>
          </cell>
          <cell r="E128">
            <v>2621.6666666666665</v>
          </cell>
          <cell r="F128">
            <v>1260</v>
          </cell>
          <cell r="G128">
            <v>5080</v>
          </cell>
          <cell r="H128">
            <v>6340</v>
          </cell>
          <cell r="I128">
            <v>3217.8701294383618</v>
          </cell>
          <cell r="J128">
            <v>2387.5982701485254</v>
          </cell>
          <cell r="K128">
            <v>2121.3196363805196</v>
          </cell>
        </row>
        <row r="129">
          <cell r="D129" t="str">
            <v>Hounslow</v>
          </cell>
          <cell r="E129">
            <v>2115</v>
          </cell>
          <cell r="F129">
            <v>1000</v>
          </cell>
          <cell r="G129">
            <v>5060</v>
          </cell>
          <cell r="H129">
            <v>6060</v>
          </cell>
          <cell r="I129">
            <v>3002.4054680057811</v>
          </cell>
          <cell r="J129">
            <v>2561.3582600471527</v>
          </cell>
          <cell r="K129">
            <v>2275.7009170162733</v>
          </cell>
        </row>
        <row r="130">
          <cell r="D130" t="str">
            <v>Kingston upon Thames</v>
          </cell>
          <cell r="E130">
            <v>1170</v>
          </cell>
          <cell r="F130">
            <v>630</v>
          </cell>
          <cell r="G130">
            <v>2260</v>
          </cell>
          <cell r="H130">
            <v>2890</v>
          </cell>
          <cell r="I130">
            <v>3210.2952754177131</v>
          </cell>
          <cell r="J130">
            <v>2566.1219913281157</v>
          </cell>
          <cell r="K130">
            <v>2279.933369701087</v>
          </cell>
        </row>
        <row r="131">
          <cell r="D131" t="str">
            <v>Merton</v>
          </cell>
          <cell r="E131">
            <v>1978.3333333333333</v>
          </cell>
          <cell r="F131">
            <v>753.33333333333337</v>
          </cell>
          <cell r="G131">
            <v>3113.3333333333335</v>
          </cell>
          <cell r="H131">
            <v>3866.666666666667</v>
          </cell>
          <cell r="I131">
            <v>3023.1783457409783</v>
          </cell>
          <cell r="J131">
            <v>2314.0241192098692</v>
          </cell>
          <cell r="K131">
            <v>2055.9508961416159</v>
          </cell>
        </row>
        <row r="132">
          <cell r="D132" t="str">
            <v>Redbridge</v>
          </cell>
          <cell r="E132">
            <v>2671.6666666666665</v>
          </cell>
          <cell r="F132">
            <v>806.66666666666663</v>
          </cell>
          <cell r="G132">
            <v>4700</v>
          </cell>
          <cell r="H132">
            <v>5506.666666666667</v>
          </cell>
          <cell r="I132">
            <v>2689.1013575907245</v>
          </cell>
          <cell r="J132">
            <v>2162.2674101475186</v>
          </cell>
          <cell r="K132">
            <v>1921.1189644421409</v>
          </cell>
        </row>
        <row r="133">
          <cell r="D133" t="str">
            <v>Richmond upon Thames</v>
          </cell>
          <cell r="E133">
            <v>1273.3333333333333</v>
          </cell>
          <cell r="F133">
            <v>520</v>
          </cell>
          <cell r="G133">
            <v>2506.6666666666665</v>
          </cell>
          <cell r="H133">
            <v>3026.6666666666665</v>
          </cell>
          <cell r="I133">
            <v>3719.7943851399059</v>
          </cell>
          <cell r="J133">
            <v>2734.1035764182493</v>
          </cell>
          <cell r="K133">
            <v>2429.1806863277066</v>
          </cell>
        </row>
        <row r="134">
          <cell r="D134" t="str">
            <v>Sutton</v>
          </cell>
          <cell r="E134">
            <v>883.33333333333337</v>
          </cell>
          <cell r="F134">
            <v>800</v>
          </cell>
          <cell r="G134">
            <v>3276.6666666666665</v>
          </cell>
          <cell r="H134">
            <v>4076.6666666666665</v>
          </cell>
          <cell r="I134">
            <v>2957.2365361862248</v>
          </cell>
          <cell r="J134">
            <v>2404.4571541075024</v>
          </cell>
          <cell r="K134">
            <v>2136.2983210431676</v>
          </cell>
        </row>
        <row r="135">
          <cell r="D135" t="str">
            <v>Waltham Forest</v>
          </cell>
          <cell r="E135">
            <v>4253.333333333333</v>
          </cell>
          <cell r="F135">
            <v>1236.6666666666667</v>
          </cell>
          <cell r="G135">
            <v>5553.333333333333</v>
          </cell>
          <cell r="H135">
            <v>6790</v>
          </cell>
          <cell r="I135">
            <v>2758.6337210255952</v>
          </cell>
          <cell r="J135">
            <v>2560.3133615728943</v>
          </cell>
          <cell r="K135">
            <v>2274.7725516043938</v>
          </cell>
        </row>
        <row r="136">
          <cell r="E136">
            <v>106440</v>
          </cell>
          <cell r="F136">
            <v>43366.666666666672</v>
          </cell>
          <cell r="G136">
            <v>185406.66666666669</v>
          </cell>
          <cell r="H136">
            <v>228773.33333333337</v>
          </cell>
          <cell r="I136">
            <v>3125.8865950397526</v>
          </cell>
          <cell r="J136">
            <v>2714.6680784752975</v>
          </cell>
          <cell r="K136">
            <v>2411.9127464298217</v>
          </cell>
        </row>
        <row r="137">
          <cell r="D137" t="str">
            <v>County Durham</v>
          </cell>
          <cell r="E137">
            <v>7253.333333333333</v>
          </cell>
          <cell r="F137">
            <v>5060</v>
          </cell>
          <cell r="G137">
            <v>17300</v>
          </cell>
          <cell r="H137">
            <v>22360</v>
          </cell>
          <cell r="I137">
            <v>2000.7047166290399</v>
          </cell>
          <cell r="J137">
            <v>1747.4041071268271</v>
          </cell>
          <cell r="K137">
            <v>1552.523593053834</v>
          </cell>
        </row>
        <row r="138">
          <cell r="D138" t="str">
            <v>Darlington</v>
          </cell>
          <cell r="E138">
            <v>1978.3333333333333</v>
          </cell>
          <cell r="F138">
            <v>733.33333333333337</v>
          </cell>
          <cell r="G138">
            <v>2736.6666666666665</v>
          </cell>
          <cell r="H138">
            <v>3470</v>
          </cell>
          <cell r="I138">
            <v>2192.2972315679845</v>
          </cell>
          <cell r="J138">
            <v>1885.5496728080814</v>
          </cell>
          <cell r="K138">
            <v>1675.2623740382539</v>
          </cell>
        </row>
        <row r="139">
          <cell r="D139" t="str">
            <v>Hartlepool</v>
          </cell>
          <cell r="E139">
            <v>2748.3333333333335</v>
          </cell>
          <cell r="F139">
            <v>1086.6666666666667</v>
          </cell>
          <cell r="G139">
            <v>3280</v>
          </cell>
          <cell r="H139">
            <v>4366.666666666667</v>
          </cell>
          <cell r="I139">
            <v>2398.9800449645118</v>
          </cell>
          <cell r="J139">
            <v>1926.3405221167193</v>
          </cell>
          <cell r="K139">
            <v>1711.5039942073242</v>
          </cell>
        </row>
        <row r="140">
          <cell r="D140" t="str">
            <v>Middlesbrough</v>
          </cell>
          <cell r="E140">
            <v>4225</v>
          </cell>
          <cell r="F140">
            <v>1723.3333333333333</v>
          </cell>
          <cell r="G140">
            <v>5196.666666666667</v>
          </cell>
          <cell r="H140">
            <v>6920</v>
          </cell>
          <cell r="I140">
            <v>2176.9807321690232</v>
          </cell>
          <cell r="J140">
            <v>1919.2481162302327</v>
          </cell>
          <cell r="K140">
            <v>1705.2025740461977</v>
          </cell>
        </row>
        <row r="141">
          <cell r="D141" t="str">
            <v>Northumberland</v>
          </cell>
          <cell r="E141">
            <v>4561.666666666667</v>
          </cell>
          <cell r="F141">
            <v>2233.3333333333335</v>
          </cell>
          <cell r="G141">
            <v>7680</v>
          </cell>
          <cell r="H141">
            <v>9913.3333333333339</v>
          </cell>
          <cell r="I141">
            <v>1934.0210141520215</v>
          </cell>
          <cell r="J141">
            <v>1627.5145128988506</v>
          </cell>
          <cell r="K141">
            <v>1446.0047730273484</v>
          </cell>
        </row>
        <row r="142">
          <cell r="D142" t="str">
            <v>Redcar and Cleveland</v>
          </cell>
          <cell r="E142">
            <v>3370</v>
          </cell>
          <cell r="F142">
            <v>1386.6666666666667</v>
          </cell>
          <cell r="G142">
            <v>4040</v>
          </cell>
          <cell r="H142">
            <v>5426.666666666667</v>
          </cell>
          <cell r="I142">
            <v>2391.4853323841053</v>
          </cell>
          <cell r="J142">
            <v>1786.5478600752481</v>
          </cell>
          <cell r="K142">
            <v>1587.3018104823245</v>
          </cell>
        </row>
        <row r="143">
          <cell r="D143" t="str">
            <v>Stockton-on-Tees</v>
          </cell>
          <cell r="E143">
            <v>3908.3333333333335</v>
          </cell>
          <cell r="F143">
            <v>1550</v>
          </cell>
          <cell r="G143">
            <v>5073.333333333333</v>
          </cell>
          <cell r="H143">
            <v>6623.333333333333</v>
          </cell>
          <cell r="I143">
            <v>1890.0306718432937</v>
          </cell>
          <cell r="J143">
            <v>1849.2982620845114</v>
          </cell>
          <cell r="K143">
            <v>1643.053928264158</v>
          </cell>
        </row>
        <row r="144">
          <cell r="E144">
            <v>21141.666666666668</v>
          </cell>
          <cell r="F144">
            <v>12216.666666666668</v>
          </cell>
          <cell r="G144">
            <v>35680</v>
          </cell>
          <cell r="H144">
            <v>47896.666666666672</v>
          </cell>
          <cell r="I144">
            <v>1976.8537293482591</v>
          </cell>
          <cell r="J144">
            <v>1866.8399593944571</v>
          </cell>
          <cell r="K144">
            <v>1658.6392750221435</v>
          </cell>
        </row>
        <row r="145">
          <cell r="D145" t="str">
            <v>Gateshead</v>
          </cell>
          <cell r="E145">
            <v>3346.6666666666665</v>
          </cell>
          <cell r="F145">
            <v>2156.6666666666665</v>
          </cell>
          <cell r="G145">
            <v>6316.666666666667</v>
          </cell>
          <cell r="H145">
            <v>8473.3333333333339</v>
          </cell>
          <cell r="I145">
            <v>1824.931125349638</v>
          </cell>
          <cell r="J145">
            <v>1901.8795288506024</v>
          </cell>
          <cell r="K145">
            <v>1689.7710310076327</v>
          </cell>
        </row>
        <row r="146">
          <cell r="D146" t="str">
            <v>Newcastle upon Tyne</v>
          </cell>
          <cell r="E146">
            <v>5148.333333333333</v>
          </cell>
          <cell r="F146">
            <v>2946.6666666666665</v>
          </cell>
          <cell r="G146">
            <v>9093.3333333333339</v>
          </cell>
          <cell r="H146">
            <v>12040</v>
          </cell>
          <cell r="I146">
            <v>2446.3625857131356</v>
          </cell>
          <cell r="J146">
            <v>1975.8177681126633</v>
          </cell>
          <cell r="K146">
            <v>1755.4632543548435</v>
          </cell>
        </row>
        <row r="147">
          <cell r="D147" t="str">
            <v>North Tyneside</v>
          </cell>
          <cell r="E147">
            <v>3210</v>
          </cell>
          <cell r="F147">
            <v>1856.6666666666667</v>
          </cell>
          <cell r="G147">
            <v>5506.666666666667</v>
          </cell>
          <cell r="H147">
            <v>7363.3333333333339</v>
          </cell>
          <cell r="I147">
            <v>1867.0713441606511</v>
          </cell>
          <cell r="J147">
            <v>1875.3415239406133</v>
          </cell>
          <cell r="K147">
            <v>1666.192696398427</v>
          </cell>
        </row>
        <row r="148">
          <cell r="D148" t="str">
            <v>South Tyneside</v>
          </cell>
          <cell r="E148">
            <v>4115</v>
          </cell>
          <cell r="F148">
            <v>1703.3333333333333</v>
          </cell>
          <cell r="G148">
            <v>5023.333333333333</v>
          </cell>
          <cell r="H148">
            <v>6726.6666666666661</v>
          </cell>
          <cell r="I148">
            <v>1914.0979609165699</v>
          </cell>
          <cell r="J148">
            <v>1833.4457315583275</v>
          </cell>
          <cell r="K148">
            <v>1628.9693627357101</v>
          </cell>
        </row>
        <row r="149">
          <cell r="D149" t="str">
            <v>Sunderland</v>
          </cell>
          <cell r="E149">
            <v>5321.666666666667</v>
          </cell>
          <cell r="F149">
            <v>3553.3333333333335</v>
          </cell>
          <cell r="G149">
            <v>9740</v>
          </cell>
          <cell r="H149">
            <v>13293.333333333334</v>
          </cell>
          <cell r="I149">
            <v>1831.8056306013009</v>
          </cell>
          <cell r="J149">
            <v>1747.7152445100789</v>
          </cell>
          <cell r="K149">
            <v>1552.8000306141039</v>
          </cell>
        </row>
        <row r="150">
          <cell r="E150">
            <v>49186.666666666664</v>
          </cell>
          <cell r="F150">
            <v>25990</v>
          </cell>
          <cell r="G150">
            <v>80986.666666666672</v>
          </cell>
          <cell r="H150">
            <v>106976.66666666669</v>
          </cell>
          <cell r="I150">
            <v>2120.16918413228</v>
          </cell>
          <cell r="J150">
            <v>1826.0928765918663</v>
          </cell>
          <cell r="K150">
            <v>1622.4365402676981</v>
          </cell>
        </row>
        <row r="151">
          <cell r="D151" t="str">
            <v>Blackburn with Darwen</v>
          </cell>
          <cell r="E151">
            <v>2755</v>
          </cell>
          <cell r="F151">
            <v>1970</v>
          </cell>
          <cell r="G151">
            <v>5330</v>
          </cell>
          <cell r="H151">
            <v>7300</v>
          </cell>
          <cell r="I151">
            <v>2045.8480965811905</v>
          </cell>
          <cell r="J151">
            <v>1595.5061069894934</v>
          </cell>
          <cell r="K151">
            <v>1417.566127869286</v>
          </cell>
        </row>
        <row r="152">
          <cell r="D152" t="str">
            <v>Blackpool</v>
          </cell>
          <cell r="E152">
            <v>3471.6666666666665</v>
          </cell>
          <cell r="F152">
            <v>2040</v>
          </cell>
          <cell r="G152">
            <v>7250</v>
          </cell>
          <cell r="H152">
            <v>9290</v>
          </cell>
          <cell r="I152">
            <v>3226.7645711237187</v>
          </cell>
          <cell r="J152">
            <v>2131.0534238426171</v>
          </cell>
          <cell r="K152">
            <v>1893.386140664303</v>
          </cell>
        </row>
        <row r="153">
          <cell r="D153" t="str">
            <v>Cheshire East</v>
          </cell>
          <cell r="E153">
            <v>2646.6666666666665</v>
          </cell>
          <cell r="F153">
            <v>1623.3333333333333</v>
          </cell>
          <cell r="G153">
            <v>7016.666666666667</v>
          </cell>
          <cell r="H153">
            <v>8640</v>
          </cell>
          <cell r="I153">
            <v>2073.5770042215868</v>
          </cell>
          <cell r="J153">
            <v>1907.9704564155936</v>
          </cell>
          <cell r="K153">
            <v>1695.1826634455233</v>
          </cell>
        </row>
        <row r="154">
          <cell r="D154" t="str">
            <v>Cheshire West and Chester</v>
          </cell>
          <cell r="E154">
            <v>2981.6666666666665</v>
          </cell>
          <cell r="F154">
            <v>1876.6666666666667</v>
          </cell>
          <cell r="G154">
            <v>8050</v>
          </cell>
          <cell r="H154">
            <v>9926.6666666666661</v>
          </cell>
          <cell r="I154">
            <v>2191.8330445279125</v>
          </cell>
          <cell r="J154">
            <v>2062.6197654078765</v>
          </cell>
          <cell r="K154">
            <v>1832.5845957637271</v>
          </cell>
        </row>
        <row r="155">
          <cell r="E155">
            <v>4811.666666666667</v>
          </cell>
          <cell r="F155">
            <v>3786.666666666667</v>
          </cell>
          <cell r="G155">
            <v>12796.666666666666</v>
          </cell>
          <cell r="H155">
            <v>16583.333333333336</v>
          </cell>
          <cell r="I155">
            <v>2417.5511906572865</v>
          </cell>
          <cell r="J155">
            <v>1820.6660690889748</v>
          </cell>
          <cell r="K155">
            <v>1617.6149614189146</v>
          </cell>
        </row>
        <row r="156">
          <cell r="D156" t="str">
            <v>Allerdale</v>
          </cell>
          <cell r="E156">
            <v>1123.3333333333333</v>
          </cell>
          <cell r="F156">
            <v>830</v>
          </cell>
          <cell r="G156">
            <v>2563.3333333333335</v>
          </cell>
          <cell r="H156">
            <v>3393.3333333333335</v>
          </cell>
          <cell r="I156">
            <v>1817.9489335185681</v>
          </cell>
          <cell r="J156">
            <v>1698.9067028809527</v>
          </cell>
          <cell r="K156">
            <v>1509.4348970924914</v>
          </cell>
        </row>
        <row r="157">
          <cell r="D157" t="str">
            <v>Barrow-in-Furness</v>
          </cell>
          <cell r="E157">
            <v>1178.3333333333333</v>
          </cell>
          <cell r="F157">
            <v>763.33333333333337</v>
          </cell>
          <cell r="G157">
            <v>2436.6666666666665</v>
          </cell>
          <cell r="H157">
            <v>3200</v>
          </cell>
          <cell r="I157">
            <v>1884.9099917839694</v>
          </cell>
          <cell r="J157">
            <v>1718.381386132224</v>
          </cell>
          <cell r="K157">
            <v>1526.7376521286822</v>
          </cell>
        </row>
        <row r="158">
          <cell r="D158" t="str">
            <v>Carlisle</v>
          </cell>
          <cell r="E158">
            <v>968.33333333333337</v>
          </cell>
          <cell r="F158">
            <v>850</v>
          </cell>
          <cell r="G158">
            <v>3193.3333333333335</v>
          </cell>
          <cell r="H158">
            <v>4043.3333333333335</v>
          </cell>
          <cell r="I158">
            <v>2623.6949729853472</v>
          </cell>
          <cell r="J158">
            <v>1825.1844294940022</v>
          </cell>
          <cell r="K158">
            <v>1621.6294083932094</v>
          </cell>
        </row>
        <row r="159">
          <cell r="D159" t="str">
            <v>Copeland</v>
          </cell>
          <cell r="E159">
            <v>943.33333333333337</v>
          </cell>
          <cell r="F159">
            <v>783.33333333333337</v>
          </cell>
          <cell r="G159">
            <v>2056.6666666666665</v>
          </cell>
          <cell r="H159">
            <v>2840</v>
          </cell>
          <cell r="I159">
            <v>2188.3963678265309</v>
          </cell>
          <cell r="J159">
            <v>1697.2071021511053</v>
          </cell>
          <cell r="K159">
            <v>1507.9248455702948</v>
          </cell>
        </row>
        <row r="160">
          <cell r="D160" t="str">
            <v>Eden</v>
          </cell>
          <cell r="E160">
            <v>226.66666666666666</v>
          </cell>
          <cell r="F160">
            <v>186.66666666666666</v>
          </cell>
          <cell r="G160">
            <v>856.66666666666663</v>
          </cell>
          <cell r="H160">
            <v>1043.3333333333333</v>
          </cell>
          <cell r="I160">
            <v>2398.1514400996975</v>
          </cell>
          <cell r="J160">
            <v>1908.006866679543</v>
          </cell>
          <cell r="K160">
            <v>1695.2150130283017</v>
          </cell>
        </row>
        <row r="161">
          <cell r="D161" t="str">
            <v>South Lakeland</v>
          </cell>
          <cell r="E161">
            <v>371.66666666666669</v>
          </cell>
          <cell r="F161">
            <v>373.33333333333331</v>
          </cell>
          <cell r="G161">
            <v>1690</v>
          </cell>
          <cell r="H161">
            <v>2063.3333333333335</v>
          </cell>
          <cell r="I161">
            <v>3592.2054377296072</v>
          </cell>
          <cell r="J161">
            <v>2076.3099271960214</v>
          </cell>
          <cell r="K161">
            <v>1844.7479523005079</v>
          </cell>
        </row>
        <row r="162">
          <cell r="E162">
            <v>47666.666666666672</v>
          </cell>
          <cell r="F162">
            <v>25786.666666666664</v>
          </cell>
          <cell r="G162">
            <v>88180</v>
          </cell>
          <cell r="H162">
            <v>113966.66666666666</v>
          </cell>
          <cell r="I162">
            <v>2072.7951304758926</v>
          </cell>
          <cell r="J162">
            <v>1855.6395049399136</v>
          </cell>
          <cell r="K162">
            <v>1648.6879593976221</v>
          </cell>
        </row>
        <row r="163">
          <cell r="D163" t="str">
            <v>Bolton</v>
          </cell>
          <cell r="E163">
            <v>5443.333333333333</v>
          </cell>
          <cell r="F163">
            <v>2916.6666666666665</v>
          </cell>
          <cell r="G163">
            <v>9066.6666666666661</v>
          </cell>
          <cell r="H163">
            <v>11983.333333333332</v>
          </cell>
          <cell r="I163">
            <v>2128.3423540308827</v>
          </cell>
          <cell r="J163">
            <v>1857.7780116002687</v>
          </cell>
          <cell r="K163">
            <v>1650.5879675471756</v>
          </cell>
        </row>
        <row r="164">
          <cell r="D164" t="str">
            <v>Bury</v>
          </cell>
          <cell r="E164">
            <v>2950</v>
          </cell>
          <cell r="F164">
            <v>1360</v>
          </cell>
          <cell r="G164">
            <v>5583.333333333333</v>
          </cell>
          <cell r="H164">
            <v>6943.333333333333</v>
          </cell>
          <cell r="I164">
            <v>1891.0164964234486</v>
          </cell>
          <cell r="J164">
            <v>1696.5126819830923</v>
          </cell>
          <cell r="K164">
            <v>1507.3078711166265</v>
          </cell>
        </row>
        <row r="165">
          <cell r="D165" t="str">
            <v>Manchester</v>
          </cell>
          <cell r="E165">
            <v>10771.666666666666</v>
          </cell>
          <cell r="F165">
            <v>5920</v>
          </cell>
          <cell r="G165">
            <v>19860</v>
          </cell>
          <cell r="H165">
            <v>25780</v>
          </cell>
          <cell r="I165">
            <v>2275.6643570208876</v>
          </cell>
          <cell r="J165">
            <v>1965.0999622549302</v>
          </cell>
          <cell r="K165">
            <v>1745.9407595913046</v>
          </cell>
        </row>
        <row r="166">
          <cell r="D166" t="str">
            <v>Oldham</v>
          </cell>
          <cell r="E166">
            <v>4500</v>
          </cell>
          <cell r="F166">
            <v>2120</v>
          </cell>
          <cell r="G166">
            <v>7070</v>
          </cell>
          <cell r="H166">
            <v>9190</v>
          </cell>
          <cell r="I166">
            <v>2035.5541496460044</v>
          </cell>
          <cell r="J166">
            <v>1702.4583066350388</v>
          </cell>
          <cell r="K166">
            <v>1512.5904056545398</v>
          </cell>
        </row>
        <row r="167">
          <cell r="D167" t="str">
            <v>Rochdale</v>
          </cell>
          <cell r="E167">
            <v>4018.3333333333335</v>
          </cell>
          <cell r="F167">
            <v>2223.3333333333335</v>
          </cell>
          <cell r="G167">
            <v>7853.333333333333</v>
          </cell>
          <cell r="H167">
            <v>10076.666666666666</v>
          </cell>
          <cell r="I167">
            <v>1927.3537988069008</v>
          </cell>
          <cell r="J167">
            <v>1884.2757668730424</v>
          </cell>
          <cell r="K167">
            <v>1674.130541389233</v>
          </cell>
        </row>
        <row r="168">
          <cell r="D168" t="str">
            <v>Salford</v>
          </cell>
          <cell r="E168">
            <v>4676.666666666667</v>
          </cell>
          <cell r="F168">
            <v>2783.3333333333335</v>
          </cell>
          <cell r="G168">
            <v>9106.6666666666661</v>
          </cell>
          <cell r="H168">
            <v>11890</v>
          </cell>
          <cell r="I168">
            <v>2152.2846391109533</v>
          </cell>
          <cell r="J168">
            <v>1919.3299765067334</v>
          </cell>
          <cell r="K168">
            <v>1705.2753047958183</v>
          </cell>
        </row>
        <row r="169">
          <cell r="D169" t="str">
            <v>Stockport</v>
          </cell>
          <cell r="E169">
            <v>3488.3333333333335</v>
          </cell>
          <cell r="F169">
            <v>2070</v>
          </cell>
          <cell r="G169">
            <v>7150</v>
          </cell>
          <cell r="H169">
            <v>9220</v>
          </cell>
          <cell r="I169">
            <v>2028.9705998319389</v>
          </cell>
          <cell r="J169">
            <v>1829.7917365100245</v>
          </cell>
          <cell r="K169">
            <v>1625.7228821430097</v>
          </cell>
        </row>
        <row r="170">
          <cell r="D170" t="str">
            <v>Tameside</v>
          </cell>
          <cell r="E170">
            <v>3915</v>
          </cell>
          <cell r="F170">
            <v>2376.6666666666665</v>
          </cell>
          <cell r="G170">
            <v>7473.333333333333</v>
          </cell>
          <cell r="H170">
            <v>9850</v>
          </cell>
          <cell r="I170">
            <v>2409.3781338201816</v>
          </cell>
          <cell r="J170">
            <v>1959.1554430998917</v>
          </cell>
          <cell r="K170">
            <v>1740.6592072589524</v>
          </cell>
        </row>
        <row r="171">
          <cell r="D171" t="str">
            <v>Trafford</v>
          </cell>
          <cell r="E171">
            <v>2495</v>
          </cell>
          <cell r="F171">
            <v>1303.3333333333333</v>
          </cell>
          <cell r="G171">
            <v>5016.666666666667</v>
          </cell>
          <cell r="H171">
            <v>6320</v>
          </cell>
          <cell r="I171">
            <v>1755.30611239414</v>
          </cell>
          <cell r="J171">
            <v>2077.6553414925806</v>
          </cell>
          <cell r="K171">
            <v>1845.9433182890168</v>
          </cell>
        </row>
        <row r="172">
          <cell r="D172" t="str">
            <v>Wigan</v>
          </cell>
          <cell r="E172">
            <v>5408.333333333333</v>
          </cell>
          <cell r="F172">
            <v>2713.3333333333335</v>
          </cell>
          <cell r="G172">
            <v>10000</v>
          </cell>
          <cell r="H172">
            <v>12713.333333333334</v>
          </cell>
          <cell r="I172">
            <v>2124.080663673587</v>
          </cell>
          <cell r="J172">
            <v>1664.337822443531</v>
          </cell>
          <cell r="K172">
            <v>1478.7213361905433</v>
          </cell>
        </row>
        <row r="173">
          <cell r="D173" t="str">
            <v>Halton</v>
          </cell>
          <cell r="E173">
            <v>2243.3333333333335</v>
          </cell>
          <cell r="F173">
            <v>1270</v>
          </cell>
          <cell r="G173">
            <v>4843.333333333333</v>
          </cell>
          <cell r="H173">
            <v>6113.333333333333</v>
          </cell>
          <cell r="I173">
            <v>1862.0539218397216</v>
          </cell>
          <cell r="J173">
            <v>1920.8623155443772</v>
          </cell>
          <cell r="K173">
            <v>1706.636748607697</v>
          </cell>
        </row>
        <row r="174">
          <cell r="E174">
            <v>13946.666666666666</v>
          </cell>
          <cell r="F174">
            <v>9453.3333333333358</v>
          </cell>
          <cell r="G174">
            <v>32556.666666666668</v>
          </cell>
          <cell r="H174">
            <v>42009.999999999993</v>
          </cell>
          <cell r="I174">
            <v>1867.1128178274857</v>
          </cell>
          <cell r="J174">
            <v>1865.6771636695846</v>
          </cell>
          <cell r="K174">
            <v>1657.6061609362807</v>
          </cell>
        </row>
        <row r="175">
          <cell r="D175" t="str">
            <v>Burnley</v>
          </cell>
          <cell r="E175">
            <v>1660</v>
          </cell>
          <cell r="F175">
            <v>1296.6666666666667</v>
          </cell>
          <cell r="G175">
            <v>3273.3333333333335</v>
          </cell>
          <cell r="H175">
            <v>4570</v>
          </cell>
          <cell r="I175">
            <v>2240.0778920378475</v>
          </cell>
          <cell r="J175">
            <v>1831.8094046828635</v>
          </cell>
          <cell r="K175">
            <v>1627.5155284052626</v>
          </cell>
        </row>
        <row r="176">
          <cell r="D176" t="str">
            <v>Chorley</v>
          </cell>
          <cell r="E176">
            <v>1078.3333333333333</v>
          </cell>
          <cell r="F176">
            <v>626.66666666666663</v>
          </cell>
          <cell r="G176">
            <v>2610</v>
          </cell>
          <cell r="H176">
            <v>3236.6666666666665</v>
          </cell>
          <cell r="I176">
            <v>1937.7511113493072</v>
          </cell>
          <cell r="J176">
            <v>2065.0176048343951</v>
          </cell>
          <cell r="K176">
            <v>1834.715014404064</v>
          </cell>
        </row>
        <row r="177">
          <cell r="D177" t="str">
            <v>Fylde</v>
          </cell>
          <cell r="E177">
            <v>623.33333333333337</v>
          </cell>
          <cell r="F177">
            <v>383.33333333333331</v>
          </cell>
          <cell r="G177">
            <v>1830</v>
          </cell>
          <cell r="H177">
            <v>2213.3333333333335</v>
          </cell>
          <cell r="I177">
            <v>2248.2092838379558</v>
          </cell>
          <cell r="J177">
            <v>2147.2828582077236</v>
          </cell>
          <cell r="K177">
            <v>1907.8055755568853</v>
          </cell>
        </row>
        <row r="178">
          <cell r="D178" t="str">
            <v>Hyndburn</v>
          </cell>
          <cell r="E178">
            <v>1246.6666666666667</v>
          </cell>
          <cell r="F178">
            <v>1026.6666666666667</v>
          </cell>
          <cell r="G178">
            <v>2943.3333333333335</v>
          </cell>
          <cell r="H178">
            <v>3970</v>
          </cell>
          <cell r="I178">
            <v>1865.2714688355056</v>
          </cell>
          <cell r="J178">
            <v>1936.3917749904995</v>
          </cell>
          <cell r="K178">
            <v>1720.4342737932823</v>
          </cell>
        </row>
        <row r="179">
          <cell r="D179" t="str">
            <v>Lancaster</v>
          </cell>
          <cell r="E179">
            <v>1698.3333333333333</v>
          </cell>
          <cell r="F179">
            <v>1030</v>
          </cell>
          <cell r="G179">
            <v>3910</v>
          </cell>
          <cell r="H179">
            <v>4940</v>
          </cell>
          <cell r="I179">
            <v>2047.4380417731702</v>
          </cell>
          <cell r="J179">
            <v>1992.6314479240109</v>
          </cell>
          <cell r="K179">
            <v>1770.4017762953067</v>
          </cell>
        </row>
        <row r="180">
          <cell r="D180" t="str">
            <v>Pendle</v>
          </cell>
          <cell r="E180">
            <v>1226.6666666666667</v>
          </cell>
          <cell r="F180">
            <v>1090</v>
          </cell>
          <cell r="G180">
            <v>2560</v>
          </cell>
          <cell r="H180">
            <v>3650</v>
          </cell>
          <cell r="I180">
            <v>1601.3810207370509</v>
          </cell>
          <cell r="J180">
            <v>1566.1753714909232</v>
          </cell>
          <cell r="K180">
            <v>1391.5065239817654</v>
          </cell>
        </row>
        <row r="181">
          <cell r="D181" t="str">
            <v>Preston</v>
          </cell>
          <cell r="E181">
            <v>2013.3333333333333</v>
          </cell>
          <cell r="F181">
            <v>1343.3333333333333</v>
          </cell>
          <cell r="G181">
            <v>4320</v>
          </cell>
          <cell r="H181">
            <v>5663.333333333333</v>
          </cell>
          <cell r="I181">
            <v>1892.2205149611893</v>
          </cell>
          <cell r="J181">
            <v>1936.4770951373962</v>
          </cell>
          <cell r="K181">
            <v>1720.5100785487361</v>
          </cell>
        </row>
        <row r="182">
          <cell r="D182" t="str">
            <v>Ribble Valley</v>
          </cell>
          <cell r="E182">
            <v>261.66666666666669</v>
          </cell>
          <cell r="F182">
            <v>183.33333333333334</v>
          </cell>
          <cell r="G182">
            <v>980</v>
          </cell>
          <cell r="H182">
            <v>1163.3333333333333</v>
          </cell>
          <cell r="I182">
            <v>1326.6212698589877</v>
          </cell>
          <cell r="J182">
            <v>1545.5432070576999</v>
          </cell>
          <cell r="K182">
            <v>1373.1753766943677</v>
          </cell>
        </row>
        <row r="183">
          <cell r="D183" t="str">
            <v>Rossendale</v>
          </cell>
          <cell r="E183">
            <v>931.66666666666663</v>
          </cell>
          <cell r="F183">
            <v>696.66666666666663</v>
          </cell>
          <cell r="G183">
            <v>2103.3333333333335</v>
          </cell>
          <cell r="H183">
            <v>2800</v>
          </cell>
          <cell r="I183">
            <v>1979.5387697542228</v>
          </cell>
          <cell r="J183">
            <v>1671.9872373790383</v>
          </cell>
          <cell r="K183">
            <v>1485.5176445613415</v>
          </cell>
        </row>
        <row r="184">
          <cell r="D184" t="str">
            <v>South Ribble</v>
          </cell>
          <cell r="E184">
            <v>875</v>
          </cell>
          <cell r="F184">
            <v>570</v>
          </cell>
          <cell r="G184">
            <v>2156.6666666666665</v>
          </cell>
          <cell r="H184">
            <v>2726.6666666666665</v>
          </cell>
          <cell r="I184">
            <v>1728.134990125659</v>
          </cell>
          <cell r="J184">
            <v>1985.4143926357585</v>
          </cell>
          <cell r="K184">
            <v>1763.9896083476137</v>
          </cell>
        </row>
        <row r="185">
          <cell r="D185" t="str">
            <v>West Lancashire</v>
          </cell>
          <cell r="E185">
            <v>1348.3333333333333</v>
          </cell>
          <cell r="F185">
            <v>563.33333333333337</v>
          </cell>
          <cell r="G185">
            <v>2836.6666666666665</v>
          </cell>
          <cell r="H185">
            <v>3400</v>
          </cell>
          <cell r="I185">
            <v>1578.8701084038923</v>
          </cell>
          <cell r="J185">
            <v>1717.8954178948138</v>
          </cell>
          <cell r="K185">
            <v>1526.3058818524325</v>
          </cell>
        </row>
        <row r="186">
          <cell r="D186" t="str">
            <v>Wyre</v>
          </cell>
          <cell r="E186">
            <v>983.33333333333337</v>
          </cell>
          <cell r="F186">
            <v>643.33333333333337</v>
          </cell>
          <cell r="G186">
            <v>3033.3333333333335</v>
          </cell>
          <cell r="H186">
            <v>3676.666666666667</v>
          </cell>
          <cell r="I186">
            <v>1959.8393422550432</v>
          </cell>
          <cell r="J186">
            <v>1991.5001517998951</v>
          </cell>
          <cell r="K186">
            <v>1769.3966487943144</v>
          </cell>
        </row>
        <row r="187">
          <cell r="E187">
            <v>27113.333333333336</v>
          </cell>
          <cell r="F187">
            <v>16736.666666666668</v>
          </cell>
          <cell r="G187">
            <v>59450</v>
          </cell>
          <cell r="H187">
            <v>76186.666666666672</v>
          </cell>
          <cell r="I187">
            <v>1952.4130684616593</v>
          </cell>
          <cell r="J187">
            <v>1933.4273369659506</v>
          </cell>
          <cell r="K187">
            <v>1717.8004468756928</v>
          </cell>
        </row>
        <row r="188">
          <cell r="D188" t="str">
            <v>Knowsley</v>
          </cell>
          <cell r="E188">
            <v>3308.3333333333335</v>
          </cell>
          <cell r="F188">
            <v>2026.6666666666667</v>
          </cell>
          <cell r="G188">
            <v>7446.666666666667</v>
          </cell>
          <cell r="H188">
            <v>9473.3333333333339</v>
          </cell>
          <cell r="I188">
            <v>1533.5494071653657</v>
          </cell>
          <cell r="J188">
            <v>1822.1131717257401</v>
          </cell>
          <cell r="K188">
            <v>1618.900674881522</v>
          </cell>
        </row>
        <row r="189">
          <cell r="D189" t="str">
            <v>Liverpool</v>
          </cell>
          <cell r="E189">
            <v>11570</v>
          </cell>
          <cell r="F189">
            <v>6526.666666666667</v>
          </cell>
          <cell r="G189">
            <v>23476.666666666668</v>
          </cell>
          <cell r="H189">
            <v>30003.333333333336</v>
          </cell>
          <cell r="I189">
            <v>1977.3643836796346</v>
          </cell>
          <cell r="J189">
            <v>1971.1196462449486</v>
          </cell>
          <cell r="K189">
            <v>1751.2890939457425</v>
          </cell>
        </row>
        <row r="190">
          <cell r="D190" t="str">
            <v>Sefton</v>
          </cell>
          <cell r="E190">
            <v>4540</v>
          </cell>
          <cell r="F190">
            <v>2620</v>
          </cell>
          <cell r="G190">
            <v>9766.6666666666661</v>
          </cell>
          <cell r="H190">
            <v>12386.666666666666</v>
          </cell>
          <cell r="I190">
            <v>2135.9035741731213</v>
          </cell>
          <cell r="J190">
            <v>1908.6485062634101</v>
          </cell>
          <cell r="K190">
            <v>1695.7850932908627</v>
          </cell>
        </row>
        <row r="191">
          <cell r="D191" t="str">
            <v>St. Helens</v>
          </cell>
          <cell r="E191">
            <v>3286.6666666666665</v>
          </cell>
          <cell r="F191">
            <v>1970</v>
          </cell>
          <cell r="G191">
            <v>6746.666666666667</v>
          </cell>
          <cell r="H191">
            <v>8716.6666666666679</v>
          </cell>
          <cell r="I191">
            <v>2078.4503535211393</v>
          </cell>
          <cell r="J191">
            <v>1971.9463915269848</v>
          </cell>
          <cell r="K191">
            <v>1752.0236358588422</v>
          </cell>
        </row>
        <row r="192">
          <cell r="D192" t="str">
            <v>Wirral</v>
          </cell>
          <cell r="E192">
            <v>4408.333333333333</v>
          </cell>
          <cell r="F192">
            <v>3593.3333333333335</v>
          </cell>
          <cell r="G192">
            <v>12013.333333333334</v>
          </cell>
          <cell r="H192">
            <v>15606.666666666668</v>
          </cell>
          <cell r="I192">
            <v>2036.7976237690366</v>
          </cell>
          <cell r="J192">
            <v>1993.3089690686706</v>
          </cell>
          <cell r="K192">
            <v>1771.0037364014936</v>
          </cell>
        </row>
        <row r="193">
          <cell r="D193" t="str">
            <v>Warrington</v>
          </cell>
          <cell r="E193">
            <v>2348.3333333333335</v>
          </cell>
          <cell r="F193">
            <v>1290</v>
          </cell>
          <cell r="G193">
            <v>4846.666666666667</v>
          </cell>
          <cell r="H193">
            <v>6136.666666666667</v>
          </cell>
          <cell r="I193">
            <v>2366.6142754073144</v>
          </cell>
          <cell r="J193">
            <v>2009.7249358338033</v>
          </cell>
          <cell r="K193">
            <v>1785.5889005325096</v>
          </cell>
        </row>
        <row r="194">
          <cell r="E194">
            <v>109985.00000000001</v>
          </cell>
          <cell r="F194">
            <v>65833.333333333328</v>
          </cell>
          <cell r="G194">
            <v>230320</v>
          </cell>
          <cell r="H194">
            <v>296153.33333333337</v>
          </cell>
          <cell r="I194">
            <v>2207.6563121123772</v>
          </cell>
          <cell r="J194">
            <v>1910.3147078698189</v>
          </cell>
          <cell r="K194">
            <v>1697.2654705511554</v>
          </cell>
        </row>
        <row r="195">
          <cell r="D195" t="str">
            <v>Bracknell Forest</v>
          </cell>
          <cell r="E195">
            <v>613.33333333333337</v>
          </cell>
          <cell r="F195">
            <v>410</v>
          </cell>
          <cell r="G195">
            <v>1533.3333333333333</v>
          </cell>
          <cell r="H195">
            <v>1943.3333333333333</v>
          </cell>
          <cell r="I195">
            <v>2917.5351116692723</v>
          </cell>
          <cell r="J195">
            <v>2186.1374336958474</v>
          </cell>
          <cell r="K195">
            <v>1942.3268662516798</v>
          </cell>
        </row>
        <row r="196">
          <cell r="D196" t="str">
            <v>Brighton and Hove</v>
          </cell>
          <cell r="E196">
            <v>2845</v>
          </cell>
          <cell r="F196">
            <v>1996.6666666666667</v>
          </cell>
          <cell r="G196">
            <v>8523.3333333333339</v>
          </cell>
          <cell r="H196">
            <v>10520</v>
          </cell>
          <cell r="I196">
            <v>3427.2532222730142</v>
          </cell>
          <cell r="J196">
            <v>2947.4363352903088</v>
          </cell>
          <cell r="K196">
            <v>2618.7213540927146</v>
          </cell>
        </row>
        <row r="197">
          <cell r="E197">
            <v>2543.3333333333335</v>
          </cell>
          <cell r="F197">
            <v>1410</v>
          </cell>
          <cell r="G197">
            <v>6966.666666666667</v>
          </cell>
          <cell r="H197">
            <v>8376.6666666666679</v>
          </cell>
          <cell r="I197">
            <v>2840.9514865694373</v>
          </cell>
          <cell r="J197">
            <v>2289.0270472850589</v>
          </cell>
          <cell r="K197">
            <v>2033.7416408455738</v>
          </cell>
        </row>
        <row r="198">
          <cell r="D198" t="str">
            <v>Aylesbury Vale</v>
          </cell>
          <cell r="E198">
            <v>808.33333333333337</v>
          </cell>
          <cell r="F198">
            <v>550</v>
          </cell>
          <cell r="G198">
            <v>2803.3333333333335</v>
          </cell>
          <cell r="H198">
            <v>3353.3333333333335</v>
          </cell>
          <cell r="I198">
            <v>2205.402967165945</v>
          </cell>
          <cell r="J198">
            <v>2112.6525030496346</v>
          </cell>
          <cell r="K198">
            <v>1877.0373959472074</v>
          </cell>
        </row>
        <row r="199">
          <cell r="D199" t="str">
            <v>Chiltern</v>
          </cell>
          <cell r="E199">
            <v>345</v>
          </cell>
          <cell r="F199">
            <v>176.66666666666666</v>
          </cell>
          <cell r="G199">
            <v>1133.3333333333333</v>
          </cell>
          <cell r="H199">
            <v>1310</v>
          </cell>
          <cell r="I199">
            <v>3552.7067321659179</v>
          </cell>
          <cell r="J199">
            <v>2400.7660420097004</v>
          </cell>
          <cell r="K199">
            <v>2133.0188629069121</v>
          </cell>
        </row>
        <row r="200">
          <cell r="D200" t="str">
            <v>South Bucks</v>
          </cell>
          <cell r="E200">
            <v>256.66666666666669</v>
          </cell>
          <cell r="F200">
            <v>163.33333333333334</v>
          </cell>
          <cell r="G200">
            <v>680</v>
          </cell>
          <cell r="H200">
            <v>843.33333333333337</v>
          </cell>
          <cell r="I200">
            <v>3347.814946625916</v>
          </cell>
          <cell r="J200">
            <v>2438.5736088961648</v>
          </cell>
          <cell r="K200">
            <v>2166.6099133959196</v>
          </cell>
        </row>
        <row r="201">
          <cell r="D201" t="str">
            <v>Wycombe</v>
          </cell>
          <cell r="E201">
            <v>1133.3333333333333</v>
          </cell>
          <cell r="F201">
            <v>520</v>
          </cell>
          <cell r="G201">
            <v>2350</v>
          </cell>
          <cell r="H201">
            <v>2870</v>
          </cell>
          <cell r="I201">
            <v>2257.8813003199698</v>
          </cell>
          <cell r="J201">
            <v>2204.1160351847352</v>
          </cell>
          <cell r="K201">
            <v>1958.300391132256</v>
          </cell>
        </row>
        <row r="202">
          <cell r="E202">
            <v>4311.666666666667</v>
          </cell>
          <cell r="F202">
            <v>3526.6666666666665</v>
          </cell>
          <cell r="G202">
            <v>12906.666666666668</v>
          </cell>
          <cell r="H202">
            <v>16433.333333333332</v>
          </cell>
          <cell r="I202">
            <v>2778.869667569551</v>
          </cell>
          <cell r="J202">
            <v>2161.8080016517729</v>
          </cell>
          <cell r="K202">
            <v>1920.7107918130473</v>
          </cell>
        </row>
        <row r="203">
          <cell r="D203" t="str">
            <v>Eastbourne</v>
          </cell>
          <cell r="E203">
            <v>1075</v>
          </cell>
          <cell r="F203">
            <v>743.33333333333337</v>
          </cell>
          <cell r="G203">
            <v>2943.3333333333335</v>
          </cell>
          <cell r="H203">
            <v>3686.666666666667</v>
          </cell>
          <cell r="I203">
            <v>2700.8732668882299</v>
          </cell>
          <cell r="J203">
            <v>2351.2654587971042</v>
          </cell>
          <cell r="K203">
            <v>2089.0388682428029</v>
          </cell>
        </row>
        <row r="204">
          <cell r="D204" t="str">
            <v>Hastings</v>
          </cell>
          <cell r="E204">
            <v>1406.6666666666667</v>
          </cell>
          <cell r="F204">
            <v>1246.6666666666667</v>
          </cell>
          <cell r="G204">
            <v>3640</v>
          </cell>
          <cell r="H204">
            <v>4886.666666666667</v>
          </cell>
          <cell r="I204">
            <v>2572.7999195868888</v>
          </cell>
          <cell r="J204">
            <v>2029.8284793238365</v>
          </cell>
          <cell r="K204">
            <v>1803.4503817119144</v>
          </cell>
        </row>
        <row r="205">
          <cell r="D205" t="str">
            <v>Lewes</v>
          </cell>
          <cell r="E205">
            <v>653.33333333333337</v>
          </cell>
          <cell r="F205">
            <v>496.66666666666669</v>
          </cell>
          <cell r="G205">
            <v>1953.3333333333333</v>
          </cell>
          <cell r="H205">
            <v>2450</v>
          </cell>
          <cell r="I205">
            <v>4364.5587452308228</v>
          </cell>
          <cell r="J205">
            <v>2588.5200594467806</v>
          </cell>
          <cell r="K205">
            <v>2299.8334769809253</v>
          </cell>
        </row>
        <row r="206">
          <cell r="D206" t="str">
            <v>Rother</v>
          </cell>
          <cell r="E206">
            <v>588.33333333333337</v>
          </cell>
          <cell r="F206">
            <v>496.66666666666669</v>
          </cell>
          <cell r="G206">
            <v>2090</v>
          </cell>
          <cell r="H206">
            <v>2586.6666666666665</v>
          </cell>
          <cell r="I206">
            <v>1988.6950731554227</v>
          </cell>
          <cell r="J206">
            <v>1929.6572577095665</v>
          </cell>
          <cell r="K206">
            <v>1714.4508284506542</v>
          </cell>
        </row>
        <row r="207">
          <cell r="D207" t="str">
            <v>Wealden</v>
          </cell>
          <cell r="E207">
            <v>588.33333333333337</v>
          </cell>
          <cell r="F207">
            <v>543.33333333333337</v>
          </cell>
          <cell r="G207">
            <v>2280</v>
          </cell>
          <cell r="H207">
            <v>2823.3333333333335</v>
          </cell>
          <cell r="I207">
            <v>2267.4213329863919</v>
          </cell>
          <cell r="J207">
            <v>1909.7687529815748</v>
          </cell>
          <cell r="K207">
            <v>1696.7804036789398</v>
          </cell>
        </row>
        <row r="208">
          <cell r="E208">
            <v>6263.3333333333339</v>
          </cell>
          <cell r="F208">
            <v>4836.666666666667</v>
          </cell>
          <cell r="G208">
            <v>20810</v>
          </cell>
          <cell r="H208">
            <v>25646.666666666668</v>
          </cell>
          <cell r="I208">
            <v>2805.0171357578406</v>
          </cell>
          <cell r="J208">
            <v>2169.5348224775225</v>
          </cell>
          <cell r="K208">
            <v>1927.5758733258756</v>
          </cell>
        </row>
        <row r="209">
          <cell r="D209" t="str">
            <v>Basingstoke and Deane</v>
          </cell>
          <cell r="E209">
            <v>850</v>
          </cell>
          <cell r="F209">
            <v>636.66666666666663</v>
          </cell>
          <cell r="G209">
            <v>2520</v>
          </cell>
          <cell r="H209">
            <v>3156.6666666666665</v>
          </cell>
          <cell r="I209">
            <v>2615.4056178533065</v>
          </cell>
          <cell r="J209">
            <v>2326.8776687207182</v>
          </cell>
          <cell r="K209">
            <v>2067.3709441938609</v>
          </cell>
        </row>
        <row r="210">
          <cell r="D210" t="str">
            <v>East Hampshire</v>
          </cell>
          <cell r="E210">
            <v>441.66666666666669</v>
          </cell>
          <cell r="F210">
            <v>303.33333333333331</v>
          </cell>
          <cell r="G210">
            <v>1603.3333333333333</v>
          </cell>
          <cell r="H210">
            <v>1906.6666666666665</v>
          </cell>
          <cell r="I210">
            <v>1887.5848621100113</v>
          </cell>
          <cell r="J210">
            <v>2115.4113300163654</v>
          </cell>
          <cell r="K210">
            <v>1879.4885427297597</v>
          </cell>
        </row>
        <row r="211">
          <cell r="D211" t="str">
            <v>Eastleigh</v>
          </cell>
          <cell r="E211">
            <v>556.66666666666663</v>
          </cell>
          <cell r="F211">
            <v>393.33333333333331</v>
          </cell>
          <cell r="G211">
            <v>1823.3333333333333</v>
          </cell>
          <cell r="H211">
            <v>2216.6666666666665</v>
          </cell>
          <cell r="I211">
            <v>3383.1612594944891</v>
          </cell>
          <cell r="J211">
            <v>2149.8489682665945</v>
          </cell>
          <cell r="K211">
            <v>1910.0854983249053</v>
          </cell>
        </row>
        <row r="212">
          <cell r="D212" t="str">
            <v>Fareham</v>
          </cell>
          <cell r="E212">
            <v>461.66666666666669</v>
          </cell>
          <cell r="F212">
            <v>270</v>
          </cell>
          <cell r="G212">
            <v>1556.6666666666667</v>
          </cell>
          <cell r="H212">
            <v>1826.6666666666667</v>
          </cell>
          <cell r="I212">
            <v>2053.5744868895708</v>
          </cell>
          <cell r="J212">
            <v>1854.7503065970448</v>
          </cell>
          <cell r="K212">
            <v>1647.8979295467263</v>
          </cell>
        </row>
        <row r="213">
          <cell r="D213" t="str">
            <v>Gosport</v>
          </cell>
          <cell r="E213">
            <v>580</v>
          </cell>
          <cell r="F213">
            <v>450</v>
          </cell>
          <cell r="G213">
            <v>1910</v>
          </cell>
          <cell r="H213">
            <v>2360</v>
          </cell>
          <cell r="I213">
            <v>2811.8118635499936</v>
          </cell>
          <cell r="J213">
            <v>2069.937384745117</v>
          </cell>
          <cell r="K213">
            <v>1839.0861122816966</v>
          </cell>
        </row>
        <row r="214">
          <cell r="D214" t="str">
            <v>Hart</v>
          </cell>
          <cell r="E214">
            <v>243.33333333333334</v>
          </cell>
          <cell r="F214">
            <v>153.33333333333334</v>
          </cell>
          <cell r="G214">
            <v>833.33333333333337</v>
          </cell>
          <cell r="H214">
            <v>986.66666666666674</v>
          </cell>
          <cell r="I214">
            <v>3293.1339691643598</v>
          </cell>
          <cell r="J214">
            <v>2046.3408741327642</v>
          </cell>
          <cell r="K214">
            <v>1818.1212196790011</v>
          </cell>
        </row>
        <row r="215">
          <cell r="D215" t="str">
            <v>Havant</v>
          </cell>
          <cell r="E215">
            <v>1071.6666666666667</v>
          </cell>
          <cell r="F215">
            <v>760</v>
          </cell>
          <cell r="G215">
            <v>2863.3333333333335</v>
          </cell>
          <cell r="H215">
            <v>3623.3333333333335</v>
          </cell>
          <cell r="I215">
            <v>2135.6490930016935</v>
          </cell>
          <cell r="J215">
            <v>2149.9556753683842</v>
          </cell>
          <cell r="K215">
            <v>1910.1803048395511</v>
          </cell>
        </row>
        <row r="216">
          <cell r="D216" t="str">
            <v>New Forest</v>
          </cell>
          <cell r="E216">
            <v>670</v>
          </cell>
          <cell r="F216">
            <v>646.66666666666663</v>
          </cell>
          <cell r="G216">
            <v>2830</v>
          </cell>
          <cell r="H216">
            <v>3476.6666666666665</v>
          </cell>
          <cell r="I216">
            <v>1696.3956969235646</v>
          </cell>
          <cell r="J216">
            <v>2108.0821595182738</v>
          </cell>
          <cell r="K216">
            <v>1872.9767633025551</v>
          </cell>
        </row>
        <row r="217">
          <cell r="D217" t="str">
            <v>Rushmoor</v>
          </cell>
          <cell r="E217">
            <v>546.66666666666663</v>
          </cell>
          <cell r="F217">
            <v>476.66666666666669</v>
          </cell>
          <cell r="G217">
            <v>1700</v>
          </cell>
          <cell r="H217">
            <v>2176.6666666666665</v>
          </cell>
          <cell r="I217">
            <v>3885.7468119756145</v>
          </cell>
          <cell r="J217">
            <v>2452.8439227289864</v>
          </cell>
          <cell r="K217">
            <v>2179.2887200986038</v>
          </cell>
        </row>
        <row r="218">
          <cell r="D218" t="str">
            <v>Test Valley</v>
          </cell>
          <cell r="E218">
            <v>421.66666666666669</v>
          </cell>
          <cell r="F218">
            <v>370</v>
          </cell>
          <cell r="G218">
            <v>1690</v>
          </cell>
          <cell r="H218">
            <v>2060</v>
          </cell>
          <cell r="I218">
            <v>3431.1383408530492</v>
          </cell>
          <cell r="J218">
            <v>2152.254682191267</v>
          </cell>
          <cell r="K218">
            <v>1912.222913254262</v>
          </cell>
        </row>
        <row r="219">
          <cell r="D219" t="str">
            <v>Winchester</v>
          </cell>
          <cell r="E219">
            <v>420</v>
          </cell>
          <cell r="F219">
            <v>376.66666666666669</v>
          </cell>
          <cell r="G219">
            <v>1480</v>
          </cell>
          <cell r="H219">
            <v>1856.6666666666667</v>
          </cell>
          <cell r="I219">
            <v>3661.586491520588</v>
          </cell>
          <cell r="J219">
            <v>2438.5800749672335</v>
          </cell>
          <cell r="K219">
            <v>2166.6156583337092</v>
          </cell>
        </row>
        <row r="220">
          <cell r="D220" t="str">
            <v>Isle of Wight</v>
          </cell>
          <cell r="E220">
            <v>1485</v>
          </cell>
          <cell r="F220">
            <v>940</v>
          </cell>
          <cell r="G220">
            <v>4013.3333333333335</v>
          </cell>
          <cell r="H220">
            <v>4953.3333333333339</v>
          </cell>
          <cell r="I220">
            <v>2642.8198825060567</v>
          </cell>
          <cell r="J220">
            <v>1778.3876583096658</v>
          </cell>
          <cell r="K220">
            <v>1580.0516811542111</v>
          </cell>
        </row>
        <row r="221">
          <cell r="E221">
            <v>14468.333333333332</v>
          </cell>
          <cell r="F221">
            <v>8233.3333333333321</v>
          </cell>
          <cell r="G221">
            <v>29320.000000000004</v>
          </cell>
          <cell r="H221">
            <v>37553.333333333336</v>
          </cell>
          <cell r="I221">
            <v>2465.0650217574166</v>
          </cell>
          <cell r="J221">
            <v>2099.2854627945494</v>
          </cell>
          <cell r="K221">
            <v>1865.1611245794802</v>
          </cell>
        </row>
        <row r="222">
          <cell r="D222" t="str">
            <v>Ashford</v>
          </cell>
          <cell r="E222">
            <v>1078.3333333333333</v>
          </cell>
          <cell r="F222">
            <v>633.33333333333337</v>
          </cell>
          <cell r="G222">
            <v>2006.6666666666667</v>
          </cell>
          <cell r="H222">
            <v>2640</v>
          </cell>
          <cell r="I222">
            <v>2402.2944644237687</v>
          </cell>
          <cell r="J222">
            <v>1971.6603232921891</v>
          </cell>
          <cell r="K222">
            <v>1751.769471592012</v>
          </cell>
        </row>
        <row r="223">
          <cell r="D223" t="str">
            <v>Canterbury</v>
          </cell>
          <cell r="E223">
            <v>1193.3333333333333</v>
          </cell>
          <cell r="F223">
            <v>733.33333333333337</v>
          </cell>
          <cell r="G223">
            <v>3043.3333333333335</v>
          </cell>
          <cell r="H223">
            <v>3776.666666666667</v>
          </cell>
          <cell r="I223">
            <v>2979.0196521056055</v>
          </cell>
          <cell r="J223">
            <v>2025.0617379813555</v>
          </cell>
          <cell r="K223">
            <v>1799.2152546648827</v>
          </cell>
        </row>
        <row r="224">
          <cell r="D224" t="str">
            <v>Dartford</v>
          </cell>
          <cell r="E224">
            <v>738.33333333333337</v>
          </cell>
          <cell r="F224">
            <v>450</v>
          </cell>
          <cell r="G224">
            <v>1766.6666666666667</v>
          </cell>
          <cell r="H224">
            <v>2216.666666666667</v>
          </cell>
          <cell r="I224">
            <v>2573.7188465701806</v>
          </cell>
          <cell r="J224">
            <v>1944.2245068160537</v>
          </cell>
          <cell r="K224">
            <v>1727.3934545046243</v>
          </cell>
        </row>
        <row r="225">
          <cell r="D225" t="str">
            <v>Dover</v>
          </cell>
          <cell r="E225">
            <v>1318.3333333333333</v>
          </cell>
          <cell r="F225">
            <v>773.33333333333337</v>
          </cell>
          <cell r="G225">
            <v>2546.6666666666665</v>
          </cell>
          <cell r="H225">
            <v>3320</v>
          </cell>
          <cell r="I225">
            <v>2376.0171135937881</v>
          </cell>
          <cell r="J225">
            <v>1934.334542367071</v>
          </cell>
          <cell r="K225">
            <v>1718.6064755345703</v>
          </cell>
        </row>
        <row r="226">
          <cell r="D226" t="str">
            <v>Gravesham</v>
          </cell>
          <cell r="E226">
            <v>1321.6666666666667</v>
          </cell>
          <cell r="F226">
            <v>650</v>
          </cell>
          <cell r="G226">
            <v>1953.3333333333333</v>
          </cell>
          <cell r="H226">
            <v>2603.333333333333</v>
          </cell>
          <cell r="I226">
            <v>2433.5721488559739</v>
          </cell>
          <cell r="J226">
            <v>1938.4690623838219</v>
          </cell>
          <cell r="K226">
            <v>1722.2798901990884</v>
          </cell>
        </row>
        <row r="227">
          <cell r="D227" t="str">
            <v>Maidstone</v>
          </cell>
          <cell r="E227">
            <v>1185</v>
          </cell>
          <cell r="F227">
            <v>740</v>
          </cell>
          <cell r="G227">
            <v>2766.6666666666665</v>
          </cell>
          <cell r="H227">
            <v>3506.6666666666665</v>
          </cell>
          <cell r="I227">
            <v>2816.1911531048963</v>
          </cell>
          <cell r="J227">
            <v>2301.0714663102981</v>
          </cell>
          <cell r="K227">
            <v>2044.4427972781614</v>
          </cell>
        </row>
        <row r="228">
          <cell r="D228" t="str">
            <v>Sevenoaks</v>
          </cell>
          <cell r="E228">
            <v>528.33333333333337</v>
          </cell>
          <cell r="F228">
            <v>353.33333333333331</v>
          </cell>
          <cell r="G228">
            <v>1543.3333333333333</v>
          </cell>
          <cell r="H228">
            <v>1896.6666666666665</v>
          </cell>
          <cell r="I228">
            <v>1701.6883673295818</v>
          </cell>
          <cell r="J228">
            <v>2202.9733050878444</v>
          </cell>
          <cell r="K228">
            <v>1957.2851048406194</v>
          </cell>
        </row>
        <row r="229">
          <cell r="D229" t="str">
            <v>Shepway</v>
          </cell>
          <cell r="E229">
            <v>1350</v>
          </cell>
          <cell r="F229">
            <v>713.33333333333337</v>
          </cell>
          <cell r="G229">
            <v>2766.6666666666665</v>
          </cell>
          <cell r="H229">
            <v>3480</v>
          </cell>
          <cell r="I229">
            <v>2060.5403185138543</v>
          </cell>
          <cell r="J229">
            <v>1997.5007797392452</v>
          </cell>
          <cell r="K229">
            <v>1774.7280523379957</v>
          </cell>
        </row>
        <row r="230">
          <cell r="D230" t="str">
            <v>Swale</v>
          </cell>
          <cell r="E230">
            <v>1876.6666666666667</v>
          </cell>
          <cell r="F230">
            <v>1006.6666666666666</v>
          </cell>
          <cell r="G230">
            <v>3263.3333333333335</v>
          </cell>
          <cell r="H230">
            <v>4270</v>
          </cell>
          <cell r="I230">
            <v>2527.9629102721588</v>
          </cell>
          <cell r="J230">
            <v>2140.0305904468432</v>
          </cell>
          <cell r="K230">
            <v>1901.3621222331872</v>
          </cell>
        </row>
        <row r="231">
          <cell r="D231" t="str">
            <v>Thanet</v>
          </cell>
          <cell r="E231">
            <v>2663.3333333333335</v>
          </cell>
          <cell r="F231">
            <v>1243.3333333333333</v>
          </cell>
          <cell r="G231">
            <v>4036.6666666666665</v>
          </cell>
          <cell r="H231">
            <v>5280</v>
          </cell>
          <cell r="I231">
            <v>2353.1283662891424</v>
          </cell>
          <cell r="J231">
            <v>1947.7840487617348</v>
          </cell>
          <cell r="K231">
            <v>1730.5560159456759</v>
          </cell>
        </row>
        <row r="232">
          <cell r="D232" t="str">
            <v>Tonbridge and Malling</v>
          </cell>
          <cell r="E232">
            <v>710</v>
          </cell>
          <cell r="F232">
            <v>463.33333333333331</v>
          </cell>
          <cell r="G232">
            <v>1846.6666666666667</v>
          </cell>
          <cell r="H232">
            <v>2310</v>
          </cell>
          <cell r="I232">
            <v>2180.0681615086896</v>
          </cell>
          <cell r="J232">
            <v>2257.0273788131144</v>
          </cell>
          <cell r="K232">
            <v>2005.3107586758613</v>
          </cell>
        </row>
        <row r="233">
          <cell r="D233" t="str">
            <v>Tunbridge Wells</v>
          </cell>
          <cell r="E233">
            <v>505</v>
          </cell>
          <cell r="F233">
            <v>473.33333333333331</v>
          </cell>
          <cell r="G233">
            <v>1780</v>
          </cell>
          <cell r="H233">
            <v>2253.3333333333335</v>
          </cell>
          <cell r="I233">
            <v>3176.5787585213598</v>
          </cell>
          <cell r="J233">
            <v>2531.287811535025</v>
          </cell>
          <cell r="K233">
            <v>2248.984097147084</v>
          </cell>
        </row>
        <row r="234">
          <cell r="D234" t="str">
            <v>Medway</v>
          </cell>
          <cell r="E234">
            <v>3538.3333333333335</v>
          </cell>
          <cell r="F234">
            <v>1896.6666666666667</v>
          </cell>
          <cell r="G234">
            <v>6156.666666666667</v>
          </cell>
          <cell r="H234">
            <v>8053.3333333333339</v>
          </cell>
          <cell r="I234">
            <v>2566.112188516282</v>
          </cell>
          <cell r="J234">
            <v>2322.9161020665233</v>
          </cell>
          <cell r="K234">
            <v>2063.8511941423367</v>
          </cell>
        </row>
        <row r="235">
          <cell r="D235" t="str">
            <v>Milton Keynes</v>
          </cell>
          <cell r="E235">
            <v>2433.3333333333335</v>
          </cell>
          <cell r="F235">
            <v>1266.6666666666667</v>
          </cell>
          <cell r="G235">
            <v>5413.333333333333</v>
          </cell>
          <cell r="H235">
            <v>6680</v>
          </cell>
          <cell r="I235">
            <v>2385.9312266937009</v>
          </cell>
          <cell r="J235">
            <v>2112.4305133105572</v>
          </cell>
          <cell r="K235">
            <v>1876.8401637752515</v>
          </cell>
        </row>
        <row r="236">
          <cell r="E236">
            <v>2721.6666666666665</v>
          </cell>
          <cell r="F236">
            <v>2423.3333333333335</v>
          </cell>
          <cell r="G236">
            <v>9529.9999999999982</v>
          </cell>
          <cell r="H236">
            <v>11953.333333333334</v>
          </cell>
          <cell r="I236">
            <v>4010.94583282451</v>
          </cell>
          <cell r="J236">
            <v>2418.0616653002012</v>
          </cell>
          <cell r="K236">
            <v>2148.3855792294598</v>
          </cell>
        </row>
        <row r="237">
          <cell r="D237" t="str">
            <v>Cherwell</v>
          </cell>
          <cell r="E237">
            <v>516.66666666666663</v>
          </cell>
          <cell r="F237">
            <v>650</v>
          </cell>
          <cell r="G237">
            <v>2270</v>
          </cell>
          <cell r="H237">
            <v>2920</v>
          </cell>
          <cell r="I237">
            <v>2639.9546075532812</v>
          </cell>
          <cell r="J237">
            <v>2184.8895016266924</v>
          </cell>
          <cell r="K237">
            <v>1941.2181107142576</v>
          </cell>
        </row>
        <row r="238">
          <cell r="D238" t="str">
            <v>Oxford</v>
          </cell>
          <cell r="E238">
            <v>985</v>
          </cell>
          <cell r="F238">
            <v>750</v>
          </cell>
          <cell r="G238">
            <v>2896.6666666666665</v>
          </cell>
          <cell r="H238">
            <v>3646.6666666666665</v>
          </cell>
          <cell r="I238">
            <v>4286.8018166458078</v>
          </cell>
          <cell r="J238">
            <v>2844.0548871731439</v>
          </cell>
          <cell r="K238">
            <v>2526.8695971743477</v>
          </cell>
        </row>
        <row r="239">
          <cell r="D239" t="str">
            <v>South Oxfordshire</v>
          </cell>
          <cell r="E239">
            <v>403.33333333333331</v>
          </cell>
          <cell r="F239">
            <v>350</v>
          </cell>
          <cell r="G239">
            <v>1503.3333333333333</v>
          </cell>
          <cell r="H239">
            <v>1853.3333333333333</v>
          </cell>
          <cell r="I239">
            <v>5521.8859729647847</v>
          </cell>
          <cell r="J239">
            <v>2410.5843957893385</v>
          </cell>
          <cell r="K239">
            <v>2141.7422176396076</v>
          </cell>
        </row>
        <row r="240">
          <cell r="D240" t="str">
            <v>Vale of White Horse</v>
          </cell>
          <cell r="E240">
            <v>431.66666666666669</v>
          </cell>
          <cell r="F240">
            <v>390</v>
          </cell>
          <cell r="G240">
            <v>1523.3333333333333</v>
          </cell>
          <cell r="H240">
            <v>1913.3333333333333</v>
          </cell>
          <cell r="I240">
            <v>3836.6951233502368</v>
          </cell>
          <cell r="J240">
            <v>2367.8238088600506</v>
          </cell>
          <cell r="K240">
            <v>2103.7505362707766</v>
          </cell>
        </row>
        <row r="241">
          <cell r="D241" t="str">
            <v>West Oxfordshire</v>
          </cell>
          <cell r="E241">
            <v>385</v>
          </cell>
          <cell r="F241">
            <v>283.33333333333331</v>
          </cell>
          <cell r="G241">
            <v>1336.6666666666667</v>
          </cell>
          <cell r="H241">
            <v>1620</v>
          </cell>
          <cell r="I241">
            <v>3769.3916436084382</v>
          </cell>
          <cell r="J241">
            <v>2282.9557330517805</v>
          </cell>
          <cell r="K241">
            <v>2028.3474343483106</v>
          </cell>
        </row>
        <row r="242">
          <cell r="D242" t="str">
            <v>Portsmouth</v>
          </cell>
          <cell r="E242">
            <v>2038.3333333333333</v>
          </cell>
          <cell r="F242">
            <v>1393.3333333333333</v>
          </cell>
          <cell r="G242">
            <v>5156.666666666667</v>
          </cell>
          <cell r="H242">
            <v>6550</v>
          </cell>
          <cell r="I242">
            <v>3694.3031912891993</v>
          </cell>
          <cell r="J242">
            <v>2339.6653987887034</v>
          </cell>
          <cell r="K242">
            <v>2078.7325133644827</v>
          </cell>
        </row>
        <row r="243">
          <cell r="D243" t="str">
            <v>Reading</v>
          </cell>
          <cell r="E243">
            <v>1485</v>
          </cell>
          <cell r="F243">
            <v>1046.6666666666667</v>
          </cell>
          <cell r="G243">
            <v>2890</v>
          </cell>
          <cell r="H243">
            <v>3936.666666666667</v>
          </cell>
          <cell r="I243">
            <v>4633.801005488569</v>
          </cell>
          <cell r="J243">
            <v>2509.5262416811215</v>
          </cell>
          <cell r="K243">
            <v>2229.6495022000536</v>
          </cell>
        </row>
        <row r="244">
          <cell r="D244" t="str">
            <v>Slough</v>
          </cell>
          <cell r="E244">
            <v>1310</v>
          </cell>
          <cell r="F244">
            <v>720</v>
          </cell>
          <cell r="G244">
            <v>2683.3333333333335</v>
          </cell>
          <cell r="H244">
            <v>3403.3333333333335</v>
          </cell>
          <cell r="I244">
            <v>2585.8207028821048</v>
          </cell>
          <cell r="J244">
            <v>2445.2649673314813</v>
          </cell>
          <cell r="K244">
            <v>2172.5550132145813</v>
          </cell>
        </row>
        <row r="245">
          <cell r="D245" t="str">
            <v>Southampton</v>
          </cell>
          <cell r="E245">
            <v>2528.3333333333335</v>
          </cell>
          <cell r="F245">
            <v>1806.6666666666667</v>
          </cell>
          <cell r="G245">
            <v>6273.333333333333</v>
          </cell>
          <cell r="H245">
            <v>8080</v>
          </cell>
          <cell r="I245">
            <v>3523.2024864954706</v>
          </cell>
          <cell r="J245">
            <v>2452.8321450131621</v>
          </cell>
          <cell r="K245">
            <v>2179.2782559011039</v>
          </cell>
        </row>
        <row r="246">
          <cell r="E246">
            <v>4223.3333333333339</v>
          </cell>
          <cell r="F246">
            <v>3613.3333333333335</v>
          </cell>
          <cell r="G246">
            <v>14896.666666666666</v>
          </cell>
          <cell r="H246">
            <v>18509.999999999996</v>
          </cell>
          <cell r="I246">
            <v>3486.1338100217135</v>
          </cell>
          <cell r="J246">
            <v>2394.1766444848045</v>
          </cell>
          <cell r="K246">
            <v>2127.1643527339725</v>
          </cell>
        </row>
        <row r="247">
          <cell r="D247" t="str">
            <v>Elmbridge</v>
          </cell>
          <cell r="E247">
            <v>381.66666666666669</v>
          </cell>
          <cell r="F247">
            <v>396.66666666666669</v>
          </cell>
          <cell r="G247">
            <v>1473.3333333333333</v>
          </cell>
          <cell r="H247">
            <v>1870</v>
          </cell>
          <cell r="I247">
            <v>4910.1285883846758</v>
          </cell>
          <cell r="J247">
            <v>2600.6507721662883</v>
          </cell>
          <cell r="K247">
            <v>2310.6113031407599</v>
          </cell>
        </row>
        <row r="248">
          <cell r="D248" t="str">
            <v>Epsom and Ewell</v>
          </cell>
          <cell r="E248">
            <v>286.66666666666669</v>
          </cell>
          <cell r="F248">
            <v>193.33333333333334</v>
          </cell>
          <cell r="G248">
            <v>910</v>
          </cell>
          <cell r="H248">
            <v>1103.3333333333333</v>
          </cell>
          <cell r="I248">
            <v>3008.9003470909461</v>
          </cell>
          <cell r="J248">
            <v>2350.6481570023657</v>
          </cell>
          <cell r="K248">
            <v>2088.4904114797346</v>
          </cell>
        </row>
        <row r="249">
          <cell r="D249" t="str">
            <v>Guildford</v>
          </cell>
          <cell r="E249">
            <v>518.33333333333337</v>
          </cell>
          <cell r="F249">
            <v>476.66666666666669</v>
          </cell>
          <cell r="G249">
            <v>1823.3333333333333</v>
          </cell>
          <cell r="H249">
            <v>2300</v>
          </cell>
          <cell r="I249">
            <v>3099.8286542832552</v>
          </cell>
          <cell r="J249">
            <v>2573.2614072922102</v>
          </cell>
          <cell r="K249">
            <v>2286.2765571067221</v>
          </cell>
        </row>
        <row r="250">
          <cell r="D250" t="str">
            <v>Mole Valley</v>
          </cell>
          <cell r="E250">
            <v>255</v>
          </cell>
          <cell r="F250">
            <v>256.66666666666669</v>
          </cell>
          <cell r="G250">
            <v>1156.6666666666667</v>
          </cell>
          <cell r="H250">
            <v>1413.3333333333335</v>
          </cell>
          <cell r="I250">
            <v>3041.9651860699678</v>
          </cell>
          <cell r="J250">
            <v>2516.8811167169088</v>
          </cell>
          <cell r="K250">
            <v>2236.1841194476906</v>
          </cell>
        </row>
        <row r="251">
          <cell r="D251" t="str">
            <v>Reigate and Banstead</v>
          </cell>
          <cell r="E251">
            <v>630</v>
          </cell>
          <cell r="F251">
            <v>453.33333333333331</v>
          </cell>
          <cell r="G251">
            <v>2043.3333333333333</v>
          </cell>
          <cell r="H251">
            <v>2496.6666666666665</v>
          </cell>
          <cell r="I251">
            <v>3397.4122050944484</v>
          </cell>
          <cell r="J251">
            <v>2302.8108382155988</v>
          </cell>
          <cell r="K251">
            <v>2045.9881844665406</v>
          </cell>
        </row>
        <row r="252">
          <cell r="D252" t="str">
            <v>Runnymede</v>
          </cell>
          <cell r="E252">
            <v>320</v>
          </cell>
          <cell r="F252">
            <v>303.33333333333331</v>
          </cell>
          <cell r="G252">
            <v>970</v>
          </cell>
          <cell r="H252">
            <v>1273.3333333333333</v>
          </cell>
          <cell r="I252">
            <v>2876.6409911748606</v>
          </cell>
          <cell r="J252">
            <v>2300.2018876708757</v>
          </cell>
          <cell r="K252">
            <v>2043.6701990290142</v>
          </cell>
        </row>
        <row r="253">
          <cell r="D253" t="str">
            <v>Spelthorne</v>
          </cell>
          <cell r="E253">
            <v>523.33333333333337</v>
          </cell>
          <cell r="F253">
            <v>356.66666666666669</v>
          </cell>
          <cell r="G253">
            <v>1320</v>
          </cell>
          <cell r="H253">
            <v>1676.6666666666667</v>
          </cell>
          <cell r="I253">
            <v>3084.9494767426959</v>
          </cell>
          <cell r="J253">
            <v>2405.280456999431</v>
          </cell>
          <cell r="K253">
            <v>2137.0298044812203</v>
          </cell>
        </row>
        <row r="254">
          <cell r="D254" t="str">
            <v>Surrey Heath</v>
          </cell>
          <cell r="E254">
            <v>258.33333333333331</v>
          </cell>
          <cell r="F254">
            <v>233.33333333333334</v>
          </cell>
          <cell r="G254">
            <v>1026.6666666666667</v>
          </cell>
          <cell r="H254">
            <v>1260</v>
          </cell>
          <cell r="I254">
            <v>2664.7243050534398</v>
          </cell>
          <cell r="J254">
            <v>2249.5778879730406</v>
          </cell>
          <cell r="K254">
            <v>1998.6920777203325</v>
          </cell>
        </row>
        <row r="255">
          <cell r="D255" t="str">
            <v>Tandridge</v>
          </cell>
          <cell r="E255">
            <v>335</v>
          </cell>
          <cell r="F255">
            <v>213.33333333333334</v>
          </cell>
          <cell r="G255">
            <v>1193.3333333333333</v>
          </cell>
          <cell r="H255">
            <v>1406.6666666666665</v>
          </cell>
          <cell r="I255">
            <v>3620.5998682028417</v>
          </cell>
          <cell r="J255">
            <v>2307.2082808497821</v>
          </cell>
          <cell r="K255">
            <v>2049.8951991123377</v>
          </cell>
        </row>
        <row r="256">
          <cell r="D256" t="str">
            <v>Waverley</v>
          </cell>
          <cell r="E256">
            <v>365</v>
          </cell>
          <cell r="F256">
            <v>380</v>
          </cell>
          <cell r="G256">
            <v>1536.6666666666667</v>
          </cell>
          <cell r="H256">
            <v>1916.6666666666667</v>
          </cell>
          <cell r="I256">
            <v>3434.6101489458465</v>
          </cell>
          <cell r="J256">
            <v>2242.7803033851069</v>
          </cell>
          <cell r="K256">
            <v>1992.6525986979907</v>
          </cell>
        </row>
        <row r="257">
          <cell r="D257" t="str">
            <v>Woking</v>
          </cell>
          <cell r="E257">
            <v>350</v>
          </cell>
          <cell r="F257">
            <v>350</v>
          </cell>
          <cell r="G257">
            <v>1443.3333333333333</v>
          </cell>
          <cell r="H257">
            <v>1793.3333333333333</v>
          </cell>
          <cell r="I257">
            <v>5207.7121391958681</v>
          </cell>
          <cell r="J257">
            <v>2486.641981061246</v>
          </cell>
          <cell r="K257">
            <v>2209.3174253913485</v>
          </cell>
        </row>
        <row r="258">
          <cell r="D258" t="str">
            <v>West Berkshire</v>
          </cell>
          <cell r="E258">
            <v>580</v>
          </cell>
          <cell r="F258">
            <v>536.66666666666663</v>
          </cell>
          <cell r="G258">
            <v>2000</v>
          </cell>
          <cell r="H258">
            <v>2536.6666666666665</v>
          </cell>
          <cell r="I258">
            <v>3408.9408122851332</v>
          </cell>
          <cell r="J258">
            <v>2320.7269404228487</v>
          </cell>
          <cell r="K258">
            <v>2061.9061803433237</v>
          </cell>
        </row>
        <row r="259">
          <cell r="E259">
            <v>4700</v>
          </cell>
          <cell r="F259">
            <v>3286.666666666667</v>
          </cell>
          <cell r="G259">
            <v>15003.333333333334</v>
          </cell>
          <cell r="H259">
            <v>18290</v>
          </cell>
          <cell r="I259">
            <v>3715.5892531831291</v>
          </cell>
          <cell r="J259">
            <v>2343.8317096927226</v>
          </cell>
          <cell r="K259">
            <v>2082.4341734144427</v>
          </cell>
        </row>
        <row r="260">
          <cell r="D260" t="str">
            <v>Adur</v>
          </cell>
          <cell r="E260">
            <v>453.33333333333331</v>
          </cell>
          <cell r="F260">
            <v>333.33333333333331</v>
          </cell>
          <cell r="G260">
            <v>1380</v>
          </cell>
          <cell r="H260">
            <v>1713.3333333333333</v>
          </cell>
          <cell r="I260">
            <v>3572.4588403510111</v>
          </cell>
          <cell r="J260">
            <v>2105.3571036696871</v>
          </cell>
          <cell r="K260">
            <v>1870.5556212896315</v>
          </cell>
        </row>
        <row r="261">
          <cell r="D261" t="str">
            <v>Arun</v>
          </cell>
          <cell r="E261">
            <v>980</v>
          </cell>
          <cell r="F261">
            <v>783.33333333333337</v>
          </cell>
          <cell r="G261">
            <v>3360</v>
          </cell>
          <cell r="H261">
            <v>4143.333333333333</v>
          </cell>
          <cell r="I261">
            <v>3670.3104918335875</v>
          </cell>
          <cell r="J261">
            <v>2217.5930168204259</v>
          </cell>
          <cell r="K261">
            <v>1970.2743425881479</v>
          </cell>
        </row>
        <row r="262">
          <cell r="D262" t="str">
            <v>Chichester</v>
          </cell>
          <cell r="E262">
            <v>628.33333333333337</v>
          </cell>
          <cell r="F262">
            <v>403.33333333333331</v>
          </cell>
          <cell r="G262">
            <v>1743.3333333333333</v>
          </cell>
          <cell r="H262">
            <v>2146.6666666666665</v>
          </cell>
          <cell r="I262">
            <v>2162.9312754315938</v>
          </cell>
          <cell r="J262">
            <v>2351.9124691312491</v>
          </cell>
          <cell r="K262">
            <v>2089.61372027881</v>
          </cell>
        </row>
        <row r="263">
          <cell r="D263" t="str">
            <v>Crawley</v>
          </cell>
          <cell r="E263">
            <v>980</v>
          </cell>
          <cell r="F263">
            <v>503.33333333333331</v>
          </cell>
          <cell r="G263">
            <v>2213.3333333333335</v>
          </cell>
          <cell r="H263">
            <v>2716.666666666667</v>
          </cell>
          <cell r="I263">
            <v>4269.3072103420081</v>
          </cell>
          <cell r="J263">
            <v>2507.3284037911612</v>
          </cell>
          <cell r="K263">
            <v>2227.6967797794332</v>
          </cell>
        </row>
        <row r="264">
          <cell r="D264" t="str">
            <v>Horsham</v>
          </cell>
          <cell r="E264">
            <v>500</v>
          </cell>
          <cell r="F264">
            <v>326.66666666666669</v>
          </cell>
          <cell r="G264">
            <v>1810</v>
          </cell>
          <cell r="H264">
            <v>2136.6666666666665</v>
          </cell>
          <cell r="I264">
            <v>4785.870923501514</v>
          </cell>
          <cell r="J264">
            <v>2436.7586667377486</v>
          </cell>
          <cell r="K264">
            <v>2164.9973839818722</v>
          </cell>
        </row>
        <row r="265">
          <cell r="D265" t="str">
            <v>Mid Sussex</v>
          </cell>
          <cell r="E265">
            <v>406.66666666666669</v>
          </cell>
          <cell r="F265">
            <v>343.33333333333331</v>
          </cell>
          <cell r="G265">
            <v>1863.3333333333333</v>
          </cell>
          <cell r="H265">
            <v>2206.6666666666665</v>
          </cell>
          <cell r="I265">
            <v>4925.4686071185051</v>
          </cell>
          <cell r="J265">
            <v>2359.4334277850603</v>
          </cell>
          <cell r="K265">
            <v>2096.295898548165</v>
          </cell>
        </row>
        <row r="266">
          <cell r="D266" t="str">
            <v>Worthing</v>
          </cell>
          <cell r="E266">
            <v>751.66666666666663</v>
          </cell>
          <cell r="F266">
            <v>593.33333333333337</v>
          </cell>
          <cell r="G266">
            <v>2633.3333333333335</v>
          </cell>
          <cell r="H266">
            <v>3226.666666666667</v>
          </cell>
          <cell r="I266">
            <v>2622.7774237036801</v>
          </cell>
          <cell r="J266">
            <v>2428.438879913725</v>
          </cell>
          <cell r="K266">
            <v>2157.6054674350389</v>
          </cell>
        </row>
        <row r="267">
          <cell r="D267" t="str">
            <v>Windsor and Maidenhead</v>
          </cell>
          <cell r="E267">
            <v>641.66666666666663</v>
          </cell>
          <cell r="F267">
            <v>400</v>
          </cell>
          <cell r="G267">
            <v>1506.6666666666667</v>
          </cell>
          <cell r="H267">
            <v>1906.6666666666667</v>
          </cell>
          <cell r="I267">
            <v>3011.2621213037332</v>
          </cell>
          <cell r="J267">
            <v>2391.177802940188</v>
          </cell>
          <cell r="K267">
            <v>2124.4999591739142</v>
          </cell>
        </row>
        <row r="268">
          <cell r="D268" t="str">
            <v>Wokingham</v>
          </cell>
          <cell r="E268">
            <v>563.33333333333337</v>
          </cell>
          <cell r="F268">
            <v>350</v>
          </cell>
          <cell r="G268">
            <v>1373.3333333333333</v>
          </cell>
          <cell r="H268">
            <v>1723.3333333333333</v>
          </cell>
          <cell r="I268">
            <v>2802.2451034720625</v>
          </cell>
          <cell r="J268">
            <v>1938.2645892904031</v>
          </cell>
          <cell r="K268">
            <v>1722.0982211161427</v>
          </cell>
        </row>
        <row r="269">
          <cell r="E269">
            <v>41301.666666666664</v>
          </cell>
          <cell r="F269">
            <v>29526.666666666668</v>
          </cell>
          <cell r="G269">
            <v>118466.66666666666</v>
          </cell>
          <cell r="H269">
            <v>147993.33333333331</v>
          </cell>
          <cell r="I269">
            <v>3181.2256979378453</v>
          </cell>
          <cell r="J269">
            <v>2337.6970601209077</v>
          </cell>
          <cell r="K269">
            <v>2076.9836950983417</v>
          </cell>
        </row>
        <row r="270">
          <cell r="D270" t="str">
            <v>Bath and North East Somerset</v>
          </cell>
          <cell r="E270">
            <v>1078.3333333333333</v>
          </cell>
          <cell r="F270">
            <v>763.33333333333337</v>
          </cell>
          <cell r="G270">
            <v>2986.6666666666665</v>
          </cell>
          <cell r="H270">
            <v>3750</v>
          </cell>
          <cell r="I270">
            <v>2629.5378055732649</v>
          </cell>
          <cell r="J270">
            <v>2239.0367287890208</v>
          </cell>
          <cell r="K270">
            <v>1989.3265289817323</v>
          </cell>
        </row>
        <row r="271">
          <cell r="D271" t="str">
            <v>Bournemouth</v>
          </cell>
          <cell r="E271">
            <v>1866.6666666666667</v>
          </cell>
          <cell r="F271">
            <v>1456.6666666666667</v>
          </cell>
          <cell r="G271">
            <v>5580</v>
          </cell>
          <cell r="H271">
            <v>7036.666666666667</v>
          </cell>
          <cell r="I271">
            <v>3190.1088906315758</v>
          </cell>
          <cell r="J271">
            <v>2721.4586385792118</v>
          </cell>
          <cell r="K271">
            <v>2417.9459843788341</v>
          </cell>
        </row>
        <row r="272">
          <cell r="D272" t="str">
            <v>Bristol, City of</v>
          </cell>
          <cell r="E272">
            <v>5101.666666666667</v>
          </cell>
          <cell r="F272">
            <v>3476.6666666666665</v>
          </cell>
          <cell r="G272">
            <v>12743.333333333334</v>
          </cell>
          <cell r="H272">
            <v>16220</v>
          </cell>
          <cell r="I272">
            <v>2709.1070881202577</v>
          </cell>
          <cell r="J272">
            <v>2239.7769788841329</v>
          </cell>
          <cell r="K272">
            <v>1989.9842221465442</v>
          </cell>
        </row>
        <row r="273">
          <cell r="D273" t="str">
            <v>Cornwall</v>
          </cell>
          <cell r="E273">
            <v>4493.333333333333</v>
          </cell>
          <cell r="F273">
            <v>3406.6666666666665</v>
          </cell>
          <cell r="G273">
            <v>13483.333333333334</v>
          </cell>
          <cell r="H273">
            <v>16890</v>
          </cell>
          <cell r="I273">
            <v>2331.3558625861933</v>
          </cell>
          <cell r="J273">
            <v>2101.7413062075175</v>
          </cell>
          <cell r="K273">
            <v>1867.3430782694868</v>
          </cell>
        </row>
        <row r="274">
          <cell r="E274">
            <v>4098.333333333333</v>
          </cell>
          <cell r="F274">
            <v>3643.3333333333339</v>
          </cell>
          <cell r="G274">
            <v>15506.666666666666</v>
          </cell>
          <cell r="H274">
            <v>19150</v>
          </cell>
          <cell r="I274">
            <v>2303.3503275356197</v>
          </cell>
          <cell r="J274">
            <v>2010.4913338078845</v>
          </cell>
          <cell r="K274">
            <v>1786.2698254150694</v>
          </cell>
        </row>
        <row r="275">
          <cell r="D275" t="str">
            <v>East Devon</v>
          </cell>
          <cell r="E275">
            <v>590</v>
          </cell>
          <cell r="F275">
            <v>523.33333333333337</v>
          </cell>
          <cell r="G275">
            <v>2273.3333333333335</v>
          </cell>
          <cell r="H275">
            <v>2796.666666666667</v>
          </cell>
          <cell r="I275">
            <v>2071.3799026797742</v>
          </cell>
          <cell r="J275">
            <v>1999.0822542407639</v>
          </cell>
          <cell r="K275">
            <v>1776.1331517454007</v>
          </cell>
        </row>
        <row r="276">
          <cell r="D276" t="str">
            <v>Exeter</v>
          </cell>
          <cell r="E276">
            <v>821.66666666666663</v>
          </cell>
          <cell r="F276">
            <v>730</v>
          </cell>
          <cell r="G276">
            <v>2940</v>
          </cell>
          <cell r="H276">
            <v>3670</v>
          </cell>
          <cell r="I276">
            <v>3303.5245948135166</v>
          </cell>
          <cell r="J276">
            <v>2421.5248876576711</v>
          </cell>
          <cell r="K276">
            <v>2151.4625631944368</v>
          </cell>
        </row>
        <row r="277">
          <cell r="D277" t="str">
            <v>Mid Devon</v>
          </cell>
          <cell r="E277">
            <v>423.33333333333331</v>
          </cell>
          <cell r="F277">
            <v>380</v>
          </cell>
          <cell r="G277">
            <v>1370</v>
          </cell>
          <cell r="H277">
            <v>1750</v>
          </cell>
          <cell r="I277">
            <v>2417.6803606216818</v>
          </cell>
          <cell r="J277">
            <v>1938.5893099011653</v>
          </cell>
          <cell r="K277">
            <v>1722.3867270245946</v>
          </cell>
        </row>
        <row r="278">
          <cell r="D278" t="str">
            <v>North Devon</v>
          </cell>
          <cell r="E278">
            <v>531.66666666666663</v>
          </cell>
          <cell r="F278">
            <v>523.33333333333337</v>
          </cell>
          <cell r="G278">
            <v>2126.6666666666665</v>
          </cell>
          <cell r="H278">
            <v>2650</v>
          </cell>
          <cell r="I278">
            <v>2996.8647457025822</v>
          </cell>
          <cell r="J278">
            <v>1972.7045466391871</v>
          </cell>
          <cell r="K278">
            <v>1752.6972371706897</v>
          </cell>
        </row>
        <row r="279">
          <cell r="D279" t="str">
            <v>South Hams</v>
          </cell>
          <cell r="E279">
            <v>330</v>
          </cell>
          <cell r="F279">
            <v>293.33333333333331</v>
          </cell>
          <cell r="G279">
            <v>1560</v>
          </cell>
          <cell r="H279">
            <v>1853.3333333333333</v>
          </cell>
          <cell r="I279">
            <v>1521.8195467716405</v>
          </cell>
          <cell r="J279">
            <v>1927.3709985744124</v>
          </cell>
          <cell r="K279">
            <v>1712.4195460285259</v>
          </cell>
        </row>
        <row r="280">
          <cell r="D280" t="str">
            <v>Teignbridge</v>
          </cell>
          <cell r="E280">
            <v>645</v>
          </cell>
          <cell r="F280">
            <v>603.33333333333337</v>
          </cell>
          <cell r="G280">
            <v>2516.6666666666665</v>
          </cell>
          <cell r="H280">
            <v>3120</v>
          </cell>
          <cell r="I280">
            <v>2264.6976168754945</v>
          </cell>
          <cell r="J280">
            <v>1985.457680191623</v>
          </cell>
          <cell r="K280">
            <v>1764.028068227324</v>
          </cell>
        </row>
        <row r="281">
          <cell r="D281" t="str">
            <v>Torridge</v>
          </cell>
          <cell r="E281">
            <v>515</v>
          </cell>
          <cell r="F281">
            <v>350</v>
          </cell>
          <cell r="G281">
            <v>1580</v>
          </cell>
          <cell r="H281">
            <v>1930</v>
          </cell>
          <cell r="I281">
            <v>2003.5032990623392</v>
          </cell>
          <cell r="J281">
            <v>1839.1728957291921</v>
          </cell>
          <cell r="K281">
            <v>1634.057800756598</v>
          </cell>
        </row>
        <row r="282">
          <cell r="D282" t="str">
            <v>West Devon</v>
          </cell>
          <cell r="E282">
            <v>241.66666666666666</v>
          </cell>
          <cell r="F282">
            <v>240</v>
          </cell>
          <cell r="G282">
            <v>1140</v>
          </cell>
          <cell r="H282">
            <v>1380</v>
          </cell>
          <cell r="I282">
            <v>1847.3325537579246</v>
          </cell>
          <cell r="J282">
            <v>2000.0280975290625</v>
          </cell>
          <cell r="K282">
            <v>1776.9735091729849</v>
          </cell>
        </row>
        <row r="283">
          <cell r="E283">
            <v>1896.6666666666665</v>
          </cell>
          <cell r="F283">
            <v>1753.3333333333335</v>
          </cell>
          <cell r="G283">
            <v>8080</v>
          </cell>
          <cell r="H283">
            <v>9833.3333333333321</v>
          </cell>
          <cell r="I283">
            <v>3401.2536734946916</v>
          </cell>
          <cell r="J283">
            <v>2182.2946364171112</v>
          </cell>
          <cell r="K283">
            <v>1938.9126397346263</v>
          </cell>
        </row>
        <row r="284">
          <cell r="D284" t="str">
            <v>Christchurch</v>
          </cell>
          <cell r="E284">
            <v>223.33333333333334</v>
          </cell>
          <cell r="F284">
            <v>203.33333333333334</v>
          </cell>
          <cell r="G284">
            <v>876.66666666666663</v>
          </cell>
          <cell r="H284">
            <v>1080</v>
          </cell>
          <cell r="I284">
            <v>2880.7182991314612</v>
          </cell>
          <cell r="J284">
            <v>2262.9355226070588</v>
          </cell>
          <cell r="K284">
            <v>2010.5599924357241</v>
          </cell>
        </row>
        <row r="285">
          <cell r="D285" t="str">
            <v>East Dorset</v>
          </cell>
          <cell r="E285">
            <v>316.66666666666669</v>
          </cell>
          <cell r="F285">
            <v>203.33333333333334</v>
          </cell>
          <cell r="G285">
            <v>1143.3333333333333</v>
          </cell>
          <cell r="H285">
            <v>1346.6666666666665</v>
          </cell>
          <cell r="I285">
            <v>3701.9600376155968</v>
          </cell>
          <cell r="J285">
            <v>2212.6040905145105</v>
          </cell>
          <cell r="K285">
            <v>1965.8418099173421</v>
          </cell>
        </row>
        <row r="286">
          <cell r="D286" t="str">
            <v>North Dorset</v>
          </cell>
          <cell r="E286">
            <v>240</v>
          </cell>
          <cell r="F286">
            <v>266.66666666666669</v>
          </cell>
          <cell r="G286">
            <v>1173.3333333333333</v>
          </cell>
          <cell r="H286">
            <v>1440</v>
          </cell>
          <cell r="I286">
            <v>1889.4296045847157</v>
          </cell>
          <cell r="J286">
            <v>2093.9639644657727</v>
          </cell>
          <cell r="K286">
            <v>1860.4331102225678</v>
          </cell>
        </row>
        <row r="287">
          <cell r="D287" t="str">
            <v>Purbeck</v>
          </cell>
          <cell r="E287">
            <v>176.66666666666666</v>
          </cell>
          <cell r="F287">
            <v>153.33333333333334</v>
          </cell>
          <cell r="G287">
            <v>736.66666666666663</v>
          </cell>
          <cell r="H287">
            <v>890</v>
          </cell>
          <cell r="I287">
            <v>5524.667552543895</v>
          </cell>
          <cell r="J287">
            <v>2122.6046253183513</v>
          </cell>
          <cell r="K287">
            <v>1885.8796005409374</v>
          </cell>
        </row>
        <row r="288">
          <cell r="D288" t="str">
            <v>West Dorset</v>
          </cell>
          <cell r="E288">
            <v>341.66666666666669</v>
          </cell>
          <cell r="F288">
            <v>426.66666666666669</v>
          </cell>
          <cell r="G288">
            <v>1910</v>
          </cell>
          <cell r="H288">
            <v>2336.6666666666665</v>
          </cell>
          <cell r="I288">
            <v>2609.9317337603293</v>
          </cell>
          <cell r="J288">
            <v>2095.0654020478669</v>
          </cell>
          <cell r="K288">
            <v>1861.4117091771561</v>
          </cell>
        </row>
        <row r="289">
          <cell r="D289" t="str">
            <v>Weymouth and Portland</v>
          </cell>
          <cell r="E289">
            <v>598.33333333333337</v>
          </cell>
          <cell r="F289">
            <v>500</v>
          </cell>
          <cell r="G289">
            <v>2240</v>
          </cell>
          <cell r="H289">
            <v>2740</v>
          </cell>
          <cell r="I289">
            <v>3800.8148133321511</v>
          </cell>
          <cell r="J289">
            <v>2306.5942135491068</v>
          </cell>
          <cell r="K289">
            <v>2049.3496161140297</v>
          </cell>
        </row>
        <row r="290">
          <cell r="E290">
            <v>4200</v>
          </cell>
          <cell r="F290">
            <v>2700</v>
          </cell>
          <cell r="G290">
            <v>11513.333333333332</v>
          </cell>
          <cell r="H290">
            <v>14213.333333333334</v>
          </cell>
          <cell r="I290">
            <v>2319.229802561646</v>
          </cell>
          <cell r="J290">
            <v>2020.6950883765664</v>
          </cell>
          <cell r="K290">
            <v>1795.3355988334786</v>
          </cell>
        </row>
        <row r="291">
          <cell r="D291" t="str">
            <v>Cheltenham</v>
          </cell>
          <cell r="E291">
            <v>805</v>
          </cell>
          <cell r="F291">
            <v>600</v>
          </cell>
          <cell r="G291">
            <v>2266.6666666666665</v>
          </cell>
          <cell r="H291">
            <v>2866.6666666666665</v>
          </cell>
          <cell r="I291">
            <v>2337.4567950488313</v>
          </cell>
          <cell r="J291">
            <v>2272.6863884595996</v>
          </cell>
          <cell r="K291">
            <v>2019.2233858814816</v>
          </cell>
        </row>
        <row r="292">
          <cell r="D292" t="str">
            <v>Cotswold</v>
          </cell>
          <cell r="E292">
            <v>318.33333333333331</v>
          </cell>
          <cell r="F292">
            <v>206.66666666666666</v>
          </cell>
          <cell r="G292">
            <v>983.33333333333337</v>
          </cell>
          <cell r="H292">
            <v>1190</v>
          </cell>
          <cell r="I292">
            <v>3304.6983965972722</v>
          </cell>
          <cell r="J292">
            <v>2123.602648036649</v>
          </cell>
          <cell r="K292">
            <v>1886.7663180496359</v>
          </cell>
        </row>
        <row r="293">
          <cell r="D293" t="str">
            <v>Forest of Dean</v>
          </cell>
          <cell r="E293">
            <v>656.66666666666663</v>
          </cell>
          <cell r="F293">
            <v>380</v>
          </cell>
          <cell r="G293">
            <v>1870</v>
          </cell>
          <cell r="H293">
            <v>2250</v>
          </cell>
          <cell r="I293">
            <v>1645.9408191940142</v>
          </cell>
          <cell r="J293">
            <v>1835.217323147866</v>
          </cell>
          <cell r="K293">
            <v>1630.5433762846062</v>
          </cell>
        </row>
        <row r="294">
          <cell r="D294" t="str">
            <v>Gloucester</v>
          </cell>
          <cell r="E294">
            <v>1385</v>
          </cell>
          <cell r="F294">
            <v>763.33333333333337</v>
          </cell>
          <cell r="G294">
            <v>3210</v>
          </cell>
          <cell r="H294">
            <v>3973.3333333333335</v>
          </cell>
          <cell r="I294">
            <v>2265.0075997409235</v>
          </cell>
          <cell r="J294">
            <v>2140.3286743443682</v>
          </cell>
          <cell r="K294">
            <v>1901.6269621072204</v>
          </cell>
        </row>
        <row r="295">
          <cell r="D295" t="str">
            <v>Stroud</v>
          </cell>
          <cell r="E295">
            <v>525</v>
          </cell>
          <cell r="F295">
            <v>473.33333333333331</v>
          </cell>
          <cell r="G295">
            <v>1986.6666666666667</v>
          </cell>
          <cell r="H295">
            <v>2460</v>
          </cell>
          <cell r="I295">
            <v>1962.2328692100243</v>
          </cell>
          <cell r="J295">
            <v>1859.4855557110532</v>
          </cell>
          <cell r="K295">
            <v>1652.1050765589725</v>
          </cell>
        </row>
        <row r="296">
          <cell r="D296" t="str">
            <v>Tewkesbury</v>
          </cell>
          <cell r="E296">
            <v>510</v>
          </cell>
          <cell r="F296">
            <v>276.66666666666669</v>
          </cell>
          <cell r="G296">
            <v>1196.6666666666667</v>
          </cell>
          <cell r="H296">
            <v>1473.3333333333335</v>
          </cell>
          <cell r="I296">
            <v>2400.0423355788098</v>
          </cell>
          <cell r="J296">
            <v>1892.8499405598641</v>
          </cell>
          <cell r="K296">
            <v>1681.7484741189551</v>
          </cell>
        </row>
        <row r="297">
          <cell r="D297" t="str">
            <v>Isles of Scilly</v>
          </cell>
          <cell r="E297">
            <v>0</v>
          </cell>
          <cell r="F297" t="str">
            <v>-</v>
          </cell>
          <cell r="G297">
            <v>10</v>
          </cell>
          <cell r="H297">
            <v>10</v>
          </cell>
          <cell r="I297">
            <v>2350.3314422302001</v>
          </cell>
          <cell r="J297">
            <v>2020.61</v>
          </cell>
          <cell r="K297">
            <v>1795.26</v>
          </cell>
        </row>
        <row r="298">
          <cell r="D298" t="str">
            <v>North Somerset</v>
          </cell>
          <cell r="E298">
            <v>1241.6666666666667</v>
          </cell>
          <cell r="F298">
            <v>1466.6666666666667</v>
          </cell>
          <cell r="G298">
            <v>4936.666666666667</v>
          </cell>
          <cell r="H298">
            <v>6403.3333333333339</v>
          </cell>
          <cell r="I298">
            <v>2446.7669645991323</v>
          </cell>
          <cell r="J298">
            <v>2112.4311177036479</v>
          </cell>
          <cell r="K298">
            <v>1876.8407007629633</v>
          </cell>
        </row>
        <row r="299">
          <cell r="D299" t="str">
            <v>Plymouth</v>
          </cell>
          <cell r="E299">
            <v>3666.6666666666665</v>
          </cell>
          <cell r="F299">
            <v>2283.3333333333335</v>
          </cell>
          <cell r="G299">
            <v>8656.6666666666661</v>
          </cell>
          <cell r="H299">
            <v>10940</v>
          </cell>
          <cell r="I299">
            <v>2461.4195507431587</v>
          </cell>
          <cell r="J299">
            <v>1983.044386142069</v>
          </cell>
          <cell r="K299">
            <v>1761.8839185520269</v>
          </cell>
        </row>
        <row r="300">
          <cell r="D300" t="str">
            <v>Poole</v>
          </cell>
          <cell r="E300">
            <v>980</v>
          </cell>
          <cell r="F300">
            <v>666.66666666666663</v>
          </cell>
          <cell r="G300">
            <v>2893.3333333333335</v>
          </cell>
          <cell r="H300">
            <v>3560</v>
          </cell>
          <cell r="I300">
            <v>3716.7760376959641</v>
          </cell>
          <cell r="J300">
            <v>2251.3792994554024</v>
          </cell>
          <cell r="K300">
            <v>2000.2925854768146</v>
          </cell>
        </row>
        <row r="301">
          <cell r="E301">
            <v>3470</v>
          </cell>
          <cell r="F301">
            <v>3076.6666666666665</v>
          </cell>
          <cell r="G301">
            <v>11236.666666666668</v>
          </cell>
          <cell r="H301">
            <v>14313.333333333334</v>
          </cell>
          <cell r="I301">
            <v>2568.6127845875203</v>
          </cell>
          <cell r="J301">
            <v>2000.1843891747903</v>
          </cell>
          <cell r="K301">
            <v>1777.1123702792397</v>
          </cell>
        </row>
        <row r="302">
          <cell r="D302" t="str">
            <v>Mendip</v>
          </cell>
          <cell r="E302">
            <v>650</v>
          </cell>
          <cell r="F302">
            <v>620</v>
          </cell>
          <cell r="G302">
            <v>2346.6666666666665</v>
          </cell>
          <cell r="H302">
            <v>2966.6666666666665</v>
          </cell>
          <cell r="I302">
            <v>2207.6885204836835</v>
          </cell>
          <cell r="J302">
            <v>2090.1873592855604</v>
          </cell>
          <cell r="K302">
            <v>1857.0776936821035</v>
          </cell>
        </row>
        <row r="303">
          <cell r="D303" t="str">
            <v>Sedgemoor</v>
          </cell>
          <cell r="E303">
            <v>990</v>
          </cell>
          <cell r="F303">
            <v>793.33333333333337</v>
          </cell>
          <cell r="G303">
            <v>2626.6666666666665</v>
          </cell>
          <cell r="H303">
            <v>3420</v>
          </cell>
          <cell r="I303">
            <v>2139.0343784045799</v>
          </cell>
          <cell r="J303">
            <v>1879.2110601784741</v>
          </cell>
          <cell r="K303">
            <v>1669.6306797927396</v>
          </cell>
        </row>
        <row r="304">
          <cell r="D304" t="str">
            <v>South Somerset</v>
          </cell>
          <cell r="E304">
            <v>860</v>
          </cell>
          <cell r="F304">
            <v>836.66666666666663</v>
          </cell>
          <cell r="G304">
            <v>3126.6666666666665</v>
          </cell>
          <cell r="H304">
            <v>3963.333333333333</v>
          </cell>
          <cell r="I304">
            <v>2380.8419968941794</v>
          </cell>
          <cell r="J304">
            <v>1969.5510952717289</v>
          </cell>
          <cell r="K304">
            <v>1749.8954767607427</v>
          </cell>
        </row>
        <row r="305">
          <cell r="D305" t="str">
            <v>Taunton Deane</v>
          </cell>
          <cell r="E305">
            <v>808.33333333333337</v>
          </cell>
          <cell r="F305">
            <v>590</v>
          </cell>
          <cell r="G305">
            <v>2353.3333333333335</v>
          </cell>
          <cell r="H305">
            <v>2943.3333333333335</v>
          </cell>
          <cell r="I305">
            <v>2041.5636841304415</v>
          </cell>
          <cell r="J305">
            <v>1941.709036406387</v>
          </cell>
          <cell r="K305">
            <v>1725.1585237620968</v>
          </cell>
        </row>
        <row r="306">
          <cell r="D306" t="str">
            <v>West Somerset</v>
          </cell>
          <cell r="E306">
            <v>161.66666666666666</v>
          </cell>
          <cell r="F306">
            <v>236.66666666666666</v>
          </cell>
          <cell r="G306">
            <v>783.33333333333337</v>
          </cell>
          <cell r="H306">
            <v>1020</v>
          </cell>
          <cell r="I306">
            <v>4073.9353430247152</v>
          </cell>
          <cell r="J306">
            <v>2120.2633947318013</v>
          </cell>
          <cell r="K306">
            <v>1883.7994773985154</v>
          </cell>
        </row>
        <row r="307">
          <cell r="D307" t="str">
            <v>South Gloucestershire</v>
          </cell>
          <cell r="E307">
            <v>1521.6666666666667</v>
          </cell>
          <cell r="F307">
            <v>953.33333333333337</v>
          </cell>
          <cell r="G307">
            <v>4203.333333333333</v>
          </cell>
          <cell r="H307">
            <v>5156.6666666666661</v>
          </cell>
          <cell r="I307">
            <v>1881.3545328126547</v>
          </cell>
          <cell r="J307">
            <v>2052.6863784180896</v>
          </cell>
          <cell r="K307">
            <v>1823.7590369833169</v>
          </cell>
        </row>
        <row r="308">
          <cell r="D308" t="str">
            <v>Swindon</v>
          </cell>
          <cell r="E308">
            <v>1911.6666666666667</v>
          </cell>
          <cell r="F308">
            <v>953.33333333333337</v>
          </cell>
          <cell r="G308">
            <v>4806.666666666667</v>
          </cell>
          <cell r="H308">
            <v>5760</v>
          </cell>
          <cell r="I308">
            <v>2922.3076669097609</v>
          </cell>
          <cell r="J308">
            <v>2026.0862059240376</v>
          </cell>
          <cell r="K308">
            <v>1800.1254680750803</v>
          </cell>
        </row>
        <row r="309">
          <cell r="D309" t="str">
            <v>Torbay</v>
          </cell>
          <cell r="E309">
            <v>1551.6666666666667</v>
          </cell>
          <cell r="F309">
            <v>1253.3333333333333</v>
          </cell>
          <cell r="G309">
            <v>4593.333333333333</v>
          </cell>
          <cell r="H309">
            <v>5846.6666666666661</v>
          </cell>
          <cell r="I309">
            <v>2921.6541771060515</v>
          </cell>
          <cell r="J309">
            <v>2241.5562297209794</v>
          </cell>
          <cell r="K309">
            <v>1991.5650407396211</v>
          </cell>
        </row>
        <row r="310">
          <cell r="D310" t="str">
            <v>Wiltshire</v>
          </cell>
          <cell r="E310">
            <v>2533.3333333333335</v>
          </cell>
          <cell r="F310">
            <v>1640</v>
          </cell>
          <cell r="G310">
            <v>8150</v>
          </cell>
          <cell r="H310">
            <v>9790</v>
          </cell>
          <cell r="I310">
            <v>2887.2768477131126</v>
          </cell>
          <cell r="J310">
            <v>2045.5813199183899</v>
          </cell>
          <cell r="K310">
            <v>1817.446375300869</v>
          </cell>
        </row>
        <row r="311">
          <cell r="E311">
            <v>39616.666666666664</v>
          </cell>
          <cell r="F311">
            <v>29493.333333333332</v>
          </cell>
          <cell r="G311">
            <v>119380</v>
          </cell>
          <cell r="H311">
            <v>148873.33333333331</v>
          </cell>
          <cell r="I311">
            <v>2690.0277159313</v>
          </cell>
          <cell r="J311">
            <v>2140.5658773449277</v>
          </cell>
          <cell r="K311">
            <v>1901.8377108706061</v>
          </cell>
        </row>
        <row r="312">
          <cell r="D312" t="str">
            <v>Herefordshire, County of</v>
          </cell>
          <cell r="E312">
            <v>1081.6666666666667</v>
          </cell>
          <cell r="F312">
            <v>860</v>
          </cell>
          <cell r="G312">
            <v>3393.3333333333335</v>
          </cell>
          <cell r="H312">
            <v>4253.3333333333339</v>
          </cell>
          <cell r="I312">
            <v>2052.8482413191391</v>
          </cell>
          <cell r="J312">
            <v>1955.9263154298988</v>
          </cell>
          <cell r="K312">
            <v>1737.7902104011562</v>
          </cell>
        </row>
        <row r="313">
          <cell r="D313" t="str">
            <v>Shropshire</v>
          </cell>
          <cell r="E313">
            <v>1931.6666666666667</v>
          </cell>
          <cell r="F313">
            <v>1433.3333333333333</v>
          </cell>
          <cell r="G313">
            <v>4923.333333333333</v>
          </cell>
          <cell r="H313">
            <v>6356.6666666666661</v>
          </cell>
          <cell r="I313">
            <v>1829.6242659322229</v>
          </cell>
          <cell r="J313">
            <v>1795.0107677029132</v>
          </cell>
          <cell r="K313">
            <v>1594.8208861810701</v>
          </cell>
        </row>
        <row r="314">
          <cell r="E314">
            <v>5028.3333333333339</v>
          </cell>
          <cell r="F314">
            <v>5023.3333333333339</v>
          </cell>
          <cell r="G314">
            <v>16590</v>
          </cell>
          <cell r="H314">
            <v>21613.333333333332</v>
          </cell>
          <cell r="I314">
            <v>2114.1075112017988</v>
          </cell>
          <cell r="J314">
            <v>1701.3324763697221</v>
          </cell>
          <cell r="K314">
            <v>1511.5901344284684</v>
          </cell>
        </row>
        <row r="315">
          <cell r="D315" t="str">
            <v>Cannock Chase</v>
          </cell>
          <cell r="E315">
            <v>725</v>
          </cell>
          <cell r="F315">
            <v>706.66666666666663</v>
          </cell>
          <cell r="G315">
            <v>2126.6666666666665</v>
          </cell>
          <cell r="H315">
            <v>2833.333333333333</v>
          </cell>
          <cell r="I315">
            <v>1531.9512175039861</v>
          </cell>
          <cell r="J315">
            <v>1656.7783265575299</v>
          </cell>
          <cell r="K315">
            <v>1472.0049185818498</v>
          </cell>
        </row>
        <row r="316">
          <cell r="D316" t="str">
            <v>East Staffordshire</v>
          </cell>
          <cell r="E316">
            <v>693.33333333333337</v>
          </cell>
          <cell r="F316">
            <v>816.66666666666663</v>
          </cell>
          <cell r="G316">
            <v>2366.6666666666665</v>
          </cell>
          <cell r="H316">
            <v>3183.333333333333</v>
          </cell>
          <cell r="I316">
            <v>2288.1539054939881</v>
          </cell>
          <cell r="J316">
            <v>1805.3806350012198</v>
          </cell>
          <cell r="K316">
            <v>1604.0342464861058</v>
          </cell>
        </row>
        <row r="317">
          <cell r="D317" t="str">
            <v>Lichfield</v>
          </cell>
          <cell r="E317">
            <v>411.66666666666669</v>
          </cell>
          <cell r="F317">
            <v>446.66666666666669</v>
          </cell>
          <cell r="G317">
            <v>1633.3333333333333</v>
          </cell>
          <cell r="H317">
            <v>2080</v>
          </cell>
          <cell r="I317">
            <v>2341.6622292564757</v>
          </cell>
          <cell r="J317">
            <v>1736.4804664310402</v>
          </cell>
          <cell r="K317">
            <v>1542.8182193322755</v>
          </cell>
        </row>
        <row r="318">
          <cell r="D318" t="str">
            <v>Newcastle-under-Lyme</v>
          </cell>
          <cell r="E318">
            <v>966.66666666666663</v>
          </cell>
          <cell r="F318">
            <v>993.33333333333337</v>
          </cell>
          <cell r="G318">
            <v>3126.6666666666665</v>
          </cell>
          <cell r="H318">
            <v>4120</v>
          </cell>
          <cell r="I318">
            <v>1579.1847003074815</v>
          </cell>
          <cell r="J318">
            <v>1799.1442339517641</v>
          </cell>
          <cell r="K318">
            <v>1598.4933645999199</v>
          </cell>
        </row>
        <row r="319">
          <cell r="D319" t="str">
            <v>South Staffordshire</v>
          </cell>
          <cell r="E319">
            <v>695</v>
          </cell>
          <cell r="F319">
            <v>420</v>
          </cell>
          <cell r="G319">
            <v>1500</v>
          </cell>
          <cell r="H319">
            <v>1920</v>
          </cell>
          <cell r="I319">
            <v>1585.6243532389706</v>
          </cell>
          <cell r="J319">
            <v>1571.6097151030181</v>
          </cell>
          <cell r="K319">
            <v>1396.334798469692</v>
          </cell>
        </row>
        <row r="320">
          <cell r="D320" t="str">
            <v>Stafford</v>
          </cell>
          <cell r="E320">
            <v>631.66666666666663</v>
          </cell>
          <cell r="F320">
            <v>626.66666666666663</v>
          </cell>
          <cell r="G320">
            <v>2246.6666666666665</v>
          </cell>
          <cell r="H320">
            <v>2873.333333333333</v>
          </cell>
          <cell r="I320">
            <v>1900.0957705586986</v>
          </cell>
          <cell r="J320">
            <v>1703.7715118240799</v>
          </cell>
          <cell r="K320">
            <v>1513.7571546796748</v>
          </cell>
        </row>
        <row r="321">
          <cell r="D321" t="str">
            <v>Staffordshire Moorlands</v>
          </cell>
          <cell r="E321">
            <v>465</v>
          </cell>
          <cell r="F321">
            <v>556.66666666666663</v>
          </cell>
          <cell r="G321">
            <v>1923.3333333333333</v>
          </cell>
          <cell r="H321">
            <v>2480</v>
          </cell>
          <cell r="I321">
            <v>1928.5893955488698</v>
          </cell>
          <cell r="J321">
            <v>1607.1496141246346</v>
          </cell>
          <cell r="K321">
            <v>1427.9110844019337</v>
          </cell>
        </row>
        <row r="322">
          <cell r="D322" t="str">
            <v>Tamworth</v>
          </cell>
          <cell r="E322">
            <v>440</v>
          </cell>
          <cell r="F322">
            <v>456.66666666666669</v>
          </cell>
          <cell r="G322">
            <v>1666.6666666666667</v>
          </cell>
          <cell r="H322">
            <v>2123.3333333333335</v>
          </cell>
          <cell r="I322">
            <v>3757.5985177059206</v>
          </cell>
          <cell r="J322">
            <v>1730.3453079644901</v>
          </cell>
          <cell r="K322">
            <v>1537.3672888762951</v>
          </cell>
        </row>
        <row r="323">
          <cell r="D323" t="str">
            <v>Stoke-on-Trent</v>
          </cell>
          <cell r="E323">
            <v>3391.6666666666665</v>
          </cell>
          <cell r="F323">
            <v>3276.6666666666665</v>
          </cell>
          <cell r="G323">
            <v>9033.3333333333339</v>
          </cell>
          <cell r="H323">
            <v>12310</v>
          </cell>
          <cell r="I323">
            <v>2092.5705110606659</v>
          </cell>
          <cell r="J323">
            <v>1705.8859451205803</v>
          </cell>
          <cell r="K323">
            <v>1515.6357742647879</v>
          </cell>
        </row>
        <row r="324">
          <cell r="D324" t="str">
            <v>Telford and Wrekin</v>
          </cell>
          <cell r="E324">
            <v>1651.6666666666667</v>
          </cell>
          <cell r="F324">
            <v>1286.6666666666667</v>
          </cell>
          <cell r="G324">
            <v>4133.333333333333</v>
          </cell>
          <cell r="H324">
            <v>5420</v>
          </cell>
          <cell r="I324">
            <v>2469.0135231366125</v>
          </cell>
          <cell r="J324">
            <v>2109.9590230314084</v>
          </cell>
          <cell r="K324">
            <v>1874.644308247196</v>
          </cell>
        </row>
        <row r="325">
          <cell r="E325">
            <v>3408.3333333333339</v>
          </cell>
          <cell r="F325">
            <v>2606.6666666666665</v>
          </cell>
          <cell r="G325">
            <v>9113.3333333333339</v>
          </cell>
          <cell r="H325">
            <v>11720</v>
          </cell>
          <cell r="I325">
            <v>2257.1565997435018</v>
          </cell>
          <cell r="J325">
            <v>1905.3908288019659</v>
          </cell>
          <cell r="K325">
            <v>1692.8907306778733</v>
          </cell>
        </row>
        <row r="326">
          <cell r="D326" t="str">
            <v>North Warwickshire</v>
          </cell>
          <cell r="E326">
            <v>416.66666666666669</v>
          </cell>
          <cell r="F326">
            <v>280</v>
          </cell>
          <cell r="G326">
            <v>1056.6666666666667</v>
          </cell>
          <cell r="H326">
            <v>1336.6666666666667</v>
          </cell>
          <cell r="I326">
            <v>1580.3339790023272</v>
          </cell>
          <cell r="J326">
            <v>1683.2969664461007</v>
          </cell>
          <cell r="K326">
            <v>1495.5660478677364</v>
          </cell>
        </row>
        <row r="327">
          <cell r="D327" t="str">
            <v>Nuneaton and Bedworth</v>
          </cell>
          <cell r="E327">
            <v>1396.6666666666667</v>
          </cell>
          <cell r="F327">
            <v>1006.6666666666666</v>
          </cell>
          <cell r="G327">
            <v>2953.3333333333335</v>
          </cell>
          <cell r="H327">
            <v>3960</v>
          </cell>
          <cell r="I327">
            <v>2186.1500253283934</v>
          </cell>
          <cell r="J327">
            <v>1805.9822127243513</v>
          </cell>
          <cell r="K327">
            <v>1604.5687328160898</v>
          </cell>
        </row>
        <row r="328">
          <cell r="D328" t="str">
            <v>Rugby</v>
          </cell>
          <cell r="E328">
            <v>738.33333333333337</v>
          </cell>
          <cell r="F328">
            <v>453.33333333333331</v>
          </cell>
          <cell r="G328">
            <v>1486.6666666666667</v>
          </cell>
          <cell r="H328">
            <v>1940</v>
          </cell>
          <cell r="I328">
            <v>2437.6462093730324</v>
          </cell>
          <cell r="J328">
            <v>1885.6321920566334</v>
          </cell>
          <cell r="K328">
            <v>1675.3356902675882</v>
          </cell>
        </row>
        <row r="329">
          <cell r="D329" t="str">
            <v>Stratford-on-Avon</v>
          </cell>
          <cell r="E329">
            <v>278.33333333333331</v>
          </cell>
          <cell r="F329">
            <v>363.33333333333331</v>
          </cell>
          <cell r="G329">
            <v>1553.3333333333333</v>
          </cell>
          <cell r="H329">
            <v>1916.6666666666665</v>
          </cell>
          <cell r="I329">
            <v>2840.5644964455</v>
          </cell>
          <cell r="J329">
            <v>2096.0082078495734</v>
          </cell>
          <cell r="K329">
            <v>1862.2493678760502</v>
          </cell>
        </row>
        <row r="330">
          <cell r="D330" t="str">
            <v>Warwick</v>
          </cell>
          <cell r="E330">
            <v>578.33333333333337</v>
          </cell>
          <cell r="F330">
            <v>503.33333333333331</v>
          </cell>
          <cell r="G330">
            <v>2063.3333333333335</v>
          </cell>
          <cell r="H330">
            <v>2566.666666666667</v>
          </cell>
          <cell r="I330">
            <v>2241.0882885682554</v>
          </cell>
          <cell r="J330">
            <v>2056.0345649331703</v>
          </cell>
          <cell r="K330">
            <v>1826.7338145619012</v>
          </cell>
        </row>
        <row r="331">
          <cell r="E331">
            <v>60066.666666666664</v>
          </cell>
          <cell r="F331">
            <v>22910</v>
          </cell>
          <cell r="G331">
            <v>71910</v>
          </cell>
          <cell r="H331">
            <v>94820</v>
          </cell>
          <cell r="I331">
            <v>2144.0856912825061</v>
          </cell>
          <cell r="J331">
            <v>1804.1596003283987</v>
          </cell>
          <cell r="K331">
            <v>1602.9493885933264</v>
          </cell>
        </row>
        <row r="332">
          <cell r="D332" t="str">
            <v>Birmingham</v>
          </cell>
          <cell r="E332">
            <v>29915</v>
          </cell>
          <cell r="F332">
            <v>9620</v>
          </cell>
          <cell r="G332">
            <v>30543.333333333332</v>
          </cell>
          <cell r="H332">
            <v>40163.333333333328</v>
          </cell>
          <cell r="I332">
            <v>2147.7346198709242</v>
          </cell>
          <cell r="J332">
            <v>1801.8199491430885</v>
          </cell>
          <cell r="K332">
            <v>1600.8706687082718</v>
          </cell>
        </row>
        <row r="333">
          <cell r="D333" t="str">
            <v>Coventry</v>
          </cell>
          <cell r="E333">
            <v>4356.666666666667</v>
          </cell>
          <cell r="F333">
            <v>2816.6666666666665</v>
          </cell>
          <cell r="G333">
            <v>8163.333333333333</v>
          </cell>
          <cell r="H333">
            <v>10980</v>
          </cell>
          <cell r="I333">
            <v>2693.6601722649557</v>
          </cell>
          <cell r="J333">
            <v>1977.5867537772319</v>
          </cell>
          <cell r="K333">
            <v>1757.0349526064474</v>
          </cell>
        </row>
        <row r="334">
          <cell r="D334" t="str">
            <v>Dudley</v>
          </cell>
          <cell r="E334">
            <v>5578.333333333333</v>
          </cell>
          <cell r="F334">
            <v>2093.3333333333335</v>
          </cell>
          <cell r="G334">
            <v>6973.333333333333</v>
          </cell>
          <cell r="H334">
            <v>9066.6666666666661</v>
          </cell>
          <cell r="I334">
            <v>1794.6806724696517</v>
          </cell>
          <cell r="J334">
            <v>1640.8711749572972</v>
          </cell>
          <cell r="K334">
            <v>1457.8718236343666</v>
          </cell>
        </row>
        <row r="335">
          <cell r="D335" t="str">
            <v>Sandwell</v>
          </cell>
          <cell r="E335">
            <v>6951.666666666667</v>
          </cell>
          <cell r="F335">
            <v>2750</v>
          </cell>
          <cell r="G335">
            <v>8886.6666666666661</v>
          </cell>
          <cell r="H335">
            <v>11636.666666666666</v>
          </cell>
          <cell r="I335">
            <v>2041.2950323137366</v>
          </cell>
          <cell r="J335">
            <v>1696.3456047908244</v>
          </cell>
          <cell r="K335">
            <v>1507.1594273297546</v>
          </cell>
        </row>
        <row r="336">
          <cell r="D336" t="str">
            <v>Solihull</v>
          </cell>
          <cell r="E336">
            <v>2061.6666666666665</v>
          </cell>
          <cell r="F336">
            <v>983.33333333333337</v>
          </cell>
          <cell r="G336">
            <v>3793.3333333333335</v>
          </cell>
          <cell r="H336">
            <v>4776.666666666667</v>
          </cell>
          <cell r="I336">
            <v>2078.8298242122351</v>
          </cell>
          <cell r="J336">
            <v>1871.1218302976456</v>
          </cell>
          <cell r="K336">
            <v>1662.4436071583093</v>
          </cell>
        </row>
        <row r="337">
          <cell r="D337" t="str">
            <v>Walsall</v>
          </cell>
          <cell r="E337">
            <v>4648.333333333333</v>
          </cell>
          <cell r="F337">
            <v>2310</v>
          </cell>
          <cell r="G337">
            <v>6846.666666666667</v>
          </cell>
          <cell r="H337">
            <v>9156.6666666666679</v>
          </cell>
          <cell r="I337">
            <v>2022.3827839546643</v>
          </cell>
          <cell r="J337">
            <v>1783.8514935003041</v>
          </cell>
          <cell r="K337">
            <v>1584.9061581509327</v>
          </cell>
        </row>
        <row r="338">
          <cell r="D338" t="str">
            <v>Wolverhampton</v>
          </cell>
          <cell r="E338">
            <v>6555</v>
          </cell>
          <cell r="F338">
            <v>2336.6666666666665</v>
          </cell>
          <cell r="G338">
            <v>6703.333333333333</v>
          </cell>
          <cell r="H338">
            <v>9040</v>
          </cell>
          <cell r="I338">
            <v>2230.0167338913739</v>
          </cell>
          <cell r="J338">
            <v>1857.5203958323993</v>
          </cell>
          <cell r="K338">
            <v>1650.3590825652022</v>
          </cell>
        </row>
        <row r="339">
          <cell r="E339">
            <v>4281.666666666667</v>
          </cell>
          <cell r="F339">
            <v>2946.6666666666665</v>
          </cell>
          <cell r="G339">
            <v>10333.333333333334</v>
          </cell>
          <cell r="H339">
            <v>13280</v>
          </cell>
          <cell r="I339">
            <v>2306.4422297585543</v>
          </cell>
          <cell r="J339">
            <v>1903.8150068023144</v>
          </cell>
          <cell r="K339">
            <v>1691.4906533729536</v>
          </cell>
        </row>
        <row r="340">
          <cell r="D340" t="str">
            <v>Bromsgrove</v>
          </cell>
          <cell r="E340">
            <v>578.33333333333337</v>
          </cell>
          <cell r="F340">
            <v>336.66666666666669</v>
          </cell>
          <cell r="G340">
            <v>1280</v>
          </cell>
          <cell r="H340">
            <v>1616.6666666666667</v>
          </cell>
          <cell r="I340">
            <v>1714.2583857384282</v>
          </cell>
          <cell r="J340">
            <v>1774.528475987149</v>
          </cell>
          <cell r="K340">
            <v>1576.6228969473027</v>
          </cell>
        </row>
        <row r="341">
          <cell r="D341" t="str">
            <v>Malvern Hills</v>
          </cell>
          <cell r="E341">
            <v>415</v>
          </cell>
          <cell r="F341">
            <v>336.66666666666669</v>
          </cell>
          <cell r="G341">
            <v>1256.6666666666667</v>
          </cell>
          <cell r="H341">
            <v>1593.3333333333335</v>
          </cell>
          <cell r="I341">
            <v>2201.1263308334537</v>
          </cell>
          <cell r="J341">
            <v>2012.3814873092447</v>
          </cell>
          <cell r="K341">
            <v>1787.9491781723316</v>
          </cell>
        </row>
        <row r="342">
          <cell r="D342" t="str">
            <v>Redditch</v>
          </cell>
          <cell r="E342">
            <v>920</v>
          </cell>
          <cell r="F342">
            <v>486.66666666666669</v>
          </cell>
          <cell r="G342">
            <v>1756.6666666666667</v>
          </cell>
          <cell r="H342">
            <v>2243.3333333333335</v>
          </cell>
          <cell r="I342">
            <v>2169.6304184639871</v>
          </cell>
          <cell r="J342">
            <v>1802.0747466156163</v>
          </cell>
          <cell r="K342">
            <v>1601.0970497073415</v>
          </cell>
        </row>
        <row r="343">
          <cell r="D343" t="str">
            <v>Worcester</v>
          </cell>
          <cell r="E343">
            <v>1001.6666666666666</v>
          </cell>
          <cell r="F343">
            <v>656.66666666666663</v>
          </cell>
          <cell r="G343">
            <v>2033.3333333333333</v>
          </cell>
          <cell r="H343">
            <v>2690</v>
          </cell>
          <cell r="I343">
            <v>3634.0756270222923</v>
          </cell>
          <cell r="J343">
            <v>2061.3731867529905</v>
          </cell>
          <cell r="K343">
            <v>1831.4770427000626</v>
          </cell>
        </row>
        <row r="344">
          <cell r="D344" t="str">
            <v>Wychavon</v>
          </cell>
          <cell r="E344">
            <v>648.33333333333337</v>
          </cell>
          <cell r="F344">
            <v>516.66666666666663</v>
          </cell>
          <cell r="G344">
            <v>1820</v>
          </cell>
          <cell r="H344">
            <v>2336.6666666666665</v>
          </cell>
          <cell r="I344">
            <v>1674.3235392034439</v>
          </cell>
          <cell r="J344">
            <v>1911.190882495581</v>
          </cell>
          <cell r="K344">
            <v>1698.0439291644686</v>
          </cell>
        </row>
        <row r="345">
          <cell r="D345" t="str">
            <v>Wyre Forest</v>
          </cell>
          <cell r="E345">
            <v>718.33333333333337</v>
          </cell>
          <cell r="F345">
            <v>613.33333333333337</v>
          </cell>
          <cell r="G345">
            <v>2186.6666666666665</v>
          </cell>
          <cell r="H345">
            <v>2800</v>
          </cell>
          <cell r="I345">
            <v>2445.239077289722</v>
          </cell>
          <cell r="J345">
            <v>1861.3412616533062</v>
          </cell>
          <cell r="K345">
            <v>1653.7538235462137</v>
          </cell>
        </row>
        <row r="346">
          <cell r="E346">
            <v>80841.666666666672</v>
          </cell>
          <cell r="F346">
            <v>40343.333333333328</v>
          </cell>
          <cell r="G346">
            <v>129430</v>
          </cell>
          <cell r="H346">
            <v>169773.33333333331</v>
          </cell>
          <cell r="I346">
            <v>2158.231071679375</v>
          </cell>
          <cell r="J346">
            <v>1860.1849954484005</v>
          </cell>
          <cell r="K346">
            <v>1652.726510770854</v>
          </cell>
        </row>
        <row r="347">
          <cell r="D347" t="str">
            <v>East Riding of Yorkshire</v>
          </cell>
          <cell r="E347">
            <v>2901.6666666666665</v>
          </cell>
          <cell r="F347">
            <v>1266.6666666666667</v>
          </cell>
          <cell r="G347">
            <v>6746.666666666667</v>
          </cell>
          <cell r="H347">
            <v>8013.3333333333339</v>
          </cell>
          <cell r="I347">
            <v>1536.4035615799569</v>
          </cell>
          <cell r="J347">
            <v>1339.4281440697803</v>
          </cell>
          <cell r="K347">
            <v>1190.0474460300175</v>
          </cell>
        </row>
        <row r="348">
          <cell r="D348" t="str">
            <v>Kingston upon Hull, City of</v>
          </cell>
          <cell r="E348">
            <v>6691.666666666667</v>
          </cell>
          <cell r="F348">
            <v>2856.6666666666665</v>
          </cell>
          <cell r="G348">
            <v>9833.3333333333339</v>
          </cell>
          <cell r="H348">
            <v>12690</v>
          </cell>
          <cell r="I348">
            <v>2004.9554714492565</v>
          </cell>
          <cell r="J348">
            <v>1707.6847960863522</v>
          </cell>
          <cell r="K348">
            <v>1517.2340070681551</v>
          </cell>
        </row>
        <row r="349">
          <cell r="D349" t="str">
            <v>North East Lincolnshire</v>
          </cell>
          <cell r="E349">
            <v>3445</v>
          </cell>
          <cell r="F349">
            <v>1203.3333333333333</v>
          </cell>
          <cell r="G349">
            <v>4616.666666666667</v>
          </cell>
          <cell r="H349">
            <v>5820</v>
          </cell>
          <cell r="I349">
            <v>1926.9946529304204</v>
          </cell>
          <cell r="J349">
            <v>1762.3169840167648</v>
          </cell>
          <cell r="K349">
            <v>1565.7733005013026</v>
          </cell>
        </row>
        <row r="350">
          <cell r="D350" t="str">
            <v>North Lincolnshire</v>
          </cell>
          <cell r="E350">
            <v>2531.6666666666665</v>
          </cell>
          <cell r="F350">
            <v>853.33333333333337</v>
          </cell>
          <cell r="G350">
            <v>4033.3333333333335</v>
          </cell>
          <cell r="H350">
            <v>4886.666666666667</v>
          </cell>
          <cell r="I350">
            <v>2145.3349258628514</v>
          </cell>
          <cell r="J350">
            <v>1664.5152134171849</v>
          </cell>
          <cell r="K350">
            <v>1478.8789435068297</v>
          </cell>
        </row>
        <row r="351">
          <cell r="E351">
            <v>3600</v>
          </cell>
          <cell r="F351">
            <v>2133.3333333333335</v>
          </cell>
          <cell r="G351">
            <v>11113.333333333332</v>
          </cell>
          <cell r="H351">
            <v>13246.666666666668</v>
          </cell>
          <cell r="I351">
            <v>2314.6346559274398</v>
          </cell>
          <cell r="J351">
            <v>1922.6696321660022</v>
          </cell>
          <cell r="K351">
            <v>1708.2425029284909</v>
          </cell>
        </row>
        <row r="352">
          <cell r="D352" t="str">
            <v>Craven</v>
          </cell>
          <cell r="E352">
            <v>238.33333333333334</v>
          </cell>
          <cell r="F352">
            <v>180</v>
          </cell>
          <cell r="G352">
            <v>903.33333333333337</v>
          </cell>
          <cell r="H352">
            <v>1083.3333333333335</v>
          </cell>
          <cell r="I352">
            <v>2519.5655288306643</v>
          </cell>
          <cell r="J352">
            <v>1835.9861909512356</v>
          </cell>
          <cell r="K352">
            <v>1631.2264955469464</v>
          </cell>
        </row>
        <row r="353">
          <cell r="D353" t="str">
            <v>Hambleton</v>
          </cell>
          <cell r="E353">
            <v>431.66666666666669</v>
          </cell>
          <cell r="F353">
            <v>200</v>
          </cell>
          <cell r="G353">
            <v>1353.3333333333333</v>
          </cell>
          <cell r="H353">
            <v>1553.3333333333333</v>
          </cell>
          <cell r="I353">
            <v>2295.952155920415</v>
          </cell>
          <cell r="J353">
            <v>1958.9131398659267</v>
          </cell>
          <cell r="K353">
            <v>1740.4439270694018</v>
          </cell>
        </row>
        <row r="354">
          <cell r="D354" t="str">
            <v>Harrogate</v>
          </cell>
          <cell r="E354">
            <v>626.66666666666663</v>
          </cell>
          <cell r="F354">
            <v>413.33333333333331</v>
          </cell>
          <cell r="G354">
            <v>2510</v>
          </cell>
          <cell r="H354">
            <v>2923.3333333333335</v>
          </cell>
          <cell r="I354">
            <v>2889.1981903981182</v>
          </cell>
          <cell r="J354">
            <v>2053.4010961507042</v>
          </cell>
          <cell r="K354">
            <v>1824.3940453009304</v>
          </cell>
        </row>
        <row r="355">
          <cell r="D355" t="str">
            <v>Richmondshire</v>
          </cell>
          <cell r="E355">
            <v>195</v>
          </cell>
          <cell r="F355">
            <v>96.666666666666671</v>
          </cell>
          <cell r="G355">
            <v>713.33333333333337</v>
          </cell>
          <cell r="H355">
            <v>810</v>
          </cell>
          <cell r="I355">
            <v>2686.6090953526796</v>
          </cell>
          <cell r="J355">
            <v>2001.3682615745483</v>
          </cell>
          <cell r="K355">
            <v>1778.1642104484902</v>
          </cell>
        </row>
        <row r="356">
          <cell r="D356" t="str">
            <v>Ryedale</v>
          </cell>
          <cell r="E356">
            <v>260</v>
          </cell>
          <cell r="F356">
            <v>146.66666666666666</v>
          </cell>
          <cell r="G356">
            <v>840</v>
          </cell>
          <cell r="H356">
            <v>986.66666666666663</v>
          </cell>
          <cell r="I356">
            <v>1921.4804551683803</v>
          </cell>
          <cell r="J356">
            <v>2111.7436722093926</v>
          </cell>
          <cell r="K356">
            <v>1876.2299231274885</v>
          </cell>
        </row>
        <row r="357">
          <cell r="D357" t="str">
            <v>Scarborough</v>
          </cell>
          <cell r="E357">
            <v>1130</v>
          </cell>
          <cell r="F357">
            <v>813.33333333333337</v>
          </cell>
          <cell r="G357">
            <v>3326.6666666666665</v>
          </cell>
          <cell r="H357">
            <v>4140</v>
          </cell>
          <cell r="I357">
            <v>2181.7845021920252</v>
          </cell>
          <cell r="J357">
            <v>1889.3556123699946</v>
          </cell>
          <cell r="K357">
            <v>1678.6438534221629</v>
          </cell>
        </row>
        <row r="358">
          <cell r="D358" t="str">
            <v>Selby</v>
          </cell>
          <cell r="E358">
            <v>718.33333333333337</v>
          </cell>
          <cell r="F358">
            <v>283.33333333333331</v>
          </cell>
          <cell r="G358">
            <v>1466.6666666666667</v>
          </cell>
          <cell r="H358">
            <v>1750</v>
          </cell>
          <cell r="I358">
            <v>1707.8526636297959</v>
          </cell>
          <cell r="J358">
            <v>1607.9194520402148</v>
          </cell>
          <cell r="K358">
            <v>1428.5950655840149</v>
          </cell>
        </row>
        <row r="359">
          <cell r="E359">
            <v>22480</v>
          </cell>
          <cell r="F359">
            <v>10679.999999999998</v>
          </cell>
          <cell r="G359">
            <v>43856.666666666672</v>
          </cell>
          <cell r="H359">
            <v>54536.666666666672</v>
          </cell>
          <cell r="I359">
            <v>2007.6796735493567</v>
          </cell>
          <cell r="J359">
            <v>1633.747031967137</v>
          </cell>
          <cell r="K359">
            <v>1451.5422058731385</v>
          </cell>
        </row>
        <row r="360">
          <cell r="D360" t="str">
            <v>Barnsley</v>
          </cell>
          <cell r="E360">
            <v>3585</v>
          </cell>
          <cell r="F360">
            <v>2480</v>
          </cell>
          <cell r="G360">
            <v>9053.3333333333339</v>
          </cell>
          <cell r="H360">
            <v>11533.333333333334</v>
          </cell>
          <cell r="I360">
            <v>1937.2606495711184</v>
          </cell>
          <cell r="J360">
            <v>1569.2896973555778</v>
          </cell>
          <cell r="K360">
            <v>1394.2735223890681</v>
          </cell>
        </row>
        <row r="361">
          <cell r="D361" t="str">
            <v>Doncaster</v>
          </cell>
          <cell r="E361">
            <v>5250</v>
          </cell>
          <cell r="F361">
            <v>2156.6666666666665</v>
          </cell>
          <cell r="G361">
            <v>9843.3333333333339</v>
          </cell>
          <cell r="H361">
            <v>12000</v>
          </cell>
          <cell r="I361">
            <v>2028.583353041927</v>
          </cell>
          <cell r="J361">
            <v>1497.8278137021657</v>
          </cell>
          <cell r="K361">
            <v>1330.7814772900015</v>
          </cell>
        </row>
        <row r="362">
          <cell r="D362" t="str">
            <v>Rotherham</v>
          </cell>
          <cell r="E362">
            <v>4310</v>
          </cell>
          <cell r="F362">
            <v>2116.6666666666665</v>
          </cell>
          <cell r="G362">
            <v>8596.6666666666661</v>
          </cell>
          <cell r="H362">
            <v>10713.333333333332</v>
          </cell>
          <cell r="I362">
            <v>1987.0306880315702</v>
          </cell>
          <cell r="J362">
            <v>1670.3785372004554</v>
          </cell>
          <cell r="K362">
            <v>1484.0883558403104</v>
          </cell>
        </row>
        <row r="363">
          <cell r="D363" t="str">
            <v>Sheffield</v>
          </cell>
          <cell r="E363">
            <v>9335</v>
          </cell>
          <cell r="F363">
            <v>3926.6666666666665</v>
          </cell>
          <cell r="G363">
            <v>16363.333333333334</v>
          </cell>
          <cell r="H363">
            <v>20290</v>
          </cell>
          <cell r="I363">
            <v>2077.844003552811</v>
          </cell>
          <cell r="J363">
            <v>1797.4920796103493</v>
          </cell>
          <cell r="K363">
            <v>1597.0254679731743</v>
          </cell>
        </row>
        <row r="364">
          <cell r="E364">
            <v>32988.333333333328</v>
          </cell>
          <cell r="F364">
            <v>15913.333333333334</v>
          </cell>
          <cell r="G364">
            <v>65946.666666666657</v>
          </cell>
          <cell r="H364">
            <v>81860.000000000015</v>
          </cell>
          <cell r="I364">
            <v>2083.4611498643999</v>
          </cell>
          <cell r="J364">
            <v>1788.9128276914842</v>
          </cell>
          <cell r="K364">
            <v>1589.4030233649314</v>
          </cell>
        </row>
        <row r="365">
          <cell r="D365" t="str">
            <v>Bradford</v>
          </cell>
          <cell r="E365">
            <v>9083.3333333333339</v>
          </cell>
          <cell r="F365">
            <v>3666.6666666666665</v>
          </cell>
          <cell r="G365">
            <v>15656.666666666666</v>
          </cell>
          <cell r="H365">
            <v>19323.333333333332</v>
          </cell>
          <cell r="I365">
            <v>1977.0696280426828</v>
          </cell>
          <cell r="J365">
            <v>1656.6612212429407</v>
          </cell>
          <cell r="K365">
            <v>1471.90087352265</v>
          </cell>
        </row>
        <row r="366">
          <cell r="D366" t="str">
            <v>Calderdale</v>
          </cell>
          <cell r="E366">
            <v>2676.6666666666665</v>
          </cell>
          <cell r="F366">
            <v>1500</v>
          </cell>
          <cell r="G366">
            <v>5756.666666666667</v>
          </cell>
          <cell r="H366">
            <v>7256.666666666667</v>
          </cell>
          <cell r="I366">
            <v>2291.0765092355368</v>
          </cell>
          <cell r="J366">
            <v>1884.7056827002534</v>
          </cell>
          <cell r="K366">
            <v>1674.5125105411025</v>
          </cell>
        </row>
        <row r="367">
          <cell r="D367" t="str">
            <v>Kirklees</v>
          </cell>
          <cell r="E367">
            <v>5725</v>
          </cell>
          <cell r="F367">
            <v>2673.3333333333335</v>
          </cell>
          <cell r="G367">
            <v>11670</v>
          </cell>
          <cell r="H367">
            <v>14343.333333333334</v>
          </cell>
          <cell r="I367">
            <v>1755.3808897992155</v>
          </cell>
          <cell r="J367">
            <v>1569.1666021422786</v>
          </cell>
          <cell r="K367">
            <v>1394.1641554589689</v>
          </cell>
        </row>
        <row r="368">
          <cell r="D368" t="str">
            <v>Leeds</v>
          </cell>
          <cell r="E368">
            <v>11571.666666666666</v>
          </cell>
          <cell r="F368">
            <v>5220</v>
          </cell>
          <cell r="G368">
            <v>21340</v>
          </cell>
          <cell r="H368">
            <v>26560</v>
          </cell>
          <cell r="I368">
            <v>2340.502737373552</v>
          </cell>
          <cell r="J368">
            <v>2005.3303490358953</v>
          </cell>
          <cell r="K368">
            <v>1781.68442322377</v>
          </cell>
        </row>
        <row r="369">
          <cell r="D369" t="str">
            <v>Wakefield</v>
          </cell>
          <cell r="E369">
            <v>3931.6666666666665</v>
          </cell>
          <cell r="F369">
            <v>2853.3333333333335</v>
          </cell>
          <cell r="G369">
            <v>11523.333333333334</v>
          </cell>
          <cell r="H369">
            <v>14376.666666666668</v>
          </cell>
          <cell r="I369">
            <v>2053.2759848710107</v>
          </cell>
          <cell r="J369">
            <v>1828.700283336053</v>
          </cell>
          <cell r="K369">
            <v>1624.7531540781656</v>
          </cell>
        </row>
        <row r="370">
          <cell r="D370" t="str">
            <v>York</v>
          </cell>
          <cell r="E370">
            <v>961.66666666666663</v>
          </cell>
          <cell r="F370">
            <v>680</v>
          </cell>
          <cell r="G370">
            <v>3803.3333333333335</v>
          </cell>
          <cell r="H370">
            <v>4483.3333333333339</v>
          </cell>
          <cell r="I370">
            <v>2259.1501635157892</v>
          </cell>
          <cell r="J370">
            <v>1843.7813395643652</v>
          </cell>
          <cell r="K370">
            <v>1638.1522845409665</v>
          </cell>
        </row>
        <row r="371">
          <cell r="E371">
            <v>75600</v>
          </cell>
          <cell r="F371">
            <v>35586.666666666664</v>
          </cell>
          <cell r="G371">
            <v>149950</v>
          </cell>
          <cell r="H371">
            <v>185536.66666666672</v>
          </cell>
          <cell r="I371">
            <v>2034.8267818349339</v>
          </cell>
          <cell r="J371">
            <v>1707.881996122384</v>
          </cell>
          <cell r="K371">
            <v>1517.4092142267291</v>
          </cell>
        </row>
        <row r="372">
          <cell r="E372">
            <v>595633.33333333337</v>
          </cell>
          <cell r="F372">
            <v>335283.33333333331</v>
          </cell>
          <cell r="G372">
            <v>1238016.6666666667</v>
          </cell>
          <cell r="H372">
            <v>1573300</v>
          </cell>
          <cell r="I372">
            <v>2488.3923686471762</v>
          </cell>
          <cell r="J372">
            <v>2045.6553885563214</v>
          </cell>
          <cell r="K372">
            <v>1817.5121833800786</v>
          </cell>
        </row>
      </sheetData>
      <sheetData sheetId="25" refreshError="1">
        <row r="1">
          <cell r="Z1" t="str">
            <v>NHS Airedale, Wharfdale and Craven</v>
          </cell>
          <cell r="AA1" t="str">
            <v>NHS Ashford</v>
          </cell>
          <cell r="AB1" t="str">
            <v>NHS Aylesbury Vale</v>
          </cell>
          <cell r="AC1" t="str">
            <v>NHS Barking and Dagenham</v>
          </cell>
          <cell r="AD1" t="str">
            <v>NHS Barnet</v>
          </cell>
          <cell r="AE1" t="str">
            <v>NHS Barnsley</v>
          </cell>
          <cell r="AF1" t="str">
            <v>NHS Basildon and Brentwood</v>
          </cell>
          <cell r="AG1" t="str">
            <v>NHS Bassetlaw</v>
          </cell>
          <cell r="AH1" t="str">
            <v>NHS Bath and North East Somerset</v>
          </cell>
          <cell r="AI1" t="str">
            <v>NHS Bedfordshire</v>
          </cell>
          <cell r="AJ1" t="str">
            <v>NHS Bexley</v>
          </cell>
          <cell r="AK1" t="str">
            <v>NHS Birmingham Crosscity</v>
          </cell>
          <cell r="AL1" t="str">
            <v>NHS Birmingham South and Central</v>
          </cell>
          <cell r="AM1" t="str">
            <v>NHS Blackburn with Darwen</v>
          </cell>
          <cell r="AN1" t="str">
            <v>NHS Blackpool</v>
          </cell>
          <cell r="AO1" t="str">
            <v>NHS Bolton</v>
          </cell>
          <cell r="AP1" t="str">
            <v>NHS Bracknell and Ascot</v>
          </cell>
          <cell r="AQ1" t="str">
            <v>NHS Bradford City</v>
          </cell>
          <cell r="AR1" t="str">
            <v>NHS Bradford Districts</v>
          </cell>
          <cell r="AS1" t="str">
            <v>NHS Brent</v>
          </cell>
          <cell r="AT1" t="str">
            <v>NHS Brighton and Hove</v>
          </cell>
          <cell r="AU1" t="str">
            <v>NHS Bristol</v>
          </cell>
          <cell r="AV1" t="str">
            <v>NHS Bromley</v>
          </cell>
          <cell r="AW1" t="str">
            <v>NHS Bury</v>
          </cell>
          <cell r="AX1" t="str">
            <v>NHS Calderdale</v>
          </cell>
          <cell r="AY1" t="str">
            <v>NHS Cambridgeshire and Peterborough</v>
          </cell>
          <cell r="AZ1" t="str">
            <v>NHS Camden</v>
          </cell>
          <cell r="BA1" t="str">
            <v>NHS Cannock Chase</v>
          </cell>
          <cell r="BB1" t="str">
            <v>NHS Canterbury and Coastal</v>
          </cell>
          <cell r="BC1" t="str">
            <v>NHS Castle Point and Rochford</v>
          </cell>
          <cell r="BD1" t="str">
            <v>NHS Central London (Westminster)</v>
          </cell>
          <cell r="BE1" t="str">
            <v>NHS Central Manchester</v>
          </cell>
          <cell r="BF1" t="str">
            <v>NHS Chiltern</v>
          </cell>
          <cell r="BG1" t="str">
            <v>NHS Chorley and South Ribble</v>
          </cell>
          <cell r="BH1" t="str">
            <v>NHS City and Hackney</v>
          </cell>
          <cell r="BI1" t="str">
            <v>NHS Coastal West Sussex</v>
          </cell>
          <cell r="BJ1" t="str">
            <v>NHS Corby</v>
          </cell>
          <cell r="BK1" t="str">
            <v>NHS Coventry and Rugby</v>
          </cell>
          <cell r="BL1" t="str">
            <v>NHS Crawley</v>
          </cell>
          <cell r="BM1" t="str">
            <v>NHS Croydon</v>
          </cell>
          <cell r="BN1" t="str">
            <v>NHS Cumbria</v>
          </cell>
          <cell r="BO1" t="str">
            <v>NHS Darlington</v>
          </cell>
          <cell r="BP1" t="str">
            <v>NHS Dartford, Gravesham and Swanley</v>
          </cell>
          <cell r="BQ1" t="str">
            <v>NHS Doncaster</v>
          </cell>
          <cell r="BR1" t="str">
            <v>NHS Dorset</v>
          </cell>
          <cell r="BS1" t="str">
            <v>NHS Dudley</v>
          </cell>
          <cell r="BT1" t="str">
            <v>NHS Durham Dales, Easington and Sedgefield</v>
          </cell>
          <cell r="BU1" t="str">
            <v>NHS Ealing</v>
          </cell>
          <cell r="BV1" t="str">
            <v>NHS East and North Hertfordshire</v>
          </cell>
          <cell r="BW1" t="str">
            <v>NHS East Lancashire</v>
          </cell>
          <cell r="BX1" t="str">
            <v>NHS East Leicestershire and Rutland</v>
          </cell>
          <cell r="BY1" t="str">
            <v>NHS East Riding of Yorkshire</v>
          </cell>
          <cell r="BZ1" t="str">
            <v>NHS East Staffordshire</v>
          </cell>
          <cell r="CA1" t="str">
            <v>NHS East Surrey</v>
          </cell>
          <cell r="CB1" t="str">
            <v>NHS Eastbourne, Hailsham and Seaford</v>
          </cell>
          <cell r="CC1" t="str">
            <v>NHS Eastern Cheshire</v>
          </cell>
          <cell r="CD1" t="str">
            <v>NHS Enfield</v>
          </cell>
          <cell r="CE1" t="str">
            <v>NHS Erewash</v>
          </cell>
          <cell r="CF1" t="str">
            <v>NHS Fareham and Gosport</v>
          </cell>
          <cell r="CG1" t="str">
            <v>NHS Fylde &amp; Wyre</v>
          </cell>
          <cell r="CH1" t="str">
            <v>NHS Gateshead</v>
          </cell>
          <cell r="CI1" t="str">
            <v>NHS Gloucestershire</v>
          </cell>
          <cell r="CJ1" t="str">
            <v>NHS Great Yarmouth and Waveney</v>
          </cell>
          <cell r="CK1" t="str">
            <v>NHS Greater Huddersfield</v>
          </cell>
          <cell r="CL1" t="str">
            <v>NHS Greater Preston</v>
          </cell>
          <cell r="CM1" t="str">
            <v>NHS Greenwich</v>
          </cell>
          <cell r="CN1" t="str">
            <v>NHS Guildford and Waverley</v>
          </cell>
          <cell r="CO1" t="str">
            <v>NHS Halton</v>
          </cell>
          <cell r="CP1" t="str">
            <v>NHS Hambleton, Richmondshire and Whitby</v>
          </cell>
          <cell r="CQ1" t="str">
            <v>NHS Hammersmith and Fulham</v>
          </cell>
          <cell r="CR1" t="str">
            <v>NHS Hardwick</v>
          </cell>
          <cell r="CS1" t="str">
            <v>NHS Haringey</v>
          </cell>
          <cell r="CT1" t="str">
            <v>NHS Harrogate and Rural District</v>
          </cell>
          <cell r="CU1" t="str">
            <v>NHS Harrow</v>
          </cell>
          <cell r="CV1" t="str">
            <v>NHS Hartlepool and Stockton-On-Tees</v>
          </cell>
          <cell r="CW1" t="str">
            <v>NHS Hastings and Rother</v>
          </cell>
          <cell r="CX1" t="str">
            <v>NHS Havering</v>
          </cell>
          <cell r="CY1" t="str">
            <v>NHS Herefordshire</v>
          </cell>
          <cell r="CZ1" t="str">
            <v>NHS Herts Valleys</v>
          </cell>
          <cell r="DA1" t="str">
            <v>NHS Heywood, Middleton and Rochdale</v>
          </cell>
          <cell r="DB1" t="str">
            <v>NHS High Weald Lewes Havens</v>
          </cell>
          <cell r="DC1" t="str">
            <v>NHS Hillingdon</v>
          </cell>
          <cell r="DD1" t="str">
            <v>NHS Horsham and Mid Sussex</v>
          </cell>
          <cell r="DE1" t="str">
            <v>NHS Hounslow</v>
          </cell>
          <cell r="DF1" t="str">
            <v>NHS Hull</v>
          </cell>
          <cell r="DG1" t="str">
            <v>NHS Ipswich and East Suffolk</v>
          </cell>
          <cell r="DH1" t="str">
            <v>NHS Isle of Wight</v>
          </cell>
          <cell r="DI1" t="str">
            <v>NHS Islington</v>
          </cell>
          <cell r="DJ1" t="str">
            <v>NHS Kernow</v>
          </cell>
          <cell r="DK1" t="str">
            <v>NHS Kingston</v>
          </cell>
          <cell r="DL1" t="str">
            <v>NHS Knowsley</v>
          </cell>
          <cell r="DM1" t="str">
            <v>NHS Lambeth</v>
          </cell>
          <cell r="DN1" t="str">
            <v>NHS Lancashire North</v>
          </cell>
          <cell r="DO1" t="str">
            <v>NHS Leeds North</v>
          </cell>
          <cell r="DP1" t="str">
            <v>NHS Leeds South and East</v>
          </cell>
          <cell r="DQ1" t="str">
            <v>NHS Leeds West</v>
          </cell>
          <cell r="DR1" t="str">
            <v>NHS Leicester City</v>
          </cell>
          <cell r="DS1" t="str">
            <v>NHS Lewisham</v>
          </cell>
          <cell r="DT1" t="str">
            <v>NHS Lincolnshire East</v>
          </cell>
          <cell r="DU1" t="str">
            <v>NHS Lincolnshire West</v>
          </cell>
          <cell r="DV1" t="str">
            <v>NHS Liverpool</v>
          </cell>
          <cell r="DW1" t="str">
            <v>NHS Luton</v>
          </cell>
          <cell r="DX1" t="str">
            <v>NHS Mansfield and Ashfield</v>
          </cell>
          <cell r="DY1" t="str">
            <v>NHS Medway</v>
          </cell>
          <cell r="DZ1" t="str">
            <v>NHS Merton</v>
          </cell>
          <cell r="EA1" t="str">
            <v>NHS Mid Essex</v>
          </cell>
          <cell r="EB1" t="str">
            <v>NHS Milton Keynes</v>
          </cell>
          <cell r="EC1" t="str">
            <v>NHS Nene</v>
          </cell>
          <cell r="ED1" t="str">
            <v>NHS Newark &amp; Sherwood</v>
          </cell>
          <cell r="EE1" t="str">
            <v>NHS Newbury and District</v>
          </cell>
          <cell r="EF1" t="str">
            <v>NHS Newcastle North and East</v>
          </cell>
          <cell r="EG1" t="str">
            <v>NHS Newcastle West</v>
          </cell>
          <cell r="EH1" t="str">
            <v>NHS Newham</v>
          </cell>
          <cell r="EI1" t="str">
            <v>NHS North &amp; West Reading</v>
          </cell>
          <cell r="EJ1" t="str">
            <v>NHS North Derbyshire</v>
          </cell>
          <cell r="EK1" t="str">
            <v>NHS North Durham</v>
          </cell>
          <cell r="EL1" t="str">
            <v>NHS North East Essex</v>
          </cell>
          <cell r="EM1" t="str">
            <v>NHS North East Hampshire and Farnham</v>
          </cell>
          <cell r="EN1" t="str">
            <v>NHS North East Lincolnshire</v>
          </cell>
          <cell r="EO1" t="str">
            <v>NHS North Hampshire</v>
          </cell>
          <cell r="EP1" t="str">
            <v>NHS North Kirklees</v>
          </cell>
          <cell r="EQ1" t="str">
            <v>NHS North Lincolnshire</v>
          </cell>
          <cell r="ER1" t="str">
            <v>NHS North Manchester</v>
          </cell>
          <cell r="ES1" t="str">
            <v>NHS North Norfolk</v>
          </cell>
          <cell r="ET1" t="str">
            <v>NHS North Somerset</v>
          </cell>
          <cell r="EU1" t="str">
            <v>NHS North Staffordshire</v>
          </cell>
          <cell r="EV1" t="str">
            <v>NHS North Tyneside</v>
          </cell>
          <cell r="EW1" t="str">
            <v>NHS North West Surrey</v>
          </cell>
          <cell r="EX1" t="str">
            <v>NHS North, East, West Devon</v>
          </cell>
          <cell r="EY1" t="str">
            <v>NHS Northumberland</v>
          </cell>
          <cell r="EZ1" t="str">
            <v>NHS Norwich</v>
          </cell>
          <cell r="FA1" t="str">
            <v>NHS Nottingham City</v>
          </cell>
          <cell r="FB1" t="str">
            <v>NHS Nottingham North and East</v>
          </cell>
          <cell r="FC1" t="str">
            <v>NHS Nottingham West</v>
          </cell>
          <cell r="FD1" t="str">
            <v>NHS Oldham</v>
          </cell>
          <cell r="FE1" t="str">
            <v>NHS Oxfordshire</v>
          </cell>
          <cell r="FF1" t="str">
            <v>NHS Portsmouth</v>
          </cell>
          <cell r="FG1" t="str">
            <v>NHS Redbridge</v>
          </cell>
          <cell r="FH1" t="str">
            <v>NHS Redditch and Bromsgrove</v>
          </cell>
          <cell r="FI1" t="str">
            <v>NHS Richmond</v>
          </cell>
          <cell r="FJ1" t="str">
            <v>NHS Rotherham</v>
          </cell>
          <cell r="FK1" t="str">
            <v>NHS Rushcliffe</v>
          </cell>
          <cell r="FL1" t="str">
            <v>NHS Salford</v>
          </cell>
          <cell r="FM1" t="str">
            <v>NHS Sandwell and West Birmingham</v>
          </cell>
          <cell r="FN1" t="str">
            <v>NHS Scarborough and Ryedale</v>
          </cell>
          <cell r="FO1" t="str">
            <v>NHS Sheffield</v>
          </cell>
          <cell r="FP1" t="str">
            <v>NHS Shropshire</v>
          </cell>
          <cell r="FQ1" t="str">
            <v>NHS Slough</v>
          </cell>
          <cell r="FR1" t="str">
            <v>NHS Solihull</v>
          </cell>
          <cell r="FS1" t="str">
            <v>NHS Somerset</v>
          </cell>
          <cell r="FT1" t="str">
            <v>NHS South Cheshire</v>
          </cell>
          <cell r="FU1" t="str">
            <v>NHS South Devon and Torbay</v>
          </cell>
          <cell r="FV1" t="str">
            <v>NHS South East Staffs and Seisdon Peninsular</v>
          </cell>
          <cell r="FW1" t="str">
            <v>NHS South Eastern Hampshire</v>
          </cell>
          <cell r="FX1" t="str">
            <v>NHS South Gloucestershire</v>
          </cell>
          <cell r="FY1" t="str">
            <v>NHS South Kent Coast</v>
          </cell>
          <cell r="FZ1" t="str">
            <v>NHS South Lincolnshire</v>
          </cell>
          <cell r="GA1" t="str">
            <v>NHS South Manchester</v>
          </cell>
          <cell r="GB1" t="str">
            <v>NHS South Norfolk</v>
          </cell>
          <cell r="GC1" t="str">
            <v>NHS South Reading</v>
          </cell>
          <cell r="GD1" t="str">
            <v>NHS South Sefton</v>
          </cell>
          <cell r="GE1" t="str">
            <v>NHS South Tees</v>
          </cell>
          <cell r="GF1" t="str">
            <v>NHS South Tyneside</v>
          </cell>
          <cell r="GG1" t="str">
            <v>NHS South Warwickshire</v>
          </cell>
          <cell r="GH1" t="str">
            <v>NHS South West Lincolnshire</v>
          </cell>
          <cell r="GI1" t="str">
            <v>NHS South Worcestershire</v>
          </cell>
          <cell r="GJ1" t="str">
            <v>NHS Southampton</v>
          </cell>
          <cell r="GK1" t="str">
            <v>NHS Southend</v>
          </cell>
          <cell r="GL1" t="str">
            <v>NHS Southern Derbyshire</v>
          </cell>
          <cell r="GM1" t="str">
            <v>NHS Southport and Formby</v>
          </cell>
          <cell r="GN1" t="str">
            <v>NHS Southwark</v>
          </cell>
          <cell r="GO1" t="str">
            <v>NHS St Helens</v>
          </cell>
          <cell r="GP1" t="str">
            <v>NHS Stafford and Surrounds</v>
          </cell>
          <cell r="GQ1" t="str">
            <v>NHS Stockport</v>
          </cell>
          <cell r="GR1" t="str">
            <v>NHS Stoke on Trent</v>
          </cell>
          <cell r="GS1" t="str">
            <v>NHS Sunderland</v>
          </cell>
          <cell r="GT1" t="str">
            <v>NHS Surrey Downs</v>
          </cell>
          <cell r="GU1" t="str">
            <v>NHS Surrey Heath</v>
          </cell>
          <cell r="GV1" t="str">
            <v>NHS Sutton</v>
          </cell>
          <cell r="GW1" t="str">
            <v>NHS Swale</v>
          </cell>
          <cell r="GX1" t="str">
            <v>NHS Swindon</v>
          </cell>
          <cell r="GY1" t="str">
            <v>NHS Tameside and Glossop</v>
          </cell>
          <cell r="GZ1" t="str">
            <v>NHS Telford and Wrekin</v>
          </cell>
          <cell r="HA1" t="str">
            <v>NHS Thanet</v>
          </cell>
          <cell r="HB1" t="str">
            <v>NHS Thurrock</v>
          </cell>
          <cell r="HC1" t="str">
            <v>NHS Tower Hamlets</v>
          </cell>
          <cell r="HD1" t="str">
            <v>NHS Trafford</v>
          </cell>
          <cell r="HE1" t="str">
            <v>NHS Vale of York</v>
          </cell>
          <cell r="HF1" t="str">
            <v>NHS Vale Royal</v>
          </cell>
          <cell r="HG1" t="str">
            <v>NHS Wakefield</v>
          </cell>
          <cell r="HH1" t="str">
            <v>NHS Walsall</v>
          </cell>
          <cell r="HI1" t="str">
            <v>NHS Waltham Forest</v>
          </cell>
          <cell r="HJ1" t="str">
            <v>NHS Wandsworth</v>
          </cell>
          <cell r="HK1" t="str">
            <v>NHS Warrington</v>
          </cell>
          <cell r="HL1" t="str">
            <v>NHS Warwickshire North</v>
          </cell>
          <cell r="HM1" t="str">
            <v>NHS West Cheshire</v>
          </cell>
          <cell r="HN1" t="str">
            <v>NHS West Essex</v>
          </cell>
          <cell r="HO1" t="str">
            <v>NHS West Hampshire</v>
          </cell>
          <cell r="HP1" t="str">
            <v>NHS West Kent</v>
          </cell>
          <cell r="HQ1" t="str">
            <v>NHS West Lancashire</v>
          </cell>
          <cell r="HR1" t="str">
            <v>NHS West Leicestershire</v>
          </cell>
          <cell r="HS1" t="str">
            <v>NHS West London (K&amp;C &amp; QPP)</v>
          </cell>
          <cell r="HT1" t="str">
            <v>NHS West Norfolk</v>
          </cell>
          <cell r="HU1" t="str">
            <v>NHS West Suffolk</v>
          </cell>
          <cell r="HV1" t="str">
            <v>NHS Wigan Borough</v>
          </cell>
          <cell r="HW1" t="str">
            <v>NHS Wiltshire</v>
          </cell>
          <cell r="HX1" t="str">
            <v>NHS Windsor, Ascot and Maidenhead</v>
          </cell>
          <cell r="HY1" t="str">
            <v>NHS Wirral</v>
          </cell>
          <cell r="HZ1" t="str">
            <v>NHS Wokingham</v>
          </cell>
          <cell r="IA1" t="str">
            <v>NHS Wolverhampton</v>
          </cell>
          <cell r="IB1" t="str">
            <v>NHS Wyre Forest</v>
          </cell>
          <cell r="IC1" t="str">
            <v>NHS Newcastle Gateshead</v>
          </cell>
        </row>
        <row r="2">
          <cell r="Z2">
            <v>0</v>
          </cell>
          <cell r="AA2">
            <v>0</v>
          </cell>
          <cell r="AB2">
            <v>0</v>
          </cell>
          <cell r="AC2">
            <v>1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G2">
            <v>0</v>
          </cell>
          <cell r="FH2">
            <v>0</v>
          </cell>
          <cell r="FI2">
            <v>0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0</v>
          </cell>
          <cell r="GB2">
            <v>0</v>
          </cell>
          <cell r="GC2">
            <v>0</v>
          </cell>
          <cell r="GD2">
            <v>0</v>
          </cell>
          <cell r="GE2">
            <v>0</v>
          </cell>
          <cell r="GF2">
            <v>0</v>
          </cell>
          <cell r="GG2">
            <v>0</v>
          </cell>
          <cell r="GH2">
            <v>0</v>
          </cell>
          <cell r="GI2">
            <v>0</v>
          </cell>
          <cell r="GJ2">
            <v>0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0</v>
          </cell>
          <cell r="HA2">
            <v>0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  <cell r="HN2">
            <v>0</v>
          </cell>
          <cell r="HO2">
            <v>0</v>
          </cell>
          <cell r="HP2">
            <v>0</v>
          </cell>
          <cell r="HQ2">
            <v>0</v>
          </cell>
          <cell r="HR2">
            <v>0</v>
          </cell>
          <cell r="HS2">
            <v>0</v>
          </cell>
          <cell r="HT2">
            <v>0</v>
          </cell>
          <cell r="HU2">
            <v>0</v>
          </cell>
          <cell r="HV2">
            <v>0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</row>
        <row r="3"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1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</row>
        <row r="4"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1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</row>
        <row r="5"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1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</row>
        <row r="6"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1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</row>
        <row r="7"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</row>
        <row r="8"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0.676056338028169</v>
          </cell>
          <cell r="AL8">
            <v>0.17996870109546201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0.14397496087636899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</row>
        <row r="9"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1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</row>
        <row r="10"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1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</row>
        <row r="11"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</row>
        <row r="12"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</row>
        <row r="13"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</row>
        <row r="14">
          <cell r="Z14">
            <v>0.21935483870967701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0.138709677419355</v>
          </cell>
          <cell r="AR14">
            <v>0.64193548387096799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</row>
        <row r="15"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</row>
        <row r="16"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</row>
        <row r="17"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1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</row>
        <row r="18"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</row>
        <row r="19">
          <cell r="Z19">
            <v>0</v>
          </cell>
          <cell r="AA19">
            <v>0</v>
          </cell>
          <cell r="AB19">
            <v>0.37617554858934199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0.61128526645768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1.2539184952978099E-2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</row>
        <row r="20"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1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</row>
        <row r="21"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1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</row>
        <row r="22"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1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</row>
        <row r="23"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</row>
        <row r="24"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</row>
        <row r="25"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0.52136752136752096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0.47863247863247899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</row>
        <row r="26"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0.30188679245283001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0.69811320754716999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</row>
        <row r="27"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</row>
        <row r="28"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1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</row>
        <row r="29"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0.55246913580246904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0.44753086419753102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</row>
        <row r="30"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1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</row>
        <row r="31"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1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</row>
        <row r="32"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</row>
        <row r="33"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1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</row>
        <row r="34"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1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</row>
        <row r="35"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0.12627291242362501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0.142566191446029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0.356415478615071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0.331975560081466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4.2769857433808602E-2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</row>
        <row r="36"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0.79868708971553604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0.20131291028446399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</row>
        <row r="37"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</row>
        <row r="38"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</row>
        <row r="39"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</row>
        <row r="40"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1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</row>
        <row r="41"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0.93809523809523798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6.19047619047619E-2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</row>
        <row r="42"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0.34650455927051699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0.33738601823708197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0.31610942249240098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</row>
        <row r="43"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1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  <cell r="HG43">
            <v>0</v>
          </cell>
          <cell r="HH43">
            <v>0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</row>
        <row r="44"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0.17889908256880699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0.12614678899082599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0.26834862385321101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0.22247706422018301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0.204128440366972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</row>
        <row r="45"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1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</row>
        <row r="46"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1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</row>
        <row r="47"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</row>
        <row r="48"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1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  <cell r="HG48">
            <v>0</v>
          </cell>
          <cell r="HH48">
            <v>0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</row>
        <row r="49"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1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</row>
        <row r="50"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1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</row>
        <row r="51"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0.15144230769230799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0.121394230769231</v>
          </cell>
          <cell r="EN51">
            <v>0</v>
          </cell>
          <cell r="EO51">
            <v>0.16466346153846201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0.159855769230769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0.402644230769231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</row>
        <row r="52"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1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</row>
        <row r="53"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1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</row>
        <row r="54"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1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</row>
        <row r="55"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1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0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</row>
        <row r="56"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1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</row>
        <row r="57"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2.05223880597015E-2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0.490671641791045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0.48880597014925398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</row>
        <row r="58"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1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0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</row>
        <row r="59"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1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  <cell r="HG59">
            <v>0</v>
          </cell>
          <cell r="HH59">
            <v>0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</row>
        <row r="60"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1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  <cell r="HG60">
            <v>0</v>
          </cell>
          <cell r="HH60">
            <v>0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</row>
        <row r="61"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1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0</v>
          </cell>
          <cell r="GI61">
            <v>0</v>
          </cell>
          <cell r="GJ61">
            <v>0</v>
          </cell>
          <cell r="GK61">
            <v>0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  <cell r="HG61">
            <v>0</v>
          </cell>
          <cell r="HH61">
            <v>0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</row>
        <row r="62"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1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0</v>
          </cell>
          <cell r="GM62">
            <v>0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  <cell r="HG62">
            <v>0</v>
          </cell>
          <cell r="HH62">
            <v>0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0</v>
          </cell>
          <cell r="HO62">
            <v>0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</row>
        <row r="63"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0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1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</row>
        <row r="64">
          <cell r="Z64">
            <v>0</v>
          </cell>
          <cell r="AA64">
            <v>8.6474501108647406E-2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0.13192904656319299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0.16962305986696199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0.13747228381374699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7.3170731707317097E-2</v>
          </cell>
          <cell r="GX64">
            <v>0</v>
          </cell>
          <cell r="GY64">
            <v>0</v>
          </cell>
          <cell r="GZ64">
            <v>0</v>
          </cell>
          <cell r="HA64">
            <v>9.3126385809312595E-2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0.30820399113081998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</row>
        <row r="65"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1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</row>
        <row r="66"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1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</row>
        <row r="67"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0.55598455598455598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0.44401544401544402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0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</row>
        <row r="68"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1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0</v>
          </cell>
          <cell r="HH68">
            <v>0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</row>
        <row r="69"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1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  <cell r="HG69">
            <v>0</v>
          </cell>
          <cell r="HH69">
            <v>0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</row>
        <row r="70"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0.134920634920635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0.32275132275132301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0.14550264550264499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0.169312169312169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0.13095238095238099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I70">
            <v>0</v>
          </cell>
          <cell r="GJ70">
            <v>0</v>
          </cell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0</v>
          </cell>
          <cell r="HA70">
            <v>0</v>
          </cell>
          <cell r="HB70">
            <v>0</v>
          </cell>
          <cell r="HC70">
            <v>0</v>
          </cell>
          <cell r="HD70">
            <v>0</v>
          </cell>
          <cell r="HE70">
            <v>0</v>
          </cell>
          <cell r="HF70">
            <v>0</v>
          </cell>
          <cell r="HG70">
            <v>0</v>
          </cell>
          <cell r="HH70">
            <v>0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9.6560846560846597E-2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</row>
        <row r="71"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0.27385892116182597</v>
          </cell>
          <cell r="DP71">
            <v>0.32157676348547698</v>
          </cell>
          <cell r="DQ71">
            <v>0.40456431535269699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I71">
            <v>0</v>
          </cell>
          <cell r="GJ71">
            <v>0</v>
          </cell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0</v>
          </cell>
          <cell r="HA71">
            <v>0</v>
          </cell>
          <cell r="HB71">
            <v>0</v>
          </cell>
          <cell r="HC71">
            <v>0</v>
          </cell>
          <cell r="HD71">
            <v>0</v>
          </cell>
          <cell r="HE71">
            <v>0</v>
          </cell>
          <cell r="HF71">
            <v>0</v>
          </cell>
          <cell r="HG71">
            <v>0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</row>
        <row r="72"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1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I72">
            <v>0</v>
          </cell>
          <cell r="GJ72">
            <v>0</v>
          </cell>
          <cell r="GK72">
            <v>0</v>
          </cell>
          <cell r="GL72">
            <v>0</v>
          </cell>
          <cell r="GM72">
            <v>0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0</v>
          </cell>
          <cell r="HA72">
            <v>0</v>
          </cell>
          <cell r="HB72">
            <v>0</v>
          </cell>
          <cell r="HC72">
            <v>0</v>
          </cell>
          <cell r="HD72">
            <v>0</v>
          </cell>
          <cell r="HE72">
            <v>0</v>
          </cell>
          <cell r="HF72">
            <v>0</v>
          </cell>
          <cell r="HG72">
            <v>0</v>
          </cell>
          <cell r="HH72">
            <v>0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</row>
        <row r="73"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0.42676767676767702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0.57323232323232298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</row>
        <row r="74"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1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  <cell r="HF74">
            <v>0</v>
          </cell>
          <cell r="HG74">
            <v>0</v>
          </cell>
          <cell r="HH74">
            <v>0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</row>
        <row r="75"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0.31190476190476202</v>
          </cell>
          <cell r="DU75">
            <v>0.32619047619047598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0.2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0.161904761904762</v>
          </cell>
          <cell r="GI75">
            <v>0</v>
          </cell>
          <cell r="GJ75">
            <v>0</v>
          </cell>
          <cell r="GK75">
            <v>0</v>
          </cell>
          <cell r="GL75">
            <v>0</v>
          </cell>
          <cell r="GM75">
            <v>0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0</v>
          </cell>
          <cell r="HA75">
            <v>0</v>
          </cell>
          <cell r="HB75">
            <v>0</v>
          </cell>
          <cell r="HC75">
            <v>0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</row>
        <row r="76"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1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</row>
        <row r="77"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1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0</v>
          </cell>
          <cell r="GM77">
            <v>0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</row>
        <row r="78"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0.32269503546099298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0.340425531914894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0.33687943262411302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0</v>
          </cell>
          <cell r="GM78">
            <v>0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</row>
        <row r="79"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1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I79">
            <v>0</v>
          </cell>
          <cell r="GJ79">
            <v>0</v>
          </cell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</row>
        <row r="80"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1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0</v>
          </cell>
          <cell r="GM80">
            <v>0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0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</row>
        <row r="81"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1</v>
          </cell>
          <cell r="GF81">
            <v>0</v>
          </cell>
          <cell r="GG81">
            <v>0</v>
          </cell>
          <cell r="GH81">
            <v>0</v>
          </cell>
          <cell r="GI81">
            <v>0</v>
          </cell>
          <cell r="GJ81">
            <v>0</v>
          </cell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</row>
        <row r="82"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1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I82">
            <v>0</v>
          </cell>
          <cell r="GJ82">
            <v>0</v>
          </cell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0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</row>
        <row r="83"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0.48571428571428599</v>
          </cell>
          <cell r="EG83">
            <v>0.51428571428571401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I83">
            <v>0</v>
          </cell>
          <cell r="GJ83">
            <v>0</v>
          </cell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0</v>
          </cell>
          <cell r="HA83">
            <v>0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  <cell r="HF83">
            <v>0</v>
          </cell>
          <cell r="HG83">
            <v>0</v>
          </cell>
          <cell r="HH83">
            <v>0</v>
          </cell>
          <cell r="HI83">
            <v>0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</row>
        <row r="84"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1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I84">
            <v>0</v>
          </cell>
          <cell r="GJ84">
            <v>0</v>
          </cell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0</v>
          </cell>
          <cell r="HA84">
            <v>0</v>
          </cell>
          <cell r="HB84">
            <v>0</v>
          </cell>
          <cell r="HC84">
            <v>0</v>
          </cell>
          <cell r="HD84">
            <v>0</v>
          </cell>
          <cell r="HE84">
            <v>0</v>
          </cell>
          <cell r="HF84">
            <v>0</v>
          </cell>
          <cell r="HG84">
            <v>0</v>
          </cell>
          <cell r="HH84">
            <v>0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</row>
        <row r="85"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0.113382899628253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0.19888475836431199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0.226765799256506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0.27137546468401502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I85">
            <v>0</v>
          </cell>
          <cell r="GJ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0</v>
          </cell>
          <cell r="HA85">
            <v>0</v>
          </cell>
          <cell r="HB85">
            <v>0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>
            <v>0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0.189591078066915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</row>
        <row r="86"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1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I86">
            <v>0</v>
          </cell>
          <cell r="GJ86">
            <v>0</v>
          </cell>
          <cell r="GK86">
            <v>0</v>
          </cell>
          <cell r="GL86">
            <v>0</v>
          </cell>
          <cell r="GM86">
            <v>0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</row>
        <row r="87"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1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>
            <v>0</v>
          </cell>
          <cell r="GJ87">
            <v>0</v>
          </cell>
          <cell r="GK87">
            <v>0</v>
          </cell>
          <cell r="GL87">
            <v>0</v>
          </cell>
          <cell r="GM87">
            <v>0</v>
          </cell>
          <cell r="GN87">
            <v>0</v>
          </cell>
          <cell r="GO87">
            <v>0</v>
          </cell>
          <cell r="GP87">
            <v>0</v>
          </cell>
          <cell r="GQ87">
            <v>0</v>
          </cell>
          <cell r="GR87">
            <v>0</v>
          </cell>
          <cell r="GS87">
            <v>0</v>
          </cell>
          <cell r="GT87">
            <v>0</v>
          </cell>
          <cell r="GU87">
            <v>0</v>
          </cell>
          <cell r="GV87">
            <v>0</v>
          </cell>
          <cell r="GW87">
            <v>0</v>
          </cell>
          <cell r="GX87">
            <v>0</v>
          </cell>
          <cell r="GY87">
            <v>0</v>
          </cell>
          <cell r="GZ87">
            <v>0</v>
          </cell>
          <cell r="HA87">
            <v>0</v>
          </cell>
          <cell r="HB87">
            <v>0</v>
          </cell>
          <cell r="HC87">
            <v>0</v>
          </cell>
          <cell r="HD87">
            <v>0</v>
          </cell>
          <cell r="HE87">
            <v>0</v>
          </cell>
          <cell r="HF87">
            <v>0</v>
          </cell>
          <cell r="HG87">
            <v>0</v>
          </cell>
          <cell r="HH87">
            <v>0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HZ87">
            <v>0</v>
          </cell>
          <cell r="IA87">
            <v>0</v>
          </cell>
          <cell r="IB87">
            <v>0</v>
          </cell>
        </row>
        <row r="88"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1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</row>
        <row r="89"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1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HZ89">
            <v>0</v>
          </cell>
          <cell r="IA89">
            <v>0</v>
          </cell>
          <cell r="IB89">
            <v>0</v>
          </cell>
        </row>
        <row r="90">
          <cell r="Z90">
            <v>7.7747989276139406E-2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8.0428954423592495E-3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0.25469168900804301</v>
          </cell>
          <cell r="CQ90">
            <v>0</v>
          </cell>
          <cell r="CR90">
            <v>0</v>
          </cell>
          <cell r="CS90">
            <v>0</v>
          </cell>
          <cell r="CT90">
            <v>0.278820375335121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0.184986595174263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  <cell r="GQ90">
            <v>0</v>
          </cell>
          <cell r="GR90">
            <v>0</v>
          </cell>
          <cell r="GS90">
            <v>0</v>
          </cell>
          <cell r="GT90">
            <v>0</v>
          </cell>
          <cell r="GU90">
            <v>0</v>
          </cell>
          <cell r="GV90">
            <v>0</v>
          </cell>
          <cell r="GW90">
            <v>0</v>
          </cell>
          <cell r="GX90">
            <v>0</v>
          </cell>
          <cell r="GY90">
            <v>0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0.195710455764075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HZ90">
            <v>0</v>
          </cell>
          <cell r="IA90">
            <v>0</v>
          </cell>
          <cell r="IB90">
            <v>0</v>
          </cell>
        </row>
        <row r="91"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2.1327014218009501E-2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9.7156398104265407E-2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0.88151658767772501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  <cell r="GQ91">
            <v>0</v>
          </cell>
          <cell r="GR91">
            <v>0</v>
          </cell>
          <cell r="GS91">
            <v>0</v>
          </cell>
          <cell r="GT91">
            <v>0</v>
          </cell>
          <cell r="GU91">
            <v>0</v>
          </cell>
          <cell r="GV91">
            <v>0</v>
          </cell>
          <cell r="GW91">
            <v>0</v>
          </cell>
          <cell r="GX91">
            <v>0</v>
          </cell>
          <cell r="GY91">
            <v>0</v>
          </cell>
          <cell r="GZ91">
            <v>0</v>
          </cell>
          <cell r="HA91">
            <v>0</v>
          </cell>
          <cell r="HB91">
            <v>0</v>
          </cell>
          <cell r="HC91">
            <v>0</v>
          </cell>
          <cell r="HD91">
            <v>0</v>
          </cell>
          <cell r="HE91">
            <v>0</v>
          </cell>
          <cell r="HF91">
            <v>0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HZ91">
            <v>0</v>
          </cell>
          <cell r="IA91">
            <v>0</v>
          </cell>
          <cell r="IB91">
            <v>0</v>
          </cell>
        </row>
        <row r="92"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1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  <cell r="GQ92">
            <v>0</v>
          </cell>
          <cell r="GR92">
            <v>0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0</v>
          </cell>
          <cell r="GX92">
            <v>0</v>
          </cell>
          <cell r="GY92">
            <v>0</v>
          </cell>
          <cell r="GZ92">
            <v>0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0</v>
          </cell>
        </row>
        <row r="93"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1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  <cell r="GR93">
            <v>0</v>
          </cell>
          <cell r="GS93">
            <v>0</v>
          </cell>
          <cell r="GT93">
            <v>0</v>
          </cell>
          <cell r="GU93">
            <v>0</v>
          </cell>
          <cell r="GV93">
            <v>0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HZ93">
            <v>0</v>
          </cell>
          <cell r="IA93">
            <v>0</v>
          </cell>
          <cell r="IB93">
            <v>0</v>
          </cell>
        </row>
        <row r="94"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0.140845070422535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0.243460764587525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0.14285714285714299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0.19315895372233399</v>
          </cell>
          <cell r="FC94">
            <v>0.14285714285714299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0.13682092555332001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J94">
            <v>0</v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  <cell r="GQ94">
            <v>0</v>
          </cell>
          <cell r="GR94">
            <v>0</v>
          </cell>
          <cell r="GS94">
            <v>0</v>
          </cell>
          <cell r="GT94">
            <v>0</v>
          </cell>
          <cell r="GU94">
            <v>0</v>
          </cell>
          <cell r="GV94">
            <v>0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HZ94">
            <v>0</v>
          </cell>
          <cell r="IA94">
            <v>0</v>
          </cell>
          <cell r="IB94">
            <v>0</v>
          </cell>
        </row>
        <row r="95"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1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J95">
            <v>0</v>
          </cell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  <cell r="GQ95">
            <v>0</v>
          </cell>
          <cell r="GR95">
            <v>0</v>
          </cell>
          <cell r="GS95">
            <v>0</v>
          </cell>
          <cell r="GT95">
            <v>0</v>
          </cell>
          <cell r="GU95">
            <v>0</v>
          </cell>
          <cell r="GV95">
            <v>0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HZ95">
            <v>0</v>
          </cell>
          <cell r="IA95">
            <v>0</v>
          </cell>
          <cell r="IB95">
            <v>0</v>
          </cell>
        </row>
        <row r="96">
          <cell r="Z96">
            <v>0</v>
          </cell>
          <cell r="AA96">
            <v>0</v>
          </cell>
          <cell r="AB96">
            <v>1.22850122850123E-2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0.97788697788697798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  <cell r="GI96">
            <v>0</v>
          </cell>
          <cell r="GJ96">
            <v>0</v>
          </cell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  <cell r="GQ96">
            <v>0</v>
          </cell>
          <cell r="GR96">
            <v>0</v>
          </cell>
          <cell r="GS96">
            <v>0</v>
          </cell>
          <cell r="GT96">
            <v>0</v>
          </cell>
          <cell r="GU96">
            <v>0</v>
          </cell>
          <cell r="GV96">
            <v>0</v>
          </cell>
          <cell r="GW96">
            <v>0</v>
          </cell>
          <cell r="GX96">
            <v>9.8280098280098295E-3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HZ96">
            <v>0</v>
          </cell>
          <cell r="IA96">
            <v>0</v>
          </cell>
          <cell r="IB96">
            <v>0</v>
          </cell>
        </row>
        <row r="97"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1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J97">
            <v>0</v>
          </cell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  <cell r="GQ97">
            <v>0</v>
          </cell>
          <cell r="GR97">
            <v>0</v>
          </cell>
          <cell r="GS97">
            <v>0</v>
          </cell>
          <cell r="GT97">
            <v>0</v>
          </cell>
          <cell r="GU97">
            <v>0</v>
          </cell>
          <cell r="GV97">
            <v>0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HZ97">
            <v>0</v>
          </cell>
          <cell r="IA97">
            <v>0</v>
          </cell>
          <cell r="IB97">
            <v>0</v>
          </cell>
        </row>
        <row r="98"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1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I98">
            <v>0</v>
          </cell>
          <cell r="GJ98">
            <v>0</v>
          </cell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  <cell r="GQ98">
            <v>0</v>
          </cell>
          <cell r="GR98">
            <v>0</v>
          </cell>
          <cell r="GS98">
            <v>0</v>
          </cell>
          <cell r="GT98">
            <v>0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HZ98">
            <v>0</v>
          </cell>
          <cell r="IA98">
            <v>0</v>
          </cell>
          <cell r="IB98">
            <v>0</v>
          </cell>
        </row>
        <row r="99"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1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I99">
            <v>0</v>
          </cell>
          <cell r="GJ99">
            <v>0</v>
          </cell>
          <cell r="GK99">
            <v>0</v>
          </cell>
          <cell r="GL99">
            <v>0</v>
          </cell>
          <cell r="GM99">
            <v>0</v>
          </cell>
          <cell r="GN99">
            <v>0</v>
          </cell>
          <cell r="GO99">
            <v>0</v>
          </cell>
          <cell r="GP99">
            <v>0</v>
          </cell>
          <cell r="GQ99">
            <v>0</v>
          </cell>
          <cell r="GR99">
            <v>0</v>
          </cell>
          <cell r="GS99">
            <v>0</v>
          </cell>
          <cell r="GT99">
            <v>0</v>
          </cell>
          <cell r="GU99">
            <v>0</v>
          </cell>
          <cell r="GV99">
            <v>0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HZ99">
            <v>0</v>
          </cell>
          <cell r="IA99">
            <v>0</v>
          </cell>
          <cell r="IB99">
            <v>0</v>
          </cell>
        </row>
        <row r="100"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0.32989690721649501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0.67010309278350499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  <cell r="GI100">
            <v>0</v>
          </cell>
          <cell r="GJ100">
            <v>0</v>
          </cell>
          <cell r="GK100">
            <v>0</v>
          </cell>
          <cell r="GL100">
            <v>0</v>
          </cell>
          <cell r="GM100">
            <v>0</v>
          </cell>
          <cell r="GN100">
            <v>0</v>
          </cell>
          <cell r="GO100">
            <v>0</v>
          </cell>
          <cell r="GP100">
            <v>0</v>
          </cell>
          <cell r="GQ100">
            <v>0</v>
          </cell>
          <cell r="GR100">
            <v>0</v>
          </cell>
          <cell r="GS100">
            <v>0</v>
          </cell>
          <cell r="GT100">
            <v>0</v>
          </cell>
          <cell r="GU100">
            <v>0</v>
          </cell>
          <cell r="GV100">
            <v>0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HZ100">
            <v>0</v>
          </cell>
          <cell r="IA100">
            <v>0</v>
          </cell>
          <cell r="IB100">
            <v>0</v>
          </cell>
        </row>
        <row r="101"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1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  <cell r="GF101">
            <v>0</v>
          </cell>
          <cell r="GG101">
            <v>0</v>
          </cell>
          <cell r="GH101">
            <v>0</v>
          </cell>
          <cell r="GI101">
            <v>0</v>
          </cell>
          <cell r="GJ101">
            <v>0</v>
          </cell>
          <cell r="GK101">
            <v>0</v>
          </cell>
          <cell r="GL101">
            <v>0</v>
          </cell>
          <cell r="GM101">
            <v>0</v>
          </cell>
          <cell r="GN101">
            <v>0</v>
          </cell>
          <cell r="GO101">
            <v>0</v>
          </cell>
          <cell r="GP101">
            <v>0</v>
          </cell>
          <cell r="GQ101">
            <v>0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HZ101">
            <v>0</v>
          </cell>
          <cell r="IA101">
            <v>0</v>
          </cell>
          <cell r="IB101">
            <v>0</v>
          </cell>
        </row>
        <row r="102"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1</v>
          </cell>
          <cell r="GF102">
            <v>0</v>
          </cell>
          <cell r="GG102">
            <v>0</v>
          </cell>
          <cell r="GH102">
            <v>0</v>
          </cell>
          <cell r="GI102">
            <v>0</v>
          </cell>
          <cell r="GJ102">
            <v>0</v>
          </cell>
          <cell r="GK102">
            <v>0</v>
          </cell>
          <cell r="GL102">
            <v>0</v>
          </cell>
          <cell r="GM102">
            <v>0</v>
          </cell>
          <cell r="GN102">
            <v>0</v>
          </cell>
          <cell r="GO102">
            <v>0</v>
          </cell>
          <cell r="GP102">
            <v>0</v>
          </cell>
          <cell r="GQ102">
            <v>0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HZ102">
            <v>0</v>
          </cell>
          <cell r="IA102">
            <v>0</v>
          </cell>
          <cell r="IB102">
            <v>0</v>
          </cell>
        </row>
        <row r="103"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1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I103">
            <v>0</v>
          </cell>
          <cell r="GJ103">
            <v>0</v>
          </cell>
          <cell r="GK103">
            <v>0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  <cell r="GQ103">
            <v>0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HZ103">
            <v>0</v>
          </cell>
          <cell r="IA103">
            <v>0</v>
          </cell>
          <cell r="IB103">
            <v>0</v>
          </cell>
        </row>
        <row r="104"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1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0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0</v>
          </cell>
        </row>
        <row r="105"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1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I105">
            <v>0</v>
          </cell>
          <cell r="GJ105">
            <v>0</v>
          </cell>
          <cell r="GK105">
            <v>0</v>
          </cell>
          <cell r="GL105">
            <v>0</v>
          </cell>
          <cell r="GM105">
            <v>0</v>
          </cell>
          <cell r="GN105">
            <v>0</v>
          </cell>
          <cell r="GO105">
            <v>0</v>
          </cell>
          <cell r="GP105">
            <v>0</v>
          </cell>
          <cell r="GQ105">
            <v>0</v>
          </cell>
          <cell r="GR105">
            <v>0</v>
          </cell>
          <cell r="GS105">
            <v>0</v>
          </cell>
          <cell r="GT105">
            <v>0</v>
          </cell>
          <cell r="GU105">
            <v>0</v>
          </cell>
          <cell r="GV105">
            <v>0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HZ105">
            <v>0</v>
          </cell>
          <cell r="IA105">
            <v>0</v>
          </cell>
          <cell r="IB105">
            <v>0</v>
          </cell>
        </row>
        <row r="106"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1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  <cell r="GF106">
            <v>0</v>
          </cell>
          <cell r="GG106">
            <v>0</v>
          </cell>
          <cell r="GH106">
            <v>0</v>
          </cell>
          <cell r="GI106">
            <v>0</v>
          </cell>
          <cell r="GJ106">
            <v>0</v>
          </cell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  <cell r="GQ106">
            <v>0</v>
          </cell>
          <cell r="GR106">
            <v>0</v>
          </cell>
          <cell r="GS106">
            <v>0</v>
          </cell>
          <cell r="GT106">
            <v>0</v>
          </cell>
          <cell r="GU106">
            <v>0</v>
          </cell>
          <cell r="GV106">
            <v>0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HZ106">
            <v>0</v>
          </cell>
          <cell r="IA106">
            <v>0</v>
          </cell>
          <cell r="IB106">
            <v>0</v>
          </cell>
        </row>
        <row r="107"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1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>
            <v>0</v>
          </cell>
          <cell r="GG107">
            <v>0</v>
          </cell>
          <cell r="GH107">
            <v>0</v>
          </cell>
          <cell r="GI107">
            <v>0</v>
          </cell>
          <cell r="GJ107">
            <v>0</v>
          </cell>
          <cell r="GK107">
            <v>0</v>
          </cell>
          <cell r="GL107">
            <v>0</v>
          </cell>
          <cell r="GM107">
            <v>0</v>
          </cell>
          <cell r="GN107">
            <v>0</v>
          </cell>
          <cell r="GO107">
            <v>0</v>
          </cell>
          <cell r="GP107">
            <v>0</v>
          </cell>
          <cell r="GQ107">
            <v>0</v>
          </cell>
          <cell r="GR107">
            <v>0</v>
          </cell>
          <cell r="GS107">
            <v>0</v>
          </cell>
          <cell r="GT107">
            <v>0</v>
          </cell>
          <cell r="GU107">
            <v>0</v>
          </cell>
          <cell r="GV107">
            <v>0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HZ107">
            <v>0</v>
          </cell>
          <cell r="IA107">
            <v>0</v>
          </cell>
          <cell r="IB107">
            <v>0</v>
          </cell>
        </row>
        <row r="108"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1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  <cell r="GQ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HZ108">
            <v>0</v>
          </cell>
          <cell r="IA108">
            <v>0</v>
          </cell>
          <cell r="IB108">
            <v>0</v>
          </cell>
        </row>
        <row r="109"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0.58730158730158699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0</v>
          </cell>
          <cell r="GM109">
            <v>0.41269841269841301</v>
          </cell>
          <cell r="GN109">
            <v>0</v>
          </cell>
          <cell r="GO109">
            <v>0</v>
          </cell>
          <cell r="GP109">
            <v>0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HZ109">
            <v>0</v>
          </cell>
          <cell r="IA109">
            <v>0</v>
          </cell>
          <cell r="IB109">
            <v>0</v>
          </cell>
        </row>
        <row r="110"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1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HZ110">
            <v>0</v>
          </cell>
          <cell r="IA110">
            <v>0</v>
          </cell>
          <cell r="IB110">
            <v>0</v>
          </cell>
        </row>
        <row r="111"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1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  <cell r="GI111">
            <v>0</v>
          </cell>
          <cell r="GJ111">
            <v>0</v>
          </cell>
          <cell r="GK111">
            <v>0</v>
          </cell>
          <cell r="GL111">
            <v>0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  <cell r="GQ111">
            <v>0</v>
          </cell>
          <cell r="GR111">
            <v>0</v>
          </cell>
          <cell r="GS111">
            <v>0</v>
          </cell>
          <cell r="GT111">
            <v>0</v>
          </cell>
          <cell r="GU111">
            <v>0</v>
          </cell>
          <cell r="GV111">
            <v>0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HZ111">
            <v>0</v>
          </cell>
          <cell r="IA111">
            <v>0</v>
          </cell>
          <cell r="IB111">
            <v>0</v>
          </cell>
        </row>
        <row r="112"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1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>
            <v>0</v>
          </cell>
          <cell r="GG112">
            <v>0</v>
          </cell>
          <cell r="GH112">
            <v>0</v>
          </cell>
          <cell r="GI112">
            <v>0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0</v>
          </cell>
          <cell r="GS112">
            <v>0</v>
          </cell>
          <cell r="GT112">
            <v>0</v>
          </cell>
          <cell r="GU112">
            <v>0</v>
          </cell>
          <cell r="GV112">
            <v>0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HZ112">
            <v>0</v>
          </cell>
          <cell r="IA112">
            <v>0</v>
          </cell>
          <cell r="IB112">
            <v>0</v>
          </cell>
        </row>
        <row r="113"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1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  <cell r="GI113">
            <v>0</v>
          </cell>
          <cell r="GJ113">
            <v>0</v>
          </cell>
          <cell r="GK113">
            <v>0</v>
          </cell>
          <cell r="GL113">
            <v>0</v>
          </cell>
          <cell r="GM113">
            <v>0</v>
          </cell>
          <cell r="GN113">
            <v>0</v>
          </cell>
          <cell r="GO113">
            <v>0</v>
          </cell>
          <cell r="GP113">
            <v>0</v>
          </cell>
          <cell r="GQ113">
            <v>0</v>
          </cell>
          <cell r="GR113">
            <v>0</v>
          </cell>
          <cell r="GS113">
            <v>0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HZ113">
            <v>0</v>
          </cell>
          <cell r="IA113">
            <v>0</v>
          </cell>
          <cell r="IB113">
            <v>0</v>
          </cell>
        </row>
        <row r="114"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1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HZ114">
            <v>0</v>
          </cell>
          <cell r="IA114">
            <v>0</v>
          </cell>
          <cell r="IB114">
            <v>0</v>
          </cell>
        </row>
        <row r="115"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1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HZ115">
            <v>0</v>
          </cell>
          <cell r="IA115">
            <v>0</v>
          </cell>
          <cell r="IB115">
            <v>0</v>
          </cell>
        </row>
        <row r="116"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1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0</v>
          </cell>
        </row>
        <row r="117"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  <cell r="GF117">
            <v>0</v>
          </cell>
          <cell r="GG117">
            <v>0</v>
          </cell>
          <cell r="GH117">
            <v>0</v>
          </cell>
          <cell r="GI117">
            <v>0</v>
          </cell>
          <cell r="GJ117">
            <v>1</v>
          </cell>
          <cell r="GK117">
            <v>0</v>
          </cell>
          <cell r="GL117">
            <v>0</v>
          </cell>
          <cell r="GM117">
            <v>0</v>
          </cell>
          <cell r="GN117">
            <v>0</v>
          </cell>
          <cell r="GO117">
            <v>0</v>
          </cell>
          <cell r="GP117">
            <v>0</v>
          </cell>
          <cell r="GQ117">
            <v>0</v>
          </cell>
          <cell r="GR117">
            <v>0</v>
          </cell>
          <cell r="GS117">
            <v>0</v>
          </cell>
          <cell r="GT117">
            <v>0</v>
          </cell>
          <cell r="GU117">
            <v>0</v>
          </cell>
          <cell r="GV117">
            <v>0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HZ117">
            <v>0</v>
          </cell>
          <cell r="IA117">
            <v>0</v>
          </cell>
          <cell r="IB117">
            <v>0</v>
          </cell>
        </row>
        <row r="118"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I118">
            <v>0</v>
          </cell>
          <cell r="GJ118">
            <v>0</v>
          </cell>
          <cell r="GK118">
            <v>1</v>
          </cell>
          <cell r="GL118">
            <v>0</v>
          </cell>
          <cell r="GM118">
            <v>0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0</v>
          </cell>
          <cell r="GT118">
            <v>0</v>
          </cell>
          <cell r="GU118">
            <v>0</v>
          </cell>
          <cell r="GV118">
            <v>0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HZ118">
            <v>0</v>
          </cell>
          <cell r="IA118">
            <v>0</v>
          </cell>
          <cell r="IB118">
            <v>0</v>
          </cell>
        </row>
        <row r="119"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1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HZ119">
            <v>0</v>
          </cell>
          <cell r="IA119">
            <v>0</v>
          </cell>
          <cell r="IB119">
            <v>0</v>
          </cell>
        </row>
        <row r="120"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1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  <cell r="GI120">
            <v>0</v>
          </cell>
          <cell r="GJ120">
            <v>0</v>
          </cell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  <cell r="GQ120">
            <v>0</v>
          </cell>
          <cell r="GR120">
            <v>0</v>
          </cell>
          <cell r="GS120">
            <v>0</v>
          </cell>
          <cell r="GT120">
            <v>0</v>
          </cell>
          <cell r="GU120">
            <v>0</v>
          </cell>
          <cell r="GV120">
            <v>0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HZ120">
            <v>0</v>
          </cell>
          <cell r="IA120">
            <v>0</v>
          </cell>
          <cell r="IB120">
            <v>0</v>
          </cell>
        </row>
        <row r="121"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  <cell r="GF121">
            <v>0</v>
          </cell>
          <cell r="GG121">
            <v>0</v>
          </cell>
          <cell r="GH121">
            <v>0</v>
          </cell>
          <cell r="GI121">
            <v>0</v>
          </cell>
          <cell r="GJ121">
            <v>0</v>
          </cell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1</v>
          </cell>
          <cell r="GP121">
            <v>0</v>
          </cell>
          <cell r="GQ121">
            <v>0</v>
          </cell>
          <cell r="GR121">
            <v>0</v>
          </cell>
          <cell r="GS121">
            <v>0</v>
          </cell>
          <cell r="GT121">
            <v>0</v>
          </cell>
          <cell r="GU121">
            <v>0</v>
          </cell>
          <cell r="GV121">
            <v>0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HZ121">
            <v>0</v>
          </cell>
          <cell r="IA121">
            <v>0</v>
          </cell>
          <cell r="IB121">
            <v>0</v>
          </cell>
        </row>
        <row r="122"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0.15530303030303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0.14583333333333301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0.25378787878787901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0.26136363636363602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0.174242424242424</v>
          </cell>
          <cell r="GQ122">
            <v>0</v>
          </cell>
          <cell r="GR122">
            <v>9.46969696969697E-3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HZ122">
            <v>0</v>
          </cell>
          <cell r="IA122">
            <v>0</v>
          </cell>
          <cell r="IB122">
            <v>0</v>
          </cell>
        </row>
        <row r="123"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1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HZ123">
            <v>0</v>
          </cell>
          <cell r="IA123">
            <v>0</v>
          </cell>
          <cell r="IB123">
            <v>0</v>
          </cell>
        </row>
        <row r="124"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1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HZ124">
            <v>0</v>
          </cell>
          <cell r="IA124">
            <v>0</v>
          </cell>
          <cell r="IB124">
            <v>0</v>
          </cell>
        </row>
        <row r="125"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1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HZ125">
            <v>0</v>
          </cell>
          <cell r="IA125">
            <v>0</v>
          </cell>
          <cell r="IB125">
            <v>0</v>
          </cell>
        </row>
        <row r="126"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0.16553287981859399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0.53968253968253999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>
            <v>0</v>
          </cell>
          <cell r="GG126">
            <v>0</v>
          </cell>
          <cell r="GH126">
            <v>0</v>
          </cell>
          <cell r="GI126">
            <v>0</v>
          </cell>
          <cell r="GJ126">
            <v>0</v>
          </cell>
          <cell r="GK126">
            <v>0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  <cell r="GQ126">
            <v>0</v>
          </cell>
          <cell r="GR126">
            <v>0</v>
          </cell>
          <cell r="GS126">
            <v>0</v>
          </cell>
          <cell r="GT126">
            <v>0</v>
          </cell>
          <cell r="GU126">
            <v>0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0.29478458049886602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HZ126">
            <v>0</v>
          </cell>
          <cell r="IA126">
            <v>0</v>
          </cell>
          <cell r="IB126">
            <v>0</v>
          </cell>
        </row>
        <row r="127"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  <cell r="GF127">
            <v>0</v>
          </cell>
          <cell r="GG127">
            <v>0</v>
          </cell>
          <cell r="GH127">
            <v>0</v>
          </cell>
          <cell r="GI127">
            <v>0</v>
          </cell>
          <cell r="GJ127">
            <v>0</v>
          </cell>
          <cell r="GK127">
            <v>0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  <cell r="GQ127">
            <v>0</v>
          </cell>
          <cell r="GR127">
            <v>0</v>
          </cell>
          <cell r="GS127">
            <v>1</v>
          </cell>
          <cell r="GT127">
            <v>0</v>
          </cell>
          <cell r="GU127">
            <v>0</v>
          </cell>
          <cell r="GV127">
            <v>0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HZ127">
            <v>0</v>
          </cell>
          <cell r="IA127">
            <v>0</v>
          </cell>
          <cell r="IB127">
            <v>0</v>
          </cell>
        </row>
        <row r="128"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0.148095909732017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0.174894217207334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4.0902679830747503E-2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0.29901269393511998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  <cell r="GQ128">
            <v>0</v>
          </cell>
          <cell r="GR128">
            <v>0</v>
          </cell>
          <cell r="GS128">
            <v>0</v>
          </cell>
          <cell r="GT128">
            <v>0.24400564174894199</v>
          </cell>
          <cell r="GU128">
            <v>8.4626234132581094E-2</v>
          </cell>
          <cell r="GV128">
            <v>0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8.4626234132581107E-3</v>
          </cell>
          <cell r="HY128">
            <v>0</v>
          </cell>
          <cell r="HZ128">
            <v>0</v>
          </cell>
          <cell r="IA128">
            <v>0</v>
          </cell>
          <cell r="IB128">
            <v>0</v>
          </cell>
        </row>
        <row r="129"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  <cell r="GI129">
            <v>0</v>
          </cell>
          <cell r="GJ129">
            <v>0</v>
          </cell>
          <cell r="GK129">
            <v>0</v>
          </cell>
          <cell r="GL129">
            <v>0</v>
          </cell>
          <cell r="GM129">
            <v>0</v>
          </cell>
          <cell r="GN129">
            <v>0</v>
          </cell>
          <cell r="GO129">
            <v>0</v>
          </cell>
          <cell r="GP129">
            <v>0</v>
          </cell>
          <cell r="GQ129">
            <v>0</v>
          </cell>
          <cell r="GR129">
            <v>0</v>
          </cell>
          <cell r="GS129">
            <v>0</v>
          </cell>
          <cell r="GT129">
            <v>0</v>
          </cell>
          <cell r="GU129">
            <v>0</v>
          </cell>
          <cell r="GV129">
            <v>1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HZ129">
            <v>0</v>
          </cell>
          <cell r="IA129">
            <v>0</v>
          </cell>
          <cell r="IB129">
            <v>0</v>
          </cell>
        </row>
        <row r="130"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I130">
            <v>0</v>
          </cell>
          <cell r="GJ130">
            <v>0</v>
          </cell>
          <cell r="GK130">
            <v>0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  <cell r="GQ130">
            <v>0</v>
          </cell>
          <cell r="GR130">
            <v>0</v>
          </cell>
          <cell r="GS130">
            <v>0</v>
          </cell>
          <cell r="GT130">
            <v>0</v>
          </cell>
          <cell r="GU130">
            <v>0</v>
          </cell>
          <cell r="GV130">
            <v>0</v>
          </cell>
          <cell r="GW130">
            <v>0</v>
          </cell>
          <cell r="GX130">
            <v>1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HZ130">
            <v>0</v>
          </cell>
          <cell r="IA130">
            <v>0</v>
          </cell>
          <cell r="IB130">
            <v>0</v>
          </cell>
        </row>
        <row r="131"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  <cell r="GQ131">
            <v>0</v>
          </cell>
          <cell r="GR131">
            <v>0</v>
          </cell>
          <cell r="GS131">
            <v>0</v>
          </cell>
          <cell r="GT131">
            <v>0</v>
          </cell>
          <cell r="GU131">
            <v>0</v>
          </cell>
          <cell r="GV131">
            <v>0</v>
          </cell>
          <cell r="GW131">
            <v>0</v>
          </cell>
          <cell r="GX131">
            <v>0</v>
          </cell>
          <cell r="GY131">
            <v>1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HZ131">
            <v>0</v>
          </cell>
          <cell r="IA131">
            <v>0</v>
          </cell>
          <cell r="IB131">
            <v>0</v>
          </cell>
        </row>
        <row r="132"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>
            <v>0</v>
          </cell>
          <cell r="GG132">
            <v>0</v>
          </cell>
          <cell r="GH132">
            <v>0</v>
          </cell>
          <cell r="GI132">
            <v>0</v>
          </cell>
          <cell r="GJ132">
            <v>0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  <cell r="GQ132">
            <v>0</v>
          </cell>
          <cell r="GR132">
            <v>0</v>
          </cell>
          <cell r="GS132">
            <v>0</v>
          </cell>
          <cell r="GT132">
            <v>0</v>
          </cell>
          <cell r="GU132">
            <v>0</v>
          </cell>
          <cell r="GV132">
            <v>0</v>
          </cell>
          <cell r="GW132">
            <v>0</v>
          </cell>
          <cell r="GX132">
            <v>0</v>
          </cell>
          <cell r="GY132">
            <v>0</v>
          </cell>
          <cell r="GZ132">
            <v>1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HZ132">
            <v>0</v>
          </cell>
          <cell r="IA132">
            <v>0</v>
          </cell>
          <cell r="IB132">
            <v>0</v>
          </cell>
        </row>
        <row r="133"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  <cell r="GI133">
            <v>0</v>
          </cell>
          <cell r="GJ133">
            <v>0</v>
          </cell>
          <cell r="GK133">
            <v>0</v>
          </cell>
          <cell r="GL133">
            <v>0</v>
          </cell>
          <cell r="GM133">
            <v>0</v>
          </cell>
          <cell r="GN133">
            <v>0</v>
          </cell>
          <cell r="GO133">
            <v>0</v>
          </cell>
          <cell r="GP133">
            <v>0</v>
          </cell>
          <cell r="GQ133">
            <v>0</v>
          </cell>
          <cell r="GR133">
            <v>0</v>
          </cell>
          <cell r="GS133">
            <v>0</v>
          </cell>
          <cell r="GT133">
            <v>0</v>
          </cell>
          <cell r="GU133">
            <v>0</v>
          </cell>
          <cell r="GV133">
            <v>0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1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HZ133">
            <v>0</v>
          </cell>
          <cell r="IA133">
            <v>0</v>
          </cell>
          <cell r="IB133">
            <v>0</v>
          </cell>
        </row>
        <row r="134"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1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  <cell r="GI134">
            <v>0</v>
          </cell>
          <cell r="GJ134">
            <v>0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  <cell r="GQ134">
            <v>0</v>
          </cell>
          <cell r="GR134">
            <v>0</v>
          </cell>
          <cell r="GS134">
            <v>0</v>
          </cell>
          <cell r="GT134">
            <v>0</v>
          </cell>
          <cell r="GU134">
            <v>0</v>
          </cell>
          <cell r="GV134">
            <v>0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HZ134">
            <v>0</v>
          </cell>
          <cell r="IA134">
            <v>0</v>
          </cell>
          <cell r="IB134">
            <v>0</v>
          </cell>
        </row>
        <row r="135"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  <cell r="GI135">
            <v>0</v>
          </cell>
          <cell r="GJ135">
            <v>0</v>
          </cell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  <cell r="GQ135">
            <v>0</v>
          </cell>
          <cell r="GR135">
            <v>0</v>
          </cell>
          <cell r="GS135">
            <v>0</v>
          </cell>
          <cell r="GT135">
            <v>0</v>
          </cell>
          <cell r="GU135">
            <v>0</v>
          </cell>
          <cell r="GV135">
            <v>0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1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HZ135">
            <v>0</v>
          </cell>
          <cell r="IA135">
            <v>0</v>
          </cell>
          <cell r="IB135">
            <v>0</v>
          </cell>
        </row>
        <row r="136"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  <cell r="GF136">
            <v>0</v>
          </cell>
          <cell r="GG136">
            <v>0</v>
          </cell>
          <cell r="GH136">
            <v>0</v>
          </cell>
          <cell r="GI136">
            <v>0</v>
          </cell>
          <cell r="GJ136">
            <v>0</v>
          </cell>
          <cell r="GK136">
            <v>0</v>
          </cell>
          <cell r="GL136">
            <v>0</v>
          </cell>
          <cell r="GM136">
            <v>0</v>
          </cell>
          <cell r="GN136">
            <v>0</v>
          </cell>
          <cell r="GO136">
            <v>0</v>
          </cell>
          <cell r="GP136">
            <v>0</v>
          </cell>
          <cell r="GQ136">
            <v>0</v>
          </cell>
          <cell r="GR136">
            <v>0</v>
          </cell>
          <cell r="GS136">
            <v>0</v>
          </cell>
          <cell r="GT136">
            <v>0</v>
          </cell>
          <cell r="GU136">
            <v>0</v>
          </cell>
          <cell r="GV136">
            <v>0</v>
          </cell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1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HZ136">
            <v>0</v>
          </cell>
          <cell r="IA136">
            <v>0</v>
          </cell>
          <cell r="IB136">
            <v>0</v>
          </cell>
        </row>
        <row r="137"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  <cell r="GF137">
            <v>0</v>
          </cell>
          <cell r="GG137">
            <v>0</v>
          </cell>
          <cell r="GH137">
            <v>0</v>
          </cell>
          <cell r="GI137">
            <v>0</v>
          </cell>
          <cell r="GJ137">
            <v>0</v>
          </cell>
          <cell r="GK137">
            <v>0</v>
          </cell>
          <cell r="GL137">
            <v>0</v>
          </cell>
          <cell r="GM137">
            <v>0</v>
          </cell>
          <cell r="GN137">
            <v>0</v>
          </cell>
          <cell r="GO137">
            <v>0</v>
          </cell>
          <cell r="GP137">
            <v>0</v>
          </cell>
          <cell r="GQ137">
            <v>0</v>
          </cell>
          <cell r="GR137">
            <v>0</v>
          </cell>
          <cell r="GS137">
            <v>0</v>
          </cell>
          <cell r="GT137">
            <v>0</v>
          </cell>
          <cell r="GU137">
            <v>0</v>
          </cell>
          <cell r="GV137">
            <v>0</v>
          </cell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1</v>
          </cell>
          <cell r="HH137">
            <v>0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HZ137">
            <v>0</v>
          </cell>
          <cell r="IA137">
            <v>0</v>
          </cell>
          <cell r="IB137">
            <v>0</v>
          </cell>
        </row>
        <row r="138"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  <cell r="GI138">
            <v>0</v>
          </cell>
          <cell r="GJ138">
            <v>0</v>
          </cell>
          <cell r="GK138">
            <v>0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  <cell r="GQ138">
            <v>0</v>
          </cell>
          <cell r="GR138">
            <v>0</v>
          </cell>
          <cell r="GS138">
            <v>0</v>
          </cell>
          <cell r="GT138">
            <v>0</v>
          </cell>
          <cell r="GU138">
            <v>0</v>
          </cell>
          <cell r="GV138">
            <v>0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1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HZ138">
            <v>0</v>
          </cell>
          <cell r="IA138">
            <v>0</v>
          </cell>
          <cell r="IB138">
            <v>0</v>
          </cell>
        </row>
        <row r="139"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I139">
            <v>0</v>
          </cell>
          <cell r="GJ139">
            <v>0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  <cell r="HI139">
            <v>1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HZ139">
            <v>0</v>
          </cell>
          <cell r="IA139">
            <v>0</v>
          </cell>
          <cell r="IB139">
            <v>0</v>
          </cell>
        </row>
        <row r="140"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  <cell r="GQ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1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HZ140">
            <v>0</v>
          </cell>
          <cell r="IA140">
            <v>0</v>
          </cell>
          <cell r="IB140">
            <v>0</v>
          </cell>
        </row>
        <row r="141"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>
            <v>0</v>
          </cell>
          <cell r="GG141">
            <v>0</v>
          </cell>
          <cell r="GH141">
            <v>0</v>
          </cell>
          <cell r="GI141">
            <v>0</v>
          </cell>
          <cell r="GJ141">
            <v>0</v>
          </cell>
          <cell r="GK141">
            <v>0</v>
          </cell>
          <cell r="GL141">
            <v>0</v>
          </cell>
          <cell r="GM141">
            <v>0</v>
          </cell>
          <cell r="GN141">
            <v>0</v>
          </cell>
          <cell r="GO141">
            <v>0</v>
          </cell>
          <cell r="GP141">
            <v>0</v>
          </cell>
          <cell r="GQ141">
            <v>0</v>
          </cell>
          <cell r="GR141">
            <v>0</v>
          </cell>
          <cell r="GS141">
            <v>0</v>
          </cell>
          <cell r="GT141">
            <v>0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  <cell r="HJ141">
            <v>0</v>
          </cell>
          <cell r="HK141">
            <v>1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HZ141">
            <v>0</v>
          </cell>
          <cell r="IA141">
            <v>0</v>
          </cell>
          <cell r="IB141">
            <v>0</v>
          </cell>
        </row>
        <row r="142"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0.17994100294985299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>
            <v>0</v>
          </cell>
          <cell r="GG142">
            <v>0.46902654867256599</v>
          </cell>
          <cell r="GH142">
            <v>0</v>
          </cell>
          <cell r="GI142">
            <v>0</v>
          </cell>
          <cell r="GJ142">
            <v>0</v>
          </cell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  <cell r="GQ142">
            <v>0</v>
          </cell>
          <cell r="GR142">
            <v>0</v>
          </cell>
          <cell r="GS142">
            <v>0</v>
          </cell>
          <cell r="GT142">
            <v>0</v>
          </cell>
          <cell r="GU142">
            <v>0</v>
          </cell>
          <cell r="GV142">
            <v>0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0</v>
          </cell>
          <cell r="HK142">
            <v>0</v>
          </cell>
          <cell r="HL142">
            <v>0.35103244837758102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HZ142">
            <v>0</v>
          </cell>
          <cell r="IA142">
            <v>0</v>
          </cell>
          <cell r="IB142">
            <v>0</v>
          </cell>
        </row>
        <row r="143"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1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  <cell r="GI143">
            <v>0</v>
          </cell>
          <cell r="GJ143">
            <v>0</v>
          </cell>
          <cell r="GK143">
            <v>0</v>
          </cell>
          <cell r="GL143">
            <v>0</v>
          </cell>
          <cell r="GM143">
            <v>0</v>
          </cell>
          <cell r="GN143">
            <v>0</v>
          </cell>
          <cell r="GO143">
            <v>0</v>
          </cell>
          <cell r="GP143">
            <v>0</v>
          </cell>
          <cell r="GQ143">
            <v>0</v>
          </cell>
          <cell r="GR143">
            <v>0</v>
          </cell>
          <cell r="GS143">
            <v>0</v>
          </cell>
          <cell r="GT143">
            <v>0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HZ143">
            <v>0</v>
          </cell>
          <cell r="IA143">
            <v>0</v>
          </cell>
          <cell r="IB143">
            <v>0</v>
          </cell>
        </row>
        <row r="144"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0.67010309278350499</v>
          </cell>
          <cell r="EF144">
            <v>0</v>
          </cell>
          <cell r="EG144">
            <v>0</v>
          </cell>
          <cell r="EH144">
            <v>0</v>
          </cell>
          <cell r="EI144">
            <v>0.32989690721649501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  <cell r="GI144">
            <v>0</v>
          </cell>
          <cell r="GJ144">
            <v>0</v>
          </cell>
          <cell r="GK144">
            <v>0</v>
          </cell>
          <cell r="GL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  <cell r="GQ144">
            <v>0</v>
          </cell>
          <cell r="GR144">
            <v>0</v>
          </cell>
          <cell r="GS144">
            <v>0</v>
          </cell>
          <cell r="GT144">
            <v>0</v>
          </cell>
          <cell r="GU144">
            <v>0</v>
          </cell>
          <cell r="GV144">
            <v>0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HZ144">
            <v>0</v>
          </cell>
          <cell r="IA144">
            <v>0</v>
          </cell>
          <cell r="IB144">
            <v>0</v>
          </cell>
        </row>
        <row r="145"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0.59009900990098996</v>
          </cell>
          <cell r="BJ145">
            <v>0</v>
          </cell>
          <cell r="BK145">
            <v>0</v>
          </cell>
          <cell r="BL145">
            <v>0.130693069306931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7.9207920792079192E-3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0.27128712871287097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  <cell r="GI145">
            <v>0</v>
          </cell>
          <cell r="GJ145">
            <v>0</v>
          </cell>
          <cell r="GK145">
            <v>0</v>
          </cell>
          <cell r="GL145">
            <v>0</v>
          </cell>
          <cell r="GM145">
            <v>0</v>
          </cell>
          <cell r="GN145">
            <v>0</v>
          </cell>
          <cell r="GO145">
            <v>0</v>
          </cell>
          <cell r="GP145">
            <v>0</v>
          </cell>
          <cell r="GQ145">
            <v>0</v>
          </cell>
          <cell r="GR145">
            <v>0</v>
          </cell>
          <cell r="GS145">
            <v>0</v>
          </cell>
          <cell r="GT145">
            <v>0</v>
          </cell>
          <cell r="GU145">
            <v>0</v>
          </cell>
          <cell r="GV145">
            <v>0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HZ145">
            <v>0</v>
          </cell>
          <cell r="IA145">
            <v>0</v>
          </cell>
          <cell r="IB145">
            <v>0</v>
          </cell>
        </row>
        <row r="146"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0.734375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F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L146">
            <v>0</v>
          </cell>
          <cell r="GM146">
            <v>0</v>
          </cell>
          <cell r="GN146">
            <v>0</v>
          </cell>
          <cell r="GO146">
            <v>0</v>
          </cell>
          <cell r="GP146">
            <v>0</v>
          </cell>
          <cell r="GQ146">
            <v>0</v>
          </cell>
          <cell r="GR146">
            <v>0</v>
          </cell>
          <cell r="GS146">
            <v>0</v>
          </cell>
          <cell r="GT146">
            <v>0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0.265625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HZ146">
            <v>0</v>
          </cell>
          <cell r="IA146">
            <v>0</v>
          </cell>
          <cell r="IB146">
            <v>0</v>
          </cell>
        </row>
        <row r="147"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F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  <cell r="GQ147">
            <v>0</v>
          </cell>
          <cell r="GR147">
            <v>0</v>
          </cell>
          <cell r="GS147">
            <v>0</v>
          </cell>
          <cell r="GT147">
            <v>0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  <cell r="HI147">
            <v>0</v>
          </cell>
          <cell r="HJ147">
            <v>0</v>
          </cell>
          <cell r="HK147">
            <v>0</v>
          </cell>
          <cell r="HL147">
            <v>0</v>
          </cell>
          <cell r="HM147">
            <v>0</v>
          </cell>
          <cell r="HN147">
            <v>0</v>
          </cell>
          <cell r="HO147">
            <v>0</v>
          </cell>
          <cell r="HP147">
            <v>0</v>
          </cell>
          <cell r="HQ147">
            <v>0</v>
          </cell>
          <cell r="HR147">
            <v>0</v>
          </cell>
          <cell r="HS147">
            <v>0</v>
          </cell>
          <cell r="HT147">
            <v>0</v>
          </cell>
          <cell r="HU147">
            <v>0</v>
          </cell>
          <cell r="HV147">
            <v>1</v>
          </cell>
          <cell r="HW147">
            <v>0</v>
          </cell>
          <cell r="HX147">
            <v>0</v>
          </cell>
          <cell r="HY147">
            <v>0</v>
          </cell>
          <cell r="HZ147">
            <v>0</v>
          </cell>
          <cell r="IA147">
            <v>0</v>
          </cell>
          <cell r="IB147">
            <v>0</v>
          </cell>
        </row>
        <row r="148"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F148">
            <v>0</v>
          </cell>
          <cell r="GG148">
            <v>0</v>
          </cell>
          <cell r="GH148">
            <v>0</v>
          </cell>
          <cell r="GI148">
            <v>0</v>
          </cell>
          <cell r="GJ148">
            <v>0</v>
          </cell>
          <cell r="GK148">
            <v>0</v>
          </cell>
          <cell r="GL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  <cell r="GQ148">
            <v>0</v>
          </cell>
          <cell r="GR148">
            <v>0</v>
          </cell>
          <cell r="GS148">
            <v>0</v>
          </cell>
          <cell r="GT148">
            <v>0</v>
          </cell>
          <cell r="GU148">
            <v>0</v>
          </cell>
          <cell r="GV148">
            <v>0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  <cell r="HI148">
            <v>0</v>
          </cell>
          <cell r="HJ148">
            <v>0</v>
          </cell>
          <cell r="HK148">
            <v>0</v>
          </cell>
          <cell r="HL148">
            <v>0</v>
          </cell>
          <cell r="HM148">
            <v>0</v>
          </cell>
          <cell r="HN148">
            <v>0</v>
          </cell>
          <cell r="HO148">
            <v>0</v>
          </cell>
          <cell r="HP148">
            <v>0</v>
          </cell>
          <cell r="HQ148">
            <v>0</v>
          </cell>
          <cell r="HR148">
            <v>0</v>
          </cell>
          <cell r="HS148">
            <v>0</v>
          </cell>
          <cell r="HT148">
            <v>0</v>
          </cell>
          <cell r="HU148">
            <v>0</v>
          </cell>
          <cell r="HV148">
            <v>0</v>
          </cell>
          <cell r="HW148">
            <v>1</v>
          </cell>
          <cell r="HX148">
            <v>0</v>
          </cell>
          <cell r="HY148">
            <v>0</v>
          </cell>
          <cell r="HZ148">
            <v>0</v>
          </cell>
          <cell r="IA148">
            <v>0</v>
          </cell>
          <cell r="IB148">
            <v>0</v>
          </cell>
        </row>
        <row r="149"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0.112359550561798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I149">
            <v>0</v>
          </cell>
          <cell r="GJ149">
            <v>0</v>
          </cell>
          <cell r="GK149">
            <v>0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R149">
            <v>0</v>
          </cell>
          <cell r="GS149">
            <v>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  <cell r="HI149">
            <v>0</v>
          </cell>
          <cell r="HJ149">
            <v>0</v>
          </cell>
          <cell r="HK149">
            <v>0</v>
          </cell>
          <cell r="HL149">
            <v>0</v>
          </cell>
          <cell r="HM149">
            <v>0</v>
          </cell>
          <cell r="HN149">
            <v>0</v>
          </cell>
          <cell r="HO149">
            <v>0</v>
          </cell>
          <cell r="HP149">
            <v>0</v>
          </cell>
          <cell r="HQ149">
            <v>0</v>
          </cell>
          <cell r="HR149">
            <v>0</v>
          </cell>
          <cell r="HS149">
            <v>0</v>
          </cell>
          <cell r="HT149">
            <v>0</v>
          </cell>
          <cell r="HU149">
            <v>0</v>
          </cell>
          <cell r="HV149">
            <v>0</v>
          </cell>
          <cell r="HW149">
            <v>0</v>
          </cell>
          <cell r="HX149">
            <v>0.88764044943820197</v>
          </cell>
          <cell r="HY149">
            <v>0</v>
          </cell>
          <cell r="HZ149">
            <v>0</v>
          </cell>
          <cell r="IA149">
            <v>0</v>
          </cell>
          <cell r="IB149">
            <v>0</v>
          </cell>
        </row>
        <row r="150"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  <cell r="HI150">
            <v>0</v>
          </cell>
          <cell r="HJ150">
            <v>0</v>
          </cell>
          <cell r="HK150">
            <v>0</v>
          </cell>
          <cell r="HL150">
            <v>0</v>
          </cell>
          <cell r="HM150">
            <v>0</v>
          </cell>
          <cell r="HN150">
            <v>0</v>
          </cell>
          <cell r="HO150">
            <v>0</v>
          </cell>
          <cell r="HP150">
            <v>0</v>
          </cell>
          <cell r="HQ150">
            <v>0</v>
          </cell>
          <cell r="HR150">
            <v>0</v>
          </cell>
          <cell r="HS150">
            <v>0</v>
          </cell>
          <cell r="HT150">
            <v>0</v>
          </cell>
          <cell r="HU150">
            <v>0</v>
          </cell>
          <cell r="HV150">
            <v>0</v>
          </cell>
          <cell r="HW150">
            <v>0</v>
          </cell>
          <cell r="HX150">
            <v>0</v>
          </cell>
          <cell r="HY150">
            <v>1</v>
          </cell>
          <cell r="HZ150">
            <v>0</v>
          </cell>
          <cell r="IA150">
            <v>0</v>
          </cell>
          <cell r="IB150">
            <v>0</v>
          </cell>
        </row>
        <row r="151"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Q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  <cell r="HI151">
            <v>0</v>
          </cell>
          <cell r="HJ151">
            <v>0</v>
          </cell>
          <cell r="HK151">
            <v>0</v>
          </cell>
          <cell r="HL151">
            <v>0</v>
          </cell>
          <cell r="HM151">
            <v>0</v>
          </cell>
          <cell r="HN151">
            <v>0</v>
          </cell>
          <cell r="HO151">
            <v>0</v>
          </cell>
          <cell r="HP151">
            <v>0</v>
          </cell>
          <cell r="HQ151">
            <v>0</v>
          </cell>
          <cell r="HR151">
            <v>0</v>
          </cell>
          <cell r="HS151">
            <v>0</v>
          </cell>
          <cell r="HT151">
            <v>0</v>
          </cell>
          <cell r="HU151">
            <v>0</v>
          </cell>
          <cell r="HV151">
            <v>0</v>
          </cell>
          <cell r="HW151">
            <v>0</v>
          </cell>
          <cell r="HX151">
            <v>0</v>
          </cell>
          <cell r="HY151">
            <v>0</v>
          </cell>
          <cell r="HZ151">
            <v>1</v>
          </cell>
          <cell r="IA151">
            <v>0</v>
          </cell>
          <cell r="IB151">
            <v>0</v>
          </cell>
        </row>
        <row r="152"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  <cell r="HI152">
            <v>0</v>
          </cell>
          <cell r="HJ152">
            <v>0</v>
          </cell>
          <cell r="HK152">
            <v>0</v>
          </cell>
          <cell r="HL152">
            <v>0</v>
          </cell>
          <cell r="HM152">
            <v>0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0</v>
          </cell>
          <cell r="HS152">
            <v>0</v>
          </cell>
          <cell r="HT152">
            <v>0</v>
          </cell>
          <cell r="HU152">
            <v>0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1</v>
          </cell>
          <cell r="IB152">
            <v>0</v>
          </cell>
        </row>
        <row r="153"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0.31043956043956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I153">
            <v>0.51098901098901095</v>
          </cell>
          <cell r="GJ153">
            <v>0</v>
          </cell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  <cell r="GQ153">
            <v>0</v>
          </cell>
          <cell r="GR153">
            <v>0</v>
          </cell>
          <cell r="GS153">
            <v>0</v>
          </cell>
          <cell r="GT153">
            <v>0</v>
          </cell>
          <cell r="GU153">
            <v>0</v>
          </cell>
          <cell r="GV153">
            <v>0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  <cell r="HI153">
            <v>0</v>
          </cell>
          <cell r="HJ153">
            <v>0</v>
          </cell>
          <cell r="HK153">
            <v>0</v>
          </cell>
          <cell r="HL153">
            <v>0</v>
          </cell>
          <cell r="HM153">
            <v>0</v>
          </cell>
          <cell r="HN153">
            <v>0</v>
          </cell>
          <cell r="HO153">
            <v>0</v>
          </cell>
          <cell r="HP153">
            <v>0</v>
          </cell>
          <cell r="HQ153">
            <v>0</v>
          </cell>
          <cell r="HR153">
            <v>0</v>
          </cell>
          <cell r="HS153">
            <v>0</v>
          </cell>
          <cell r="HT153">
            <v>0</v>
          </cell>
          <cell r="HU153">
            <v>0</v>
          </cell>
          <cell r="HV153">
            <v>0</v>
          </cell>
          <cell r="HW153">
            <v>0</v>
          </cell>
          <cell r="HX153">
            <v>0</v>
          </cell>
          <cell r="HY153">
            <v>0</v>
          </cell>
          <cell r="HZ153">
            <v>0</v>
          </cell>
          <cell r="IA153">
            <v>0</v>
          </cell>
          <cell r="IB153">
            <v>0.17857142857142899</v>
          </cell>
        </row>
        <row r="154"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  <cell r="GQ154">
            <v>0</v>
          </cell>
          <cell r="GR154">
            <v>0</v>
          </cell>
          <cell r="GS154">
            <v>0</v>
          </cell>
          <cell r="GT154">
            <v>0</v>
          </cell>
          <cell r="GU154">
            <v>0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1</v>
          </cell>
          <cell r="HF154">
            <v>0</v>
          </cell>
          <cell r="HG154">
            <v>0</v>
          </cell>
          <cell r="HH154">
            <v>0</v>
          </cell>
          <cell r="HI154">
            <v>0</v>
          </cell>
          <cell r="HJ154">
            <v>0</v>
          </cell>
          <cell r="HK154">
            <v>0</v>
          </cell>
          <cell r="HL154">
            <v>0</v>
          </cell>
          <cell r="HM154">
            <v>0</v>
          </cell>
          <cell r="HN154">
            <v>0</v>
          </cell>
          <cell r="HO154">
            <v>0</v>
          </cell>
          <cell r="HP154">
            <v>0</v>
          </cell>
          <cell r="HQ154">
            <v>0</v>
          </cell>
          <cell r="HR154">
            <v>0</v>
          </cell>
          <cell r="HS154">
            <v>0</v>
          </cell>
          <cell r="HT154">
            <v>0</v>
          </cell>
          <cell r="HU154">
            <v>0</v>
          </cell>
          <cell r="HV154">
            <v>0</v>
          </cell>
          <cell r="HW154">
            <v>0</v>
          </cell>
          <cell r="HX154">
            <v>0</v>
          </cell>
          <cell r="HY154">
            <v>0</v>
          </cell>
          <cell r="HZ154">
            <v>0</v>
          </cell>
          <cell r="IA154">
            <v>0</v>
          </cell>
          <cell r="IB154">
            <v>0</v>
          </cell>
        </row>
        <row r="157">
          <cell r="Z157">
            <v>100289.85197613062</v>
          </cell>
          <cell r="AA157">
            <v>80641.277161862483</v>
          </cell>
          <cell r="AB157">
            <v>127560.54011691952</v>
          </cell>
          <cell r="AC157">
            <v>127461</v>
          </cell>
          <cell r="AD157">
            <v>246528</v>
          </cell>
          <cell r="AE157">
            <v>150443</v>
          </cell>
          <cell r="AF157">
            <v>158029.07339449509</v>
          </cell>
          <cell r="AG157">
            <v>70415.070422535107</v>
          </cell>
          <cell r="AH157">
            <v>119242</v>
          </cell>
          <cell r="AI157">
            <v>277598</v>
          </cell>
          <cell r="AJ157">
            <v>152284</v>
          </cell>
          <cell r="AK157">
            <v>481492.73239436618</v>
          </cell>
          <cell r="AL157">
            <v>128175.14866979681</v>
          </cell>
          <cell r="AM157">
            <v>91844</v>
          </cell>
          <cell r="AN157">
            <v>85767</v>
          </cell>
          <cell r="AO157">
            <v>175194</v>
          </cell>
          <cell r="AP157">
            <v>88083.337078651704</v>
          </cell>
          <cell r="AQ157">
            <v>45737.57419354844</v>
          </cell>
          <cell r="AR157">
            <v>211669.23870967751</v>
          </cell>
          <cell r="AS157">
            <v>219663</v>
          </cell>
          <cell r="AT157">
            <v>201522</v>
          </cell>
          <cell r="AU157">
            <v>306269</v>
          </cell>
          <cell r="AV157">
            <v>203476</v>
          </cell>
          <cell r="AW157">
            <v>116412</v>
          </cell>
          <cell r="AX157">
            <v>130529</v>
          </cell>
          <cell r="AY157">
            <v>560339.23450873594</v>
          </cell>
          <cell r="AZ157">
            <v>171079</v>
          </cell>
          <cell r="BA157">
            <v>82987.261363636208</v>
          </cell>
          <cell r="BB157">
            <v>123029.64079822625</v>
          </cell>
          <cell r="BC157">
            <v>111430.7568807342</v>
          </cell>
          <cell r="BD157">
            <v>128719.046875</v>
          </cell>
          <cell r="BE157">
            <v>120829.92907801422</v>
          </cell>
          <cell r="BF157">
            <v>198638.9811912225</v>
          </cell>
          <cell r="BG157">
            <v>99377.817460317514</v>
          </cell>
          <cell r="BH157">
            <v>200404</v>
          </cell>
          <cell r="BI157">
            <v>293869.30693069298</v>
          </cell>
          <cell r="BJ157">
            <v>43961.618483412327</v>
          </cell>
          <cell r="BK157">
            <v>289868.77876106213</v>
          </cell>
          <cell r="BL157">
            <v>65085.148514851637</v>
          </cell>
          <cell r="BM157">
            <v>246130</v>
          </cell>
          <cell r="BN157">
            <v>303967.48257372656</v>
          </cell>
          <cell r="BO157">
            <v>64814</v>
          </cell>
          <cell r="BP157">
            <v>158180.9667405762</v>
          </cell>
          <cell r="BQ157">
            <v>190596</v>
          </cell>
          <cell r="BR157">
            <v>455175</v>
          </cell>
          <cell r="BS157">
            <v>192922</v>
          </cell>
          <cell r="BT157">
            <v>180998.2808641975</v>
          </cell>
          <cell r="BU157">
            <v>229111</v>
          </cell>
          <cell r="BV157">
            <v>439651.94402985089</v>
          </cell>
          <cell r="BW157">
            <v>237727.32804232824</v>
          </cell>
          <cell r="BX157">
            <v>202641.39646464656</v>
          </cell>
          <cell r="BY157">
            <v>186842.30476190473</v>
          </cell>
          <cell r="BZ157">
            <v>77927.062499999825</v>
          </cell>
          <cell r="CA157">
            <v>107188.11706629061</v>
          </cell>
          <cell r="CB157">
            <v>109265.36170212775</v>
          </cell>
          <cell r="CC157">
            <v>118335.3076923076</v>
          </cell>
          <cell r="CD157">
            <v>211597</v>
          </cell>
          <cell r="CE157">
            <v>61232.765784113937</v>
          </cell>
          <cell r="CF157">
            <v>124759.08173076947</v>
          </cell>
          <cell r="CG157">
            <v>107172.15608465571</v>
          </cell>
          <cell r="CH157">
            <v>127506</v>
          </cell>
          <cell r="CI157">
            <v>380385</v>
          </cell>
          <cell r="CJ157">
            <v>132862.7913410718</v>
          </cell>
          <cell r="CK157">
            <v>151868.29343629343</v>
          </cell>
          <cell r="CL157">
            <v>124709.41798941775</v>
          </cell>
          <cell r="CM157">
            <v>186073</v>
          </cell>
          <cell r="CN157">
            <v>130528.6165146837</v>
          </cell>
          <cell r="CO157">
            <v>79794</v>
          </cell>
          <cell r="CP157">
            <v>91595.28150134052</v>
          </cell>
          <cell r="CQ157">
            <v>129641</v>
          </cell>
          <cell r="CR157">
            <v>69133.76782077417</v>
          </cell>
          <cell r="CS157">
            <v>192970</v>
          </cell>
          <cell r="CT157">
            <v>100272.72922252024</v>
          </cell>
          <cell r="CU157">
            <v>159401</v>
          </cell>
          <cell r="CV157">
            <v>180453</v>
          </cell>
          <cell r="CW157">
            <v>106389.95744680848</v>
          </cell>
          <cell r="CX157">
            <v>155106</v>
          </cell>
          <cell r="CY157">
            <v>112448</v>
          </cell>
          <cell r="CZ157">
            <v>449275.93283582106</v>
          </cell>
          <cell r="DA157">
            <v>134646</v>
          </cell>
          <cell r="DB157">
            <v>99680.680851063749</v>
          </cell>
          <cell r="DC157">
            <v>195274</v>
          </cell>
          <cell r="DD157">
            <v>135100.99009900974</v>
          </cell>
          <cell r="DE157">
            <v>181629</v>
          </cell>
          <cell r="DF157">
            <v>170881</v>
          </cell>
          <cell r="DG157">
            <v>238273.61904761917</v>
          </cell>
          <cell r="DH157">
            <v>80239</v>
          </cell>
          <cell r="DI157">
            <v>171423</v>
          </cell>
          <cell r="DJ157">
            <v>326073</v>
          </cell>
          <cell r="DK157">
            <v>116591</v>
          </cell>
          <cell r="DL157">
            <v>93818</v>
          </cell>
          <cell r="DM157">
            <v>241998</v>
          </cell>
          <cell r="DN157">
            <v>96454.940476190503</v>
          </cell>
          <cell r="DO157">
            <v>139382.68879668062</v>
          </cell>
          <cell r="DP157">
            <v>163669.06639004138</v>
          </cell>
          <cell r="DQ157">
            <v>205906.24481327797</v>
          </cell>
          <cell r="DR157">
            <v>228876</v>
          </cell>
          <cell r="DS157">
            <v>208287</v>
          </cell>
          <cell r="DT157">
            <v>138418.030952381</v>
          </cell>
          <cell r="DU157">
            <v>144757.78809523801</v>
          </cell>
          <cell r="DV157">
            <v>327711</v>
          </cell>
          <cell r="DW157">
            <v>138226</v>
          </cell>
          <cell r="DX157">
            <v>121717.47887323936</v>
          </cell>
          <cell r="DY157">
            <v>177932</v>
          </cell>
          <cell r="DZ157">
            <v>137536</v>
          </cell>
          <cell r="EA157">
            <v>237043.61009174312</v>
          </cell>
          <cell r="EB157">
            <v>172622.6457680251</v>
          </cell>
          <cell r="EC157">
            <v>398871.27014218003</v>
          </cell>
          <cell r="ED157">
            <v>71421.000000000058</v>
          </cell>
          <cell r="EE157">
            <v>64860.618556701018</v>
          </cell>
          <cell r="EF157">
            <v>97308.000000000058</v>
          </cell>
          <cell r="EG157">
            <v>103031.99999999994</v>
          </cell>
          <cell r="EH157">
            <v>233709</v>
          </cell>
          <cell r="EI157">
            <v>67928.082474226845</v>
          </cell>
          <cell r="EJ157">
            <v>172834.4195519347</v>
          </cell>
          <cell r="EK157">
            <v>146618.71913580253</v>
          </cell>
          <cell r="EL157">
            <v>196523.33486238492</v>
          </cell>
          <cell r="EM157">
            <v>129609.63276757639</v>
          </cell>
          <cell r="EN157">
            <v>97980</v>
          </cell>
          <cell r="EO157">
            <v>135650.74759615422</v>
          </cell>
          <cell r="EP157">
            <v>121283.70656370657</v>
          </cell>
          <cell r="EQ157">
            <v>104274</v>
          </cell>
          <cell r="ER157">
            <v>127468.93617021291</v>
          </cell>
          <cell r="ES157">
            <v>104858.01115241621</v>
          </cell>
          <cell r="ET157">
            <v>123214</v>
          </cell>
          <cell r="EU157">
            <v>135613.32954545468</v>
          </cell>
          <cell r="EV157">
            <v>127345</v>
          </cell>
          <cell r="EW157">
            <v>216417.91255289147</v>
          </cell>
          <cell r="EX157">
            <v>535578.65864332602</v>
          </cell>
          <cell r="EY157">
            <v>190478</v>
          </cell>
          <cell r="EZ157">
            <v>119557.73234200766</v>
          </cell>
          <cell r="FA157">
            <v>222500</v>
          </cell>
          <cell r="FB157">
            <v>96569.239436619711</v>
          </cell>
          <cell r="FC157">
            <v>71421.000000000058</v>
          </cell>
          <cell r="FD157">
            <v>142255</v>
          </cell>
          <cell r="FE157">
            <v>423564.8992628993</v>
          </cell>
          <cell r="FF157">
            <v>142763</v>
          </cell>
          <cell r="FG157">
            <v>193029</v>
          </cell>
          <cell r="FH157">
            <v>109155.82692307678</v>
          </cell>
          <cell r="FI157">
            <v>125522</v>
          </cell>
          <cell r="FJ157">
            <v>161165</v>
          </cell>
          <cell r="FK157">
            <v>68403.211267605686</v>
          </cell>
          <cell r="FL157">
            <v>161322</v>
          </cell>
          <cell r="FM157">
            <v>302591.118935837</v>
          </cell>
          <cell r="FN157">
            <v>66527.099195710543</v>
          </cell>
          <cell r="FO157">
            <v>374378</v>
          </cell>
          <cell r="FP157">
            <v>186940</v>
          </cell>
          <cell r="FQ157">
            <v>94777</v>
          </cell>
          <cell r="FR157">
            <v>126404</v>
          </cell>
          <cell r="FS157">
            <v>321661</v>
          </cell>
          <cell r="FT157">
            <v>108635.69230769238</v>
          </cell>
          <cell r="FU157">
            <v>168976.34135667401</v>
          </cell>
          <cell r="FV157">
            <v>139661.48863636344</v>
          </cell>
          <cell r="FW157">
            <v>131690.14182692289</v>
          </cell>
          <cell r="FX157">
            <v>173162</v>
          </cell>
          <cell r="FY157">
            <v>128198.95343680687</v>
          </cell>
          <cell r="FZ157">
            <v>88756.6</v>
          </cell>
          <cell r="GA157">
            <v>126141.13475177287</v>
          </cell>
          <cell r="GB157">
            <v>143077.28624535323</v>
          </cell>
          <cell r="GC157">
            <v>73118.298969072144</v>
          </cell>
          <cell r="GD157">
            <v>96895.952380952323</v>
          </cell>
          <cell r="GE157">
            <v>170642</v>
          </cell>
          <cell r="GF157">
            <v>93702</v>
          </cell>
          <cell r="GG157">
            <v>160281.84955752199</v>
          </cell>
          <cell r="GH157">
            <v>71850.580952380988</v>
          </cell>
          <cell r="GI157">
            <v>179672.42307692306</v>
          </cell>
          <cell r="GJ157">
            <v>172205</v>
          </cell>
          <cell r="GK157">
            <v>110434</v>
          </cell>
          <cell r="GL157">
            <v>321582.91649694485</v>
          </cell>
          <cell r="GM157">
            <v>68089.047619047677</v>
          </cell>
          <cell r="GN157">
            <v>227049</v>
          </cell>
          <cell r="GO157">
            <v>110143</v>
          </cell>
          <cell r="GP157">
            <v>93107.659090908957</v>
          </cell>
          <cell r="GQ157">
            <v>177076</v>
          </cell>
          <cell r="GR157">
            <v>163928.19886363635</v>
          </cell>
          <cell r="GS157">
            <v>177510</v>
          </cell>
          <cell r="GT157">
            <v>176605.18335684048</v>
          </cell>
          <cell r="GU157">
            <v>61250.35260930888</v>
          </cell>
          <cell r="GV157">
            <v>128651</v>
          </cell>
          <cell r="GW157">
            <v>68234.926829268312</v>
          </cell>
          <cell r="GX157">
            <v>144482.93366093366</v>
          </cell>
          <cell r="GY157">
            <v>160380.13034623221</v>
          </cell>
          <cell r="GZ157">
            <v>108226</v>
          </cell>
          <cell r="HA157">
            <v>86844.452328159605</v>
          </cell>
          <cell r="HB157">
            <v>105449</v>
          </cell>
          <cell r="HC157">
            <v>218284</v>
          </cell>
          <cell r="HD157">
            <v>145198</v>
          </cell>
          <cell r="HE157">
            <v>220032.43786544108</v>
          </cell>
          <cell r="HF157">
            <v>62321.811320754678</v>
          </cell>
          <cell r="HG157">
            <v>209621</v>
          </cell>
          <cell r="HH157">
            <v>168922</v>
          </cell>
          <cell r="HI157">
            <v>184200</v>
          </cell>
          <cell r="HJ157">
            <v>229134</v>
          </cell>
          <cell r="HK157">
            <v>131296</v>
          </cell>
          <cell r="HL157">
            <v>119959.3716814159</v>
          </cell>
          <cell r="HM157">
            <v>144119.18867924533</v>
          </cell>
          <cell r="HN157">
            <v>180315.22477064177</v>
          </cell>
          <cell r="HO157">
            <v>331700.73317307711</v>
          </cell>
          <cell r="HP157">
            <v>287413.78270509938</v>
          </cell>
          <cell r="HQ157">
            <v>71123.339947089975</v>
          </cell>
          <cell r="HR157">
            <v>242037.60353535344</v>
          </cell>
          <cell r="HS157">
            <v>155802.953125</v>
          </cell>
          <cell r="HT157">
            <v>99958.104089219589</v>
          </cell>
          <cell r="HU157">
            <v>130149.45578231284</v>
          </cell>
          <cell r="HV157">
            <v>202462</v>
          </cell>
          <cell r="HW157">
            <v>294784</v>
          </cell>
          <cell r="HX157">
            <v>86944.698182279186</v>
          </cell>
          <cell r="HY157">
            <v>194104</v>
          </cell>
          <cell r="HZ157">
            <v>99461</v>
          </cell>
          <cell r="IA157">
            <v>159746</v>
          </cell>
          <cell r="IB157">
            <v>62788.750000000146</v>
          </cell>
          <cell r="IC157">
            <v>327846</v>
          </cell>
        </row>
        <row r="158">
          <cell r="Z158">
            <v>2272.3658796736681</v>
          </cell>
          <cell r="AA158">
            <v>1251.1419068736134</v>
          </cell>
          <cell r="AB158">
            <v>990.17552034793493</v>
          </cell>
          <cell r="AC158">
            <v>3160</v>
          </cell>
          <cell r="AD158">
            <v>3645</v>
          </cell>
          <cell r="AE158">
            <v>3585</v>
          </cell>
          <cell r="AF158">
            <v>2103.5550458715552</v>
          </cell>
          <cell r="AG158">
            <v>1071.5962441314537</v>
          </cell>
          <cell r="AH158">
            <v>1078.3333333333333</v>
          </cell>
          <cell r="AI158">
            <v>3543.333333333333</v>
          </cell>
          <cell r="AJ158">
            <v>1908.3333333333333</v>
          </cell>
          <cell r="AK158">
            <v>20224.225352112677</v>
          </cell>
          <cell r="AL158">
            <v>5383.7636932707455</v>
          </cell>
          <cell r="AM158">
            <v>2755</v>
          </cell>
          <cell r="AN158">
            <v>3471.6666666666665</v>
          </cell>
          <cell r="AO158">
            <v>5443.333333333333</v>
          </cell>
          <cell r="AP158">
            <v>685.43071161048704</v>
          </cell>
          <cell r="AQ158">
            <v>1259.9462365591414</v>
          </cell>
          <cell r="AR158">
            <v>5830.9139784946265</v>
          </cell>
          <cell r="AS158">
            <v>5375</v>
          </cell>
          <cell r="AT158">
            <v>2845</v>
          </cell>
          <cell r="AU158">
            <v>5101.666666666667</v>
          </cell>
          <cell r="AV158">
            <v>2131.6666666666665</v>
          </cell>
          <cell r="AW158">
            <v>2950</v>
          </cell>
          <cell r="AX158">
            <v>2676.6666666666665</v>
          </cell>
          <cell r="AY158">
            <v>4977.3132707316499</v>
          </cell>
          <cell r="AZ158">
            <v>2671.6666666666665</v>
          </cell>
          <cell r="BA158">
            <v>780.91540404040256</v>
          </cell>
          <cell r="BB158">
            <v>1908.7934220251304</v>
          </cell>
          <cell r="BC158">
            <v>1483.2759938837953</v>
          </cell>
          <cell r="BD158">
            <v>1842.0572916666667</v>
          </cell>
          <cell r="BE158">
            <v>3475.9633569739958</v>
          </cell>
          <cell r="BF158">
            <v>1554.7021943573661</v>
          </cell>
          <cell r="BG158">
            <v>1881.6931216931227</v>
          </cell>
          <cell r="BH158">
            <v>4956.666666666667</v>
          </cell>
          <cell r="BI158">
            <v>2773.4653465346528</v>
          </cell>
          <cell r="BJ158">
            <v>671.67456556082152</v>
          </cell>
          <cell r="BK158">
            <v>4969.965585054083</v>
          </cell>
          <cell r="BL158">
            <v>614.25742574257572</v>
          </cell>
          <cell r="BM158">
            <v>3988.3333333333335</v>
          </cell>
          <cell r="BN158">
            <v>4840.6210902591602</v>
          </cell>
          <cell r="BO158">
            <v>1978.3333333333333</v>
          </cell>
          <cell r="BP158">
            <v>2454.1629711751616</v>
          </cell>
          <cell r="BQ158">
            <v>5250</v>
          </cell>
          <cell r="BR158">
            <v>1896.6666666666665</v>
          </cell>
          <cell r="BS158">
            <v>5578.333333333333</v>
          </cell>
          <cell r="BT158">
            <v>4007.2427983539087</v>
          </cell>
          <cell r="BU158">
            <v>4978.333333333333</v>
          </cell>
          <cell r="BV158">
            <v>4870.1337064676636</v>
          </cell>
          <cell r="BW158">
            <v>4501.3051146384514</v>
          </cell>
          <cell r="BX158">
            <v>1663.9856902356912</v>
          </cell>
          <cell r="BY158">
            <v>2722.039682539682</v>
          </cell>
          <cell r="BZ158">
            <v>733.29861111110961</v>
          </cell>
          <cell r="CA158">
            <v>625.45839210155191</v>
          </cell>
          <cell r="CB158">
            <v>1494.0121580547125</v>
          </cell>
          <cell r="CC158">
            <v>1379.8860398860388</v>
          </cell>
          <cell r="CD158">
            <v>4646.666666666667</v>
          </cell>
          <cell r="CE158">
            <v>774.6843177189395</v>
          </cell>
          <cell r="CF158">
            <v>948.53365384615574</v>
          </cell>
          <cell r="CG158">
            <v>2029.2768959435555</v>
          </cell>
          <cell r="CH158">
            <v>3346.6666666666665</v>
          </cell>
          <cell r="CI158">
            <v>4200</v>
          </cell>
          <cell r="CJ158">
            <v>1651.6532635358983</v>
          </cell>
          <cell r="CK158">
            <v>3183.0115830115828</v>
          </cell>
          <cell r="CL158">
            <v>2361.34038800705</v>
          </cell>
          <cell r="CM158">
            <v>3980</v>
          </cell>
          <cell r="CN158">
            <v>775.86430011125117</v>
          </cell>
          <cell r="CO158">
            <v>2243.3333333333335</v>
          </cell>
          <cell r="CP158">
            <v>916.89008042895489</v>
          </cell>
          <cell r="CQ158">
            <v>3040</v>
          </cell>
          <cell r="CR158">
            <v>874.64358452138788</v>
          </cell>
          <cell r="CS158">
            <v>4676.666666666667</v>
          </cell>
          <cell r="CT158">
            <v>1003.7533512064356</v>
          </cell>
          <cell r="CU158">
            <v>1845</v>
          </cell>
          <cell r="CV158">
            <v>6656.666666666667</v>
          </cell>
          <cell r="CW158">
            <v>1454.6960486322187</v>
          </cell>
          <cell r="CX158">
            <v>2413.3333333333335</v>
          </cell>
          <cell r="CY158">
            <v>1081.6666666666667</v>
          </cell>
          <cell r="CZ158">
            <v>4871.6604477611963</v>
          </cell>
          <cell r="DA158">
            <v>4018.3333333333335</v>
          </cell>
          <cell r="DB158">
            <v>1362.9584599797356</v>
          </cell>
          <cell r="DC158">
            <v>2621.6666666666665</v>
          </cell>
          <cell r="DD158">
            <v>1275.0495049504937</v>
          </cell>
          <cell r="DE158">
            <v>2115</v>
          </cell>
          <cell r="DF158">
            <v>6691.666666666667</v>
          </cell>
          <cell r="DG158">
            <v>2914.2857142857156</v>
          </cell>
          <cell r="DH158">
            <v>1485</v>
          </cell>
          <cell r="DI158">
            <v>3506.6666666666665</v>
          </cell>
          <cell r="DJ158">
            <v>4493.333333333333</v>
          </cell>
          <cell r="DK158">
            <v>1170</v>
          </cell>
          <cell r="DL158">
            <v>3308.3333333333335</v>
          </cell>
          <cell r="DM158">
            <v>5843.333333333333</v>
          </cell>
          <cell r="DN158">
            <v>1826.3492063492067</v>
          </cell>
          <cell r="DO158">
            <v>3169.0041493775961</v>
          </cell>
          <cell r="DP158">
            <v>3721.1791147994441</v>
          </cell>
          <cell r="DQ158">
            <v>4681.4834024896254</v>
          </cell>
          <cell r="DR158">
            <v>4545</v>
          </cell>
          <cell r="DS158">
            <v>5168.333333333333</v>
          </cell>
          <cell r="DT158">
            <v>2230.6388888888896</v>
          </cell>
          <cell r="DU158">
            <v>2332.8055555555543</v>
          </cell>
          <cell r="DV158">
            <v>11570</v>
          </cell>
          <cell r="DW158">
            <v>2573.3333333333335</v>
          </cell>
          <cell r="DX158">
            <v>1852.3306505700857</v>
          </cell>
          <cell r="DY158">
            <v>3538.3333333333335</v>
          </cell>
          <cell r="DZ158">
            <v>1978.3333333333333</v>
          </cell>
          <cell r="EA158">
            <v>3155.3325688073392</v>
          </cell>
          <cell r="EB158">
            <v>2465.2246603970743</v>
          </cell>
          <cell r="EC158">
            <v>6094.2180094786727</v>
          </cell>
          <cell r="ED158">
            <v>1086.9047619047628</v>
          </cell>
          <cell r="EE158">
            <v>388.65979381443287</v>
          </cell>
          <cell r="EF158">
            <v>2500.6190476190491</v>
          </cell>
          <cell r="EG158">
            <v>2647.714285714284</v>
          </cell>
          <cell r="EH158">
            <v>4510</v>
          </cell>
          <cell r="EI158">
            <v>681.23711340206216</v>
          </cell>
          <cell r="EJ158">
            <v>2186.6089613034605</v>
          </cell>
          <cell r="EK158">
            <v>3246.0905349794248</v>
          </cell>
          <cell r="EL158">
            <v>2615.9594801223184</v>
          </cell>
          <cell r="EM158">
            <v>933.0781832031405</v>
          </cell>
          <cell r="EN158">
            <v>3445</v>
          </cell>
          <cell r="EO158">
            <v>1031.3421474359004</v>
          </cell>
          <cell r="EP158">
            <v>2541.9884169884172</v>
          </cell>
          <cell r="EQ158">
            <v>2531.6666666666665</v>
          </cell>
          <cell r="ER158">
            <v>3666.9503546099331</v>
          </cell>
          <cell r="ES158">
            <v>1329.2131350681518</v>
          </cell>
          <cell r="ET158">
            <v>1241.6666666666667</v>
          </cell>
          <cell r="EU158">
            <v>1276.1300505050517</v>
          </cell>
          <cell r="EV158">
            <v>3210</v>
          </cell>
          <cell r="EW158">
            <v>1262.8302773859903</v>
          </cell>
          <cell r="EX158">
            <v>6939.952589350838</v>
          </cell>
          <cell r="EY158">
            <v>4561.666666666667</v>
          </cell>
          <cell r="EZ158">
            <v>1515.5514250309818</v>
          </cell>
          <cell r="FA158">
            <v>7058.333333333333</v>
          </cell>
          <cell r="FB158">
            <v>1469.6177062374243</v>
          </cell>
          <cell r="FC158">
            <v>1086.9047619047628</v>
          </cell>
          <cell r="FD158">
            <v>4500</v>
          </cell>
          <cell r="FE158">
            <v>2661.4823914823914</v>
          </cell>
          <cell r="FF158">
            <v>2038.3333333333333</v>
          </cell>
          <cell r="FG158">
            <v>2671.6666666666665</v>
          </cell>
          <cell r="FH158">
            <v>1329.1987179487162</v>
          </cell>
          <cell r="FI158">
            <v>1273.3333333333333</v>
          </cell>
          <cell r="FJ158">
            <v>4310</v>
          </cell>
          <cell r="FK158">
            <v>1040.9792085848428</v>
          </cell>
          <cell r="FL158">
            <v>4676.666666666667</v>
          </cell>
          <cell r="FM158">
            <v>11258.677621283245</v>
          </cell>
          <cell r="FN158">
            <v>665.95174262734679</v>
          </cell>
          <cell r="FO158">
            <v>9335</v>
          </cell>
          <cell r="FP158">
            <v>1931.6666666666667</v>
          </cell>
          <cell r="FQ158">
            <v>1310</v>
          </cell>
          <cell r="FR158">
            <v>2061.6666666666665</v>
          </cell>
          <cell r="FS158">
            <v>3470</v>
          </cell>
          <cell r="FT158">
            <v>1266.7806267806277</v>
          </cell>
          <cell r="FU158">
            <v>2376.714077315828</v>
          </cell>
          <cell r="FV158">
            <v>1314.2234848484834</v>
          </cell>
          <cell r="FW158">
            <v>1001.2299679487165</v>
          </cell>
          <cell r="FX158">
            <v>1521.6666666666667</v>
          </cell>
          <cell r="FY158">
            <v>1988.9948263118958</v>
          </cell>
          <cell r="FZ158">
            <v>1430.3333333333335</v>
          </cell>
          <cell r="GA158">
            <v>3628.7529550827371</v>
          </cell>
          <cell r="GB158">
            <v>1813.6926889715003</v>
          </cell>
          <cell r="GC158">
            <v>995.10309278350496</v>
          </cell>
          <cell r="GD158">
            <v>2666.3492063492049</v>
          </cell>
          <cell r="GE158">
            <v>7595</v>
          </cell>
          <cell r="GF158">
            <v>4115</v>
          </cell>
          <cell r="GG158">
            <v>1598.5988200589961</v>
          </cell>
          <cell r="GH158">
            <v>1157.8888888888896</v>
          </cell>
          <cell r="GI158">
            <v>2187.8846153846152</v>
          </cell>
          <cell r="GJ158">
            <v>2528.3333333333335</v>
          </cell>
          <cell r="GK158">
            <v>2150</v>
          </cell>
          <cell r="GL158">
            <v>4621.6700610997941</v>
          </cell>
          <cell r="GM158">
            <v>1873.6507936507951</v>
          </cell>
          <cell r="GN158">
            <v>4711.666666666667</v>
          </cell>
          <cell r="GO158">
            <v>3286.6666666666665</v>
          </cell>
          <cell r="GP158">
            <v>876.14898989898882</v>
          </cell>
          <cell r="GQ158">
            <v>3488.3333333333335</v>
          </cell>
          <cell r="GR158">
            <v>3439.2834595959594</v>
          </cell>
          <cell r="GS158">
            <v>5321.666666666667</v>
          </cell>
          <cell r="GT158">
            <v>1030.5171603196984</v>
          </cell>
          <cell r="GU158">
            <v>357.40479548660085</v>
          </cell>
          <cell r="GV158">
            <v>883.33333333333337</v>
          </cell>
          <cell r="GW158">
            <v>1058.6585365853662</v>
          </cell>
          <cell r="GX158">
            <v>1938.4152334152334</v>
          </cell>
          <cell r="GY158">
            <v>4177.3930753564155</v>
          </cell>
          <cell r="GZ158">
            <v>1651.6666666666667</v>
          </cell>
          <cell r="HA158">
            <v>1347.3835920177376</v>
          </cell>
          <cell r="HB158">
            <v>2051.6666666666665</v>
          </cell>
          <cell r="HC158">
            <v>4968.333333333333</v>
          </cell>
          <cell r="HD158">
            <v>2495</v>
          </cell>
          <cell r="HE158">
            <v>1845.8512915443207</v>
          </cell>
          <cell r="HF158">
            <v>900.12578616352141</v>
          </cell>
          <cell r="HG158">
            <v>3931.6666666666665</v>
          </cell>
          <cell r="HH158">
            <v>4648.333333333333</v>
          </cell>
          <cell r="HI158">
            <v>4253.333333333333</v>
          </cell>
          <cell r="HJ158">
            <v>3230</v>
          </cell>
          <cell r="HK158">
            <v>2348.3333333333335</v>
          </cell>
          <cell r="HL158">
            <v>1196.4355948869222</v>
          </cell>
          <cell r="HM158">
            <v>2081.5408805031452</v>
          </cell>
          <cell r="HN158">
            <v>2400.2102446483123</v>
          </cell>
          <cell r="HO158">
            <v>2521.8950320512836</v>
          </cell>
          <cell r="HP158">
            <v>4459.1980783444133</v>
          </cell>
          <cell r="HQ158">
            <v>1346.7019400352738</v>
          </cell>
          <cell r="HR158">
            <v>2062.6809764309755</v>
          </cell>
          <cell r="HS158">
            <v>2277.9427083333335</v>
          </cell>
          <cell r="HT158">
            <v>1267.1003717472151</v>
          </cell>
          <cell r="HU158">
            <v>1591.8367346938762</v>
          </cell>
          <cell r="HV158">
            <v>5408.333333333333</v>
          </cell>
          <cell r="HW158">
            <v>2533.3333333333335</v>
          </cell>
          <cell r="HX158">
            <v>605.30976793817297</v>
          </cell>
          <cell r="HY158">
            <v>4408.333333333333</v>
          </cell>
          <cell r="HZ158">
            <v>563.33333333333337</v>
          </cell>
          <cell r="IA158">
            <v>6555</v>
          </cell>
          <cell r="IB158">
            <v>764.58333333333519</v>
          </cell>
          <cell r="IC158">
            <v>8495</v>
          </cell>
        </row>
        <row r="159">
          <cell r="Z159">
            <v>970.16345239124644</v>
          </cell>
          <cell r="AA159">
            <v>711.97339246119691</v>
          </cell>
          <cell r="AB159">
            <v>560.17820328165203</v>
          </cell>
          <cell r="AC159">
            <v>973.33333333333337</v>
          </cell>
          <cell r="AD159">
            <v>1636.6666666666667</v>
          </cell>
          <cell r="AE159">
            <v>2480</v>
          </cell>
          <cell r="AF159">
            <v>1118.7155963302732</v>
          </cell>
          <cell r="AG159">
            <v>898.59154929577312</v>
          </cell>
          <cell r="AH159">
            <v>763.33333333333337</v>
          </cell>
          <cell r="AI159">
            <v>1880</v>
          </cell>
          <cell r="AJ159">
            <v>1026.6666666666667</v>
          </cell>
          <cell r="AK159">
            <v>6503.6619718309857</v>
          </cell>
          <cell r="AL159">
            <v>1731.2989045383445</v>
          </cell>
          <cell r="AM159">
            <v>1970</v>
          </cell>
          <cell r="AN159">
            <v>2040</v>
          </cell>
          <cell r="AO159">
            <v>2916.6666666666665</v>
          </cell>
          <cell r="AP159">
            <v>454.94382022471922</v>
          </cell>
          <cell r="AQ159">
            <v>508.602150537635</v>
          </cell>
          <cell r="AR159">
            <v>2353.7634408602157</v>
          </cell>
          <cell r="AS159">
            <v>2006.6666666666667</v>
          </cell>
          <cell r="AT159">
            <v>1996.6666666666667</v>
          </cell>
          <cell r="AU159">
            <v>3476.6666666666665</v>
          </cell>
          <cell r="AV159">
            <v>1170</v>
          </cell>
          <cell r="AW159">
            <v>1360</v>
          </cell>
          <cell r="AX159">
            <v>1500</v>
          </cell>
          <cell r="AY159">
            <v>4328.2712032255786</v>
          </cell>
          <cell r="AZ159">
            <v>1656.6666666666667</v>
          </cell>
          <cell r="BA159">
            <v>780.13888888888744</v>
          </cell>
          <cell r="BB159">
            <v>1086.2158167036221</v>
          </cell>
          <cell r="BC159">
            <v>788.83792048929854</v>
          </cell>
          <cell r="BD159">
            <v>1113.8020833333335</v>
          </cell>
          <cell r="BE159">
            <v>1910.3546099290784</v>
          </cell>
          <cell r="BF159">
            <v>861.91222570532875</v>
          </cell>
          <cell r="BG159">
            <v>1275.4497354497364</v>
          </cell>
          <cell r="BH159">
            <v>2030</v>
          </cell>
          <cell r="BI159">
            <v>1939.4587458745871</v>
          </cell>
          <cell r="BJ159">
            <v>445.30015797788309</v>
          </cell>
          <cell r="BK159">
            <v>3285.7128810226168</v>
          </cell>
          <cell r="BL159">
            <v>429.54455445544659</v>
          </cell>
          <cell r="BM159">
            <v>1626.6666666666667</v>
          </cell>
          <cell r="BN159">
            <v>3803.8248436103668</v>
          </cell>
          <cell r="BO159">
            <v>733.33333333333337</v>
          </cell>
          <cell r="BP159">
            <v>1396.5631929046535</v>
          </cell>
          <cell r="BQ159">
            <v>2156.6666666666665</v>
          </cell>
          <cell r="BR159">
            <v>1753.3333333333335</v>
          </cell>
          <cell r="BS159">
            <v>2093.3333333333335</v>
          </cell>
          <cell r="BT159">
            <v>2795.4938271604933</v>
          </cell>
          <cell r="BU159">
            <v>1480</v>
          </cell>
          <cell r="BV159">
            <v>2767.3383084577126</v>
          </cell>
          <cell r="BW159">
            <v>3051.0758377425077</v>
          </cell>
          <cell r="BX159">
            <v>1430.1346801346808</v>
          </cell>
          <cell r="BY159">
            <v>1188.2539682539682</v>
          </cell>
          <cell r="BZ159">
            <v>732.56944444444287</v>
          </cell>
          <cell r="CA159">
            <v>535.1198871650214</v>
          </cell>
          <cell r="CB159">
            <v>1222.0060790273565</v>
          </cell>
          <cell r="CC159">
            <v>846.35327635327565</v>
          </cell>
          <cell r="CD159">
            <v>1703.3333333333333</v>
          </cell>
          <cell r="CE159">
            <v>775.31568228105755</v>
          </cell>
          <cell r="CF159">
            <v>732.47596153846303</v>
          </cell>
          <cell r="CG159">
            <v>1375.4850088183377</v>
          </cell>
          <cell r="CH159">
            <v>2156.6666666666665</v>
          </cell>
          <cell r="CI159">
            <v>2700</v>
          </cell>
          <cell r="CJ159">
            <v>1292.7006746523484</v>
          </cell>
          <cell r="CK159">
            <v>1486.3320463320465</v>
          </cell>
          <cell r="CL159">
            <v>1600.5643738977046</v>
          </cell>
          <cell r="CM159">
            <v>1960</v>
          </cell>
          <cell r="CN159">
            <v>657.98410814283022</v>
          </cell>
          <cell r="CO159">
            <v>1270</v>
          </cell>
          <cell r="CP159">
            <v>543.34226988382511</v>
          </cell>
          <cell r="CQ159">
            <v>1136.6666666666667</v>
          </cell>
          <cell r="CR159">
            <v>875.35641547861803</v>
          </cell>
          <cell r="CS159">
            <v>1700</v>
          </cell>
          <cell r="CT159">
            <v>594.81680071492485</v>
          </cell>
          <cell r="CU159">
            <v>873.33333333333337</v>
          </cell>
          <cell r="CV159">
            <v>2636.666666666667</v>
          </cell>
          <cell r="CW159">
            <v>1189.8480243161091</v>
          </cell>
          <cell r="CX159">
            <v>740</v>
          </cell>
          <cell r="CY159">
            <v>860</v>
          </cell>
          <cell r="CZ159">
            <v>2608.8059701492548</v>
          </cell>
          <cell r="DA159">
            <v>2223.3333333333335</v>
          </cell>
          <cell r="DB159">
            <v>1114.8125633232007</v>
          </cell>
          <cell r="DC159">
            <v>1260</v>
          </cell>
          <cell r="DD159">
            <v>891.6303630363027</v>
          </cell>
          <cell r="DE159">
            <v>1000</v>
          </cell>
          <cell r="DF159">
            <v>2856.6666666666665</v>
          </cell>
          <cell r="DG159">
            <v>2027.4074074074085</v>
          </cell>
          <cell r="DH159">
            <v>940</v>
          </cell>
          <cell r="DI159">
            <v>1990</v>
          </cell>
          <cell r="DJ159">
            <v>3406.6666666666665</v>
          </cell>
          <cell r="DK159">
            <v>630</v>
          </cell>
          <cell r="DL159">
            <v>2026.6666666666667</v>
          </cell>
          <cell r="DM159">
            <v>1873.3333333333333</v>
          </cell>
          <cell r="DN159">
            <v>1237.9365079365086</v>
          </cell>
          <cell r="DO159">
            <v>1429.5435684647316</v>
          </cell>
          <cell r="DP159">
            <v>1678.6307053941898</v>
          </cell>
          <cell r="DQ159">
            <v>2111.8257261410781</v>
          </cell>
          <cell r="DR159">
            <v>3226.6666666666665</v>
          </cell>
          <cell r="DS159">
            <v>1870</v>
          </cell>
          <cell r="DT159">
            <v>1618.7857142857149</v>
          </cell>
          <cell r="DU159">
            <v>1692.9285714285704</v>
          </cell>
          <cell r="DV159">
            <v>6526.666666666667</v>
          </cell>
          <cell r="DW159">
            <v>1343.3333333333333</v>
          </cell>
          <cell r="DX159">
            <v>1553.2796780684093</v>
          </cell>
          <cell r="DY159">
            <v>1896.6666666666667</v>
          </cell>
          <cell r="DZ159">
            <v>753.33333333333337</v>
          </cell>
          <cell r="EA159">
            <v>1678.0733944954129</v>
          </cell>
          <cell r="EB159">
            <v>1284.3469174503659</v>
          </cell>
          <cell r="EC159">
            <v>4040.2843601895725</v>
          </cell>
          <cell r="ED159">
            <v>911.42857142857213</v>
          </cell>
          <cell r="EE159">
            <v>359.62199312714768</v>
          </cell>
          <cell r="EF159">
            <v>1431.2380952380959</v>
          </cell>
          <cell r="EG159">
            <v>1515.4285714285706</v>
          </cell>
          <cell r="EH159">
            <v>1453.3333333333333</v>
          </cell>
          <cell r="EI159">
            <v>522.33676975945048</v>
          </cell>
          <cell r="EJ159">
            <v>2188.3910386965358</v>
          </cell>
          <cell r="EK159">
            <v>2264.5061728395071</v>
          </cell>
          <cell r="EL159">
            <v>1391.2232415902113</v>
          </cell>
          <cell r="EM159">
            <v>734.93844594228165</v>
          </cell>
          <cell r="EN159">
            <v>1203.3333333333333</v>
          </cell>
          <cell r="EO159">
            <v>796.42227564102791</v>
          </cell>
          <cell r="EP159">
            <v>1187.001287001287</v>
          </cell>
          <cell r="EQ159">
            <v>853.33333333333337</v>
          </cell>
          <cell r="ER159">
            <v>2015.3191489361725</v>
          </cell>
          <cell r="ES159">
            <v>1176.7348203221793</v>
          </cell>
          <cell r="ET159">
            <v>1466.6666666666667</v>
          </cell>
          <cell r="EU159">
            <v>1274.8611111111125</v>
          </cell>
          <cell r="EV159">
            <v>1856.6666666666667</v>
          </cell>
          <cell r="EW159">
            <v>1080.4325340855669</v>
          </cell>
          <cell r="EX159">
            <v>5193.2166301969373</v>
          </cell>
          <cell r="EY159">
            <v>2233.3333333333335</v>
          </cell>
          <cell r="EZ159">
            <v>1341.6976456009938</v>
          </cell>
          <cell r="FA159">
            <v>3673.3333333333335</v>
          </cell>
          <cell r="FB159">
            <v>1232.3541247484907</v>
          </cell>
          <cell r="FC159">
            <v>911.42857142857213</v>
          </cell>
          <cell r="FD159">
            <v>2120</v>
          </cell>
          <cell r="FE159">
            <v>2369.7461097461101</v>
          </cell>
          <cell r="FF159">
            <v>1393.3333333333333</v>
          </cell>
          <cell r="FG159">
            <v>806.66666666666663</v>
          </cell>
          <cell r="FH159">
            <v>914.76190476190345</v>
          </cell>
          <cell r="FI159">
            <v>520</v>
          </cell>
          <cell r="FJ159">
            <v>2116.6666666666665</v>
          </cell>
          <cell r="FK159">
            <v>872.91750503018159</v>
          </cell>
          <cell r="FL159">
            <v>2783.3333333333335</v>
          </cell>
          <cell r="FM159">
            <v>4135.0391236306696</v>
          </cell>
          <cell r="FN159">
            <v>394.63806970509444</v>
          </cell>
          <cell r="FO159">
            <v>3926.6666666666665</v>
          </cell>
          <cell r="FP159">
            <v>1433.3333333333333</v>
          </cell>
          <cell r="FQ159">
            <v>720</v>
          </cell>
          <cell r="FR159">
            <v>983.33333333333337</v>
          </cell>
          <cell r="FS159">
            <v>3076.6666666666665</v>
          </cell>
          <cell r="FT159">
            <v>776.9800569800575</v>
          </cell>
          <cell r="FU159">
            <v>1986.7833698030638</v>
          </cell>
          <cell r="FV159">
            <v>1312.9166666666652</v>
          </cell>
          <cell r="FW159">
            <v>773.16907051281942</v>
          </cell>
          <cell r="FX159">
            <v>953.33333333333337</v>
          </cell>
          <cell r="FY159">
            <v>1131.8551367331834</v>
          </cell>
          <cell r="FZ159">
            <v>1038</v>
          </cell>
          <cell r="GA159">
            <v>1994.3262411347491</v>
          </cell>
          <cell r="GB159">
            <v>1605.638166047089</v>
          </cell>
          <cell r="GC159">
            <v>701.37457044673533</v>
          </cell>
          <cell r="GD159">
            <v>1538.7301587301579</v>
          </cell>
          <cell r="GE159">
            <v>3110</v>
          </cell>
          <cell r="GF159">
            <v>1703.3333333333333</v>
          </cell>
          <cell r="GG159">
            <v>1222.5958702064886</v>
          </cell>
          <cell r="GH159">
            <v>840.28571428571479</v>
          </cell>
          <cell r="GI159">
            <v>1505.7142857142856</v>
          </cell>
          <cell r="GJ159">
            <v>1806.6666666666667</v>
          </cell>
          <cell r="GK159">
            <v>1483.3333333333333</v>
          </cell>
          <cell r="GL159">
            <v>4471.6632722335344</v>
          </cell>
          <cell r="GM159">
            <v>1081.2698412698421</v>
          </cell>
          <cell r="GN159">
            <v>2083.3333333333335</v>
          </cell>
          <cell r="GO159">
            <v>1970</v>
          </cell>
          <cell r="GP159">
            <v>875.27777777777669</v>
          </cell>
          <cell r="GQ159">
            <v>2070</v>
          </cell>
          <cell r="GR159">
            <v>3324.2361111111109</v>
          </cell>
          <cell r="GS159">
            <v>3553.3333333333335</v>
          </cell>
          <cell r="GT159">
            <v>881.67371885284376</v>
          </cell>
          <cell r="GU159">
            <v>305.78279266572639</v>
          </cell>
          <cell r="GV159">
            <v>800</v>
          </cell>
          <cell r="GW159">
            <v>602.43902439024396</v>
          </cell>
          <cell r="GX159">
            <v>977.14987714987717</v>
          </cell>
          <cell r="GY159">
            <v>2639.2735913102515</v>
          </cell>
          <cell r="GZ159">
            <v>1286.6666666666667</v>
          </cell>
          <cell r="HA159">
            <v>766.74057649667361</v>
          </cell>
          <cell r="HB159">
            <v>970</v>
          </cell>
          <cell r="HC159">
            <v>1633.3333333333333</v>
          </cell>
          <cell r="HD159">
            <v>1303.3333333333333</v>
          </cell>
          <cell r="HE159">
            <v>1175.9283373760586</v>
          </cell>
          <cell r="HF159">
            <v>566.54088050314431</v>
          </cell>
          <cell r="HG159">
            <v>2853.3333333333335</v>
          </cell>
          <cell r="HH159">
            <v>2310</v>
          </cell>
          <cell r="HI159">
            <v>1236.6666666666667</v>
          </cell>
          <cell r="HJ159">
            <v>1326.6666666666667</v>
          </cell>
          <cell r="HK159">
            <v>1290</v>
          </cell>
          <cell r="HL159">
            <v>915.02458210422776</v>
          </cell>
          <cell r="HM159">
            <v>1310.1257861635224</v>
          </cell>
          <cell r="HN159">
            <v>1276.4831804281316</v>
          </cell>
          <cell r="HO159">
            <v>1947.4559294871808</v>
          </cell>
          <cell r="HP159">
            <v>2537.5461936437509</v>
          </cell>
          <cell r="HQ159">
            <v>912.82186948853678</v>
          </cell>
          <cell r="HR159">
            <v>1773.1986531986522</v>
          </cell>
          <cell r="HS159">
            <v>1296.1979166666667</v>
          </cell>
          <cell r="HT159">
            <v>1121.7472118959138</v>
          </cell>
          <cell r="HU159">
            <v>1107.4074074074067</v>
          </cell>
          <cell r="HV159">
            <v>2713.3333333333335</v>
          </cell>
          <cell r="HW159">
            <v>1640</v>
          </cell>
          <cell r="HX159">
            <v>385.6344590418534</v>
          </cell>
          <cell r="HY159">
            <v>3593.3333333333335</v>
          </cell>
          <cell r="HZ159">
            <v>350</v>
          </cell>
          <cell r="IA159">
            <v>2336.6666666666665</v>
          </cell>
          <cell r="IB159">
            <v>526.1904761904774</v>
          </cell>
          <cell r="IC159">
            <v>5103.333333333333</v>
          </cell>
        </row>
        <row r="160">
          <cell r="Z160">
            <v>4298.4049122200049</v>
          </cell>
          <cell r="AA160">
            <v>2535.4323725055424</v>
          </cell>
          <cell r="AB160">
            <v>2737.7658222485829</v>
          </cell>
          <cell r="AC160">
            <v>5053.333333333333</v>
          </cell>
          <cell r="AD160">
            <v>6493.333333333333</v>
          </cell>
          <cell r="AE160">
            <v>9053.3333333333339</v>
          </cell>
          <cell r="AF160">
            <v>4721.7431192660461</v>
          </cell>
          <cell r="AG160">
            <v>2752.5821596244086</v>
          </cell>
          <cell r="AH160">
            <v>2986.6666666666665</v>
          </cell>
          <cell r="AI160">
            <v>7166.6666666666661</v>
          </cell>
          <cell r="AJ160">
            <v>4273.333333333333</v>
          </cell>
          <cell r="AK160">
            <v>20649.014084507042</v>
          </cell>
          <cell r="AL160">
            <v>5496.8440271257277</v>
          </cell>
          <cell r="AM160">
            <v>5330</v>
          </cell>
          <cell r="AN160">
            <v>7250</v>
          </cell>
          <cell r="AO160">
            <v>9066.6666666666661</v>
          </cell>
          <cell r="AP160">
            <v>1702.6217228464423</v>
          </cell>
          <cell r="AQ160">
            <v>2171.7311827957014</v>
          </cell>
          <cell r="AR160">
            <v>10050.569892473122</v>
          </cell>
          <cell r="AS160">
            <v>6990</v>
          </cell>
          <cell r="AT160">
            <v>8523.3333333333339</v>
          </cell>
          <cell r="AU160">
            <v>12743.333333333334</v>
          </cell>
          <cell r="AV160">
            <v>5370</v>
          </cell>
          <cell r="AW160">
            <v>5583.333333333333</v>
          </cell>
          <cell r="AX160">
            <v>5756.666666666667</v>
          </cell>
          <cell r="AY160">
            <v>17361.329902619604</v>
          </cell>
          <cell r="AZ160">
            <v>6576.666666666667</v>
          </cell>
          <cell r="BA160">
            <v>2576.4772727272675</v>
          </cell>
          <cell r="BB160">
            <v>3868.159645232819</v>
          </cell>
          <cell r="BC160">
            <v>3329.4342507645342</v>
          </cell>
          <cell r="BD160">
            <v>4457.65625</v>
          </cell>
          <cell r="BE160">
            <v>6408.7234042553209</v>
          </cell>
          <cell r="BF160">
            <v>4258.6206896551712</v>
          </cell>
          <cell r="BG160">
            <v>4392.5661375661402</v>
          </cell>
          <cell r="BH160">
            <v>8326.6666666666661</v>
          </cell>
          <cell r="BI160">
            <v>8853.45214521452</v>
          </cell>
          <cell r="BJ160">
            <v>1348.5308056872036</v>
          </cell>
          <cell r="BK160">
            <v>9803.1956735496606</v>
          </cell>
          <cell r="BL160">
            <v>1960.8316831683217</v>
          </cell>
          <cell r="BM160">
            <v>8006.666666666667</v>
          </cell>
          <cell r="BN160">
            <v>12886.050044682752</v>
          </cell>
          <cell r="BO160">
            <v>2736.6666666666665</v>
          </cell>
          <cell r="BP160">
            <v>4973.3481152993263</v>
          </cell>
          <cell r="BQ160">
            <v>9843.3333333333339</v>
          </cell>
          <cell r="BR160">
            <v>8080</v>
          </cell>
          <cell r="BS160">
            <v>6973.333333333333</v>
          </cell>
          <cell r="BT160">
            <v>9557.7160493827141</v>
          </cell>
          <cell r="BU160">
            <v>7193.333333333333</v>
          </cell>
          <cell r="BV160">
            <v>10331.828358208959</v>
          </cell>
          <cell r="BW160">
            <v>10507.707231040573</v>
          </cell>
          <cell r="BX160">
            <v>5039.9831649831685</v>
          </cell>
          <cell r="BY160">
            <v>6329.0158730158728</v>
          </cell>
          <cell r="BZ160">
            <v>2419.3749999999945</v>
          </cell>
          <cell r="CA160">
            <v>2206.1354019746132</v>
          </cell>
          <cell r="CB160">
            <v>4472.2188449848063</v>
          </cell>
          <cell r="CC160">
            <v>3658.2621082621054</v>
          </cell>
          <cell r="CD160">
            <v>7436.666666666667</v>
          </cell>
          <cell r="CE160">
            <v>2481.68363883231</v>
          </cell>
          <cell r="CF160">
            <v>3151.5144230769292</v>
          </cell>
          <cell r="CG160">
            <v>4737.0811287477791</v>
          </cell>
          <cell r="CH160">
            <v>6316.666666666667</v>
          </cell>
          <cell r="CI160">
            <v>11513.333333333332</v>
          </cell>
          <cell r="CJ160">
            <v>4740.3589763042792</v>
          </cell>
          <cell r="CK160">
            <v>6488.3397683397679</v>
          </cell>
          <cell r="CL160">
            <v>5512.2398589065151</v>
          </cell>
          <cell r="CM160">
            <v>6686.666666666667</v>
          </cell>
          <cell r="CN160">
            <v>2724.1791394936349</v>
          </cell>
          <cell r="CO160">
            <v>4843.333333333333</v>
          </cell>
          <cell r="CP160">
            <v>2830.4736371760509</v>
          </cell>
          <cell r="CQ160">
            <v>4653.333333333333</v>
          </cell>
          <cell r="CR160">
            <v>2801.900882552623</v>
          </cell>
          <cell r="CS160">
            <v>7166.666666666667</v>
          </cell>
          <cell r="CT160">
            <v>3098.623771224311</v>
          </cell>
          <cell r="CU160">
            <v>3956.6666666666665</v>
          </cell>
          <cell r="CV160">
            <v>8353.3333333333321</v>
          </cell>
          <cell r="CW160">
            <v>4354.5288753799387</v>
          </cell>
          <cell r="CX160">
            <v>4330</v>
          </cell>
          <cell r="CY160">
            <v>3393.3333333333335</v>
          </cell>
          <cell r="CZ160">
            <v>10209.527363184085</v>
          </cell>
          <cell r="DA160">
            <v>7853.333333333333</v>
          </cell>
          <cell r="DB160">
            <v>4079.9189463019225</v>
          </cell>
          <cell r="DC160">
            <v>5080</v>
          </cell>
          <cell r="DD160">
            <v>4070.2112211221079</v>
          </cell>
          <cell r="DE160">
            <v>5060</v>
          </cell>
          <cell r="DF160">
            <v>9833.3333333333339</v>
          </cell>
          <cell r="DG160">
            <v>7836.1904761904807</v>
          </cell>
          <cell r="DH160">
            <v>4013.3333333333335</v>
          </cell>
          <cell r="DI160">
            <v>7633.333333333333</v>
          </cell>
          <cell r="DJ160">
            <v>13493.333333333334</v>
          </cell>
          <cell r="DK160">
            <v>2260</v>
          </cell>
          <cell r="DL160">
            <v>7446.666666666667</v>
          </cell>
          <cell r="DM160">
            <v>7833.333333333333</v>
          </cell>
          <cell r="DN160">
            <v>4263.3730158730168</v>
          </cell>
          <cell r="DO160">
            <v>5844.1493775933659</v>
          </cell>
          <cell r="DP160">
            <v>6862.4481327800786</v>
          </cell>
          <cell r="DQ160">
            <v>8633.4024896265546</v>
          </cell>
          <cell r="DR160">
            <v>10380</v>
          </cell>
          <cell r="DS160">
            <v>7833.333333333333</v>
          </cell>
          <cell r="DT160">
            <v>5127.7142857142871</v>
          </cell>
          <cell r="DU160">
            <v>5362.5714285714248</v>
          </cell>
          <cell r="DV160">
            <v>23476.666666666668</v>
          </cell>
          <cell r="DW160">
            <v>4580</v>
          </cell>
          <cell r="DX160">
            <v>4758.034875922197</v>
          </cell>
          <cell r="DY160">
            <v>6156.666666666667</v>
          </cell>
          <cell r="DZ160">
            <v>3113.3333333333335</v>
          </cell>
          <cell r="EA160">
            <v>7082.6146788990836</v>
          </cell>
          <cell r="EB160">
            <v>5500.6896551724139</v>
          </cell>
          <cell r="EC160">
            <v>12235.450236966821</v>
          </cell>
          <cell r="ED160">
            <v>2791.9047619047642</v>
          </cell>
          <cell r="EE160">
            <v>1340.2061855670099</v>
          </cell>
          <cell r="EF160">
            <v>4416.7619047619073</v>
          </cell>
          <cell r="EG160">
            <v>4676.5714285714266</v>
          </cell>
          <cell r="EH160">
            <v>7530</v>
          </cell>
          <cell r="EI160">
            <v>1613.1958762886607</v>
          </cell>
          <cell r="EJ160">
            <v>7004.7522063815286</v>
          </cell>
          <cell r="EK160">
            <v>7742.2839506172868</v>
          </cell>
          <cell r="EL160">
            <v>5871.9113149846971</v>
          </cell>
          <cell r="EM160">
            <v>3135.5275295197325</v>
          </cell>
          <cell r="EN160">
            <v>4616.666666666667</v>
          </cell>
          <cell r="EO160">
            <v>3426.6466346153943</v>
          </cell>
          <cell r="EP160">
            <v>5181.6602316602321</v>
          </cell>
          <cell r="EQ160">
            <v>4033.3333333333335</v>
          </cell>
          <cell r="ER160">
            <v>6760.8510638297948</v>
          </cell>
          <cell r="ES160">
            <v>4099.0148698884705</v>
          </cell>
          <cell r="ET160">
            <v>4936.666666666667</v>
          </cell>
          <cell r="EU160">
            <v>4210.3409090909126</v>
          </cell>
          <cell r="EV160">
            <v>5506.666666666667</v>
          </cell>
          <cell r="EW160">
            <v>4454.2924306535042</v>
          </cell>
          <cell r="EX160">
            <v>21041.641137855579</v>
          </cell>
          <cell r="EY160">
            <v>7680</v>
          </cell>
          <cell r="EZ160">
            <v>4673.643122676589</v>
          </cell>
          <cell r="FA160">
            <v>10823.333333333334</v>
          </cell>
          <cell r="FB160">
            <v>3774.9698189134806</v>
          </cell>
          <cell r="FC160">
            <v>2791.9047619047642</v>
          </cell>
          <cell r="FD160">
            <v>7070</v>
          </cell>
          <cell r="FE160">
            <v>9319.2628992628979</v>
          </cell>
          <cell r="FF160">
            <v>5156.666666666667</v>
          </cell>
          <cell r="FG160">
            <v>4700</v>
          </cell>
          <cell r="FH160">
            <v>3207.8754578754538</v>
          </cell>
          <cell r="FI160">
            <v>2506.6666666666665</v>
          </cell>
          <cell r="FJ160">
            <v>8596.6666666666661</v>
          </cell>
          <cell r="FK160">
            <v>2673.9369550637171</v>
          </cell>
          <cell r="FL160">
            <v>9106.6666666666661</v>
          </cell>
          <cell r="FM160">
            <v>13284.14188836723</v>
          </cell>
          <cell r="FN160">
            <v>2055.8176943699759</v>
          </cell>
          <cell r="FO160">
            <v>16363.333333333334</v>
          </cell>
          <cell r="FP160">
            <v>4923.333333333333</v>
          </cell>
          <cell r="FQ160">
            <v>2683.3333333333335</v>
          </cell>
          <cell r="FR160">
            <v>3793.3333333333335</v>
          </cell>
          <cell r="FS160">
            <v>11236.666666666668</v>
          </cell>
          <cell r="FT160">
            <v>3358.4045584045612</v>
          </cell>
          <cell r="FU160">
            <v>7715.0255288110875</v>
          </cell>
          <cell r="FV160">
            <v>4336.0227272727216</v>
          </cell>
          <cell r="FW160">
            <v>3326.5985576923026</v>
          </cell>
          <cell r="FX160">
            <v>4203.333333333333</v>
          </cell>
          <cell r="FY160">
            <v>4030.6873614190622</v>
          </cell>
          <cell r="FZ160">
            <v>3288</v>
          </cell>
          <cell r="GA160">
            <v>6690.4255319148842</v>
          </cell>
          <cell r="GB160">
            <v>5593.0483271375497</v>
          </cell>
          <cell r="GC160">
            <v>1936.5979381443294</v>
          </cell>
          <cell r="GD160">
            <v>5735.9788359788326</v>
          </cell>
          <cell r="GE160">
            <v>9236.6666666666679</v>
          </cell>
          <cell r="GF160">
            <v>5023.333333333333</v>
          </cell>
          <cell r="GG160">
            <v>4274.3952802359854</v>
          </cell>
          <cell r="GH160">
            <v>2661.7142857142871</v>
          </cell>
          <cell r="GI160">
            <v>5280.2197802197798</v>
          </cell>
          <cell r="GJ160">
            <v>6273.333333333333</v>
          </cell>
          <cell r="GK160">
            <v>4616.666666666667</v>
          </cell>
          <cell r="GL160">
            <v>13651.093007467745</v>
          </cell>
          <cell r="GM160">
            <v>4030.6878306878334</v>
          </cell>
          <cell r="GN160">
            <v>7873.333333333333</v>
          </cell>
          <cell r="GO160">
            <v>6746.666666666667</v>
          </cell>
          <cell r="GP160">
            <v>2890.6818181818144</v>
          </cell>
          <cell r="GQ160">
            <v>7150</v>
          </cell>
          <cell r="GR160">
            <v>9190.435606060606</v>
          </cell>
          <cell r="GS160">
            <v>9740</v>
          </cell>
          <cell r="GT160">
            <v>3634.8707099200724</v>
          </cell>
          <cell r="GU160">
            <v>1260.6488011283495</v>
          </cell>
          <cell r="GV160">
            <v>3276.6666666666665</v>
          </cell>
          <cell r="GW160">
            <v>2145.3658536585376</v>
          </cell>
          <cell r="GX160">
            <v>4900.3276003276005</v>
          </cell>
          <cell r="GY160">
            <v>8313.9035980991175</v>
          </cell>
          <cell r="GZ160">
            <v>4133.333333333333</v>
          </cell>
          <cell r="HA160">
            <v>2730.4656319290457</v>
          </cell>
          <cell r="HB160">
            <v>3070</v>
          </cell>
          <cell r="HC160">
            <v>7406.666666666667</v>
          </cell>
          <cell r="HD160">
            <v>5016.666666666667</v>
          </cell>
          <cell r="HE160">
            <v>6395.9796587088804</v>
          </cell>
          <cell r="HF160">
            <v>2430.1886792452815</v>
          </cell>
          <cell r="HG160">
            <v>11523.333333333334</v>
          </cell>
          <cell r="HH160">
            <v>6846.666666666667</v>
          </cell>
          <cell r="HI160">
            <v>5553.333333333333</v>
          </cell>
          <cell r="HJ160">
            <v>5490</v>
          </cell>
          <cell r="HK160">
            <v>4846.666666666667</v>
          </cell>
          <cell r="HL160">
            <v>3199.0757128810219</v>
          </cell>
          <cell r="HM160">
            <v>5619.8113207547185</v>
          </cell>
          <cell r="HN160">
            <v>5387.6299694189483</v>
          </cell>
          <cell r="HO160">
            <v>8379.0264423076969</v>
          </cell>
          <cell r="HP160">
            <v>9036.5410199556427</v>
          </cell>
          <cell r="HQ160">
            <v>3143.6992945326292</v>
          </cell>
          <cell r="HR160">
            <v>6210.0168350168324</v>
          </cell>
          <cell r="HS160">
            <v>5285.6770833333339</v>
          </cell>
          <cell r="HT160">
            <v>3907.4721189591182</v>
          </cell>
          <cell r="HU160">
            <v>4280.2721088435346</v>
          </cell>
          <cell r="HV160">
            <v>10000</v>
          </cell>
          <cell r="HW160">
            <v>8150</v>
          </cell>
          <cell r="HX160">
            <v>1463.4431572663927</v>
          </cell>
          <cell r="HY160">
            <v>12013.333333333334</v>
          </cell>
          <cell r="HZ160">
            <v>1373.3333333333333</v>
          </cell>
          <cell r="IA160">
            <v>6703.333333333333</v>
          </cell>
          <cell r="IB160">
            <v>1845.2380952380997</v>
          </cell>
          <cell r="IC160">
            <v>15410</v>
          </cell>
        </row>
        <row r="161">
          <cell r="Z161">
            <v>9241.8305457061178</v>
          </cell>
          <cell r="AA161">
            <v>7397.6341463414592</v>
          </cell>
          <cell r="AB161">
            <v>10448.078454630187</v>
          </cell>
          <cell r="AC161">
            <v>12055</v>
          </cell>
          <cell r="AD161">
            <v>19872</v>
          </cell>
          <cell r="AE161">
            <v>12762</v>
          </cell>
          <cell r="AF161">
            <v>13695.261467889881</v>
          </cell>
          <cell r="AG161">
            <v>5931.6901408450613</v>
          </cell>
          <cell r="AH161">
            <v>16012</v>
          </cell>
          <cell r="AI161">
            <v>23001</v>
          </cell>
          <cell r="AJ161">
            <v>13492</v>
          </cell>
          <cell r="AK161">
            <v>56256.67605633803</v>
          </cell>
          <cell r="AL161">
            <v>14975.735524256681</v>
          </cell>
          <cell r="AM161">
            <v>8866</v>
          </cell>
          <cell r="AN161">
            <v>7429</v>
          </cell>
          <cell r="AO161">
            <v>16552</v>
          </cell>
          <cell r="AP161">
            <v>7010.1123595505633</v>
          </cell>
          <cell r="AQ161">
            <v>4383.0870967741985</v>
          </cell>
          <cell r="AR161">
            <v>20284.519354838718</v>
          </cell>
          <cell r="AS161">
            <v>18998</v>
          </cell>
          <cell r="AT161">
            <v>23135</v>
          </cell>
          <cell r="AU161">
            <v>35004</v>
          </cell>
          <cell r="AV161">
            <v>15299</v>
          </cell>
          <cell r="AW161">
            <v>9799</v>
          </cell>
          <cell r="AX161">
            <v>10666</v>
          </cell>
          <cell r="AY161">
            <v>52099.065917450665</v>
          </cell>
          <cell r="AZ161">
            <v>15875</v>
          </cell>
          <cell r="BA161">
            <v>7439.3257575757434</v>
          </cell>
          <cell r="BB161">
            <v>11286.13414634147</v>
          </cell>
          <cell r="BC161">
            <v>9656.915137614702</v>
          </cell>
          <cell r="BD161">
            <v>10226.171875</v>
          </cell>
          <cell r="BE161">
            <v>15672.007092198586</v>
          </cell>
          <cell r="BF161">
            <v>16101.865203761748</v>
          </cell>
          <cell r="BG161">
            <v>9559.801587301592</v>
          </cell>
          <cell r="BH161">
            <v>13747</v>
          </cell>
          <cell r="BI161">
            <v>23354.938613861381</v>
          </cell>
          <cell r="BJ161">
            <v>3650.6516587677725</v>
          </cell>
          <cell r="BK161">
            <v>34906.029498525088</v>
          </cell>
          <cell r="BL161">
            <v>5172.5702970297152</v>
          </cell>
          <cell r="BM161">
            <v>20228</v>
          </cell>
          <cell r="BN161">
            <v>25318.010723860589</v>
          </cell>
          <cell r="BO161">
            <v>5159</v>
          </cell>
          <cell r="BP161">
            <v>14510.743902438997</v>
          </cell>
          <cell r="BQ161">
            <v>16353</v>
          </cell>
          <cell r="BR161">
            <v>19680</v>
          </cell>
          <cell r="BS161">
            <v>16641</v>
          </cell>
          <cell r="BT161">
            <v>17779.009259259255</v>
          </cell>
          <cell r="BU161">
            <v>17506</v>
          </cell>
          <cell r="BV161">
            <v>39425.725746268668</v>
          </cell>
          <cell r="BW161">
            <v>22868.544973544991</v>
          </cell>
          <cell r="BX161">
            <v>20401.606060606071</v>
          </cell>
          <cell r="BY161">
            <v>15374.442857142856</v>
          </cell>
          <cell r="BZ161">
            <v>6985.7083333333176</v>
          </cell>
          <cell r="CA161">
            <v>8937.1438645980306</v>
          </cell>
          <cell r="CB161">
            <v>9196.5775075987913</v>
          </cell>
          <cell r="CC161">
            <v>9538.4188034187955</v>
          </cell>
          <cell r="CD161">
            <v>18551</v>
          </cell>
          <cell r="CE161">
            <v>5061.6496945010085</v>
          </cell>
          <cell r="CF161">
            <v>10369.40625000002</v>
          </cell>
          <cell r="CG161">
            <v>10309.589947089911</v>
          </cell>
          <cell r="CH161">
            <v>11438</v>
          </cell>
          <cell r="CI161">
            <v>32419</v>
          </cell>
          <cell r="CJ161">
            <v>11550.986668521193</v>
          </cell>
          <cell r="CK161">
            <v>14633.513513513513</v>
          </cell>
          <cell r="CL161">
            <v>11996.613756613735</v>
          </cell>
          <cell r="CM161">
            <v>16009</v>
          </cell>
          <cell r="CN161">
            <v>10867.830434721876</v>
          </cell>
          <cell r="CO161">
            <v>6769</v>
          </cell>
          <cell r="CP161">
            <v>7568.6729222520144</v>
          </cell>
          <cell r="CQ161">
            <v>9670</v>
          </cell>
          <cell r="CR161">
            <v>5714.7657841140726</v>
          </cell>
          <cell r="CS161">
            <v>15053</v>
          </cell>
          <cell r="CT161">
            <v>8285.7050938337907</v>
          </cell>
          <cell r="CU161">
            <v>13224</v>
          </cell>
          <cell r="CV161">
            <v>16560</v>
          </cell>
          <cell r="CW161">
            <v>8954.5623100303928</v>
          </cell>
          <cell r="CX161">
            <v>13663</v>
          </cell>
          <cell r="CY161">
            <v>9005</v>
          </cell>
          <cell r="CZ161">
            <v>35599.570895522404</v>
          </cell>
          <cell r="DA161">
            <v>12404</v>
          </cell>
          <cell r="DB161">
            <v>8389.8601823708141</v>
          </cell>
          <cell r="DC161">
            <v>19566</v>
          </cell>
          <cell r="DD161">
            <v>10737.001980198007</v>
          </cell>
          <cell r="DE161">
            <v>14610</v>
          </cell>
          <cell r="DF161">
            <v>18453</v>
          </cell>
          <cell r="DG161">
            <v>20333.079365079375</v>
          </cell>
          <cell r="DH161">
            <v>6900</v>
          </cell>
          <cell r="DI161">
            <v>15773</v>
          </cell>
          <cell r="DJ161">
            <v>28596</v>
          </cell>
          <cell r="DK161">
            <v>10298</v>
          </cell>
          <cell r="DL161">
            <v>8534</v>
          </cell>
          <cell r="DM161">
            <v>16223</v>
          </cell>
          <cell r="DN161">
            <v>9278.6309523809541</v>
          </cell>
          <cell r="DO161">
            <v>16220.937759336115</v>
          </cell>
          <cell r="DP161">
            <v>19047.313278008289</v>
          </cell>
          <cell r="DQ161">
            <v>23962.748962655594</v>
          </cell>
          <cell r="DR161">
            <v>28488</v>
          </cell>
          <cell r="DS161">
            <v>15558</v>
          </cell>
          <cell r="DT161">
            <v>12172.707142857147</v>
          </cell>
          <cell r="DU161">
            <v>12730.235714285705</v>
          </cell>
          <cell r="DV161">
            <v>38039</v>
          </cell>
          <cell r="DW161">
            <v>13237</v>
          </cell>
          <cell r="DX161">
            <v>10253.350100603615</v>
          </cell>
          <cell r="DY161">
            <v>17276</v>
          </cell>
          <cell r="DZ161">
            <v>9285</v>
          </cell>
          <cell r="EA161">
            <v>20542.892201834864</v>
          </cell>
          <cell r="EB161">
            <v>13119.294670846397</v>
          </cell>
          <cell r="EC161">
            <v>33122.985781990516</v>
          </cell>
          <cell r="ED161">
            <v>6016.428571428577</v>
          </cell>
          <cell r="EE161">
            <v>5094.1237113402049</v>
          </cell>
          <cell r="EF161">
            <v>14500.02857142858</v>
          </cell>
          <cell r="EG161">
            <v>15352.97142857142</v>
          </cell>
          <cell r="EH161">
            <v>22361</v>
          </cell>
          <cell r="EI161">
            <v>6103.0927835051571</v>
          </cell>
          <cell r="EJ161">
            <v>14286.914460285121</v>
          </cell>
          <cell r="EK161">
            <v>14401.990740740746</v>
          </cell>
          <cell r="EL161">
            <v>17031.28669724767</v>
          </cell>
          <cell r="EM161">
            <v>10780.338394746137</v>
          </cell>
          <cell r="EN161">
            <v>8599</v>
          </cell>
          <cell r="EO161">
            <v>11274.671875000033</v>
          </cell>
          <cell r="EP161">
            <v>11686.486486486487</v>
          </cell>
          <cell r="EQ161">
            <v>8558</v>
          </cell>
          <cell r="ER161">
            <v>16533.106382978742</v>
          </cell>
          <cell r="ES161">
            <v>9321.9275092936678</v>
          </cell>
          <cell r="ET161">
            <v>9561</v>
          </cell>
          <cell r="EU161">
            <v>12156.946969696981</v>
          </cell>
          <cell r="EV161">
            <v>9615</v>
          </cell>
          <cell r="EW161">
            <v>18044.519040902684</v>
          </cell>
          <cell r="EX161">
            <v>54606.474835886213</v>
          </cell>
          <cell r="EY161">
            <v>15194</v>
          </cell>
          <cell r="EZ161">
            <v>10628.739776951692</v>
          </cell>
          <cell r="FA161">
            <v>35838</v>
          </cell>
          <cell r="FB161">
            <v>8134.8893360160964</v>
          </cell>
          <cell r="FC161">
            <v>6016.428571428577</v>
          </cell>
          <cell r="FD161">
            <v>13217</v>
          </cell>
          <cell r="FE161">
            <v>42923.37100737101</v>
          </cell>
          <cell r="FF161">
            <v>19682</v>
          </cell>
          <cell r="FG161">
            <v>16445</v>
          </cell>
          <cell r="FH161">
            <v>9322.1895604395468</v>
          </cell>
          <cell r="FI161">
            <v>7701</v>
          </cell>
          <cell r="FJ161">
            <v>13926</v>
          </cell>
          <cell r="FK161">
            <v>5762.2132796780725</v>
          </cell>
          <cell r="FL161">
            <v>15655</v>
          </cell>
          <cell r="FM161">
            <v>30674.588419405292</v>
          </cell>
          <cell r="FN161">
            <v>5497.2466487935735</v>
          </cell>
          <cell r="FO161">
            <v>48661</v>
          </cell>
          <cell r="FP161">
            <v>15956</v>
          </cell>
          <cell r="FQ161">
            <v>7574</v>
          </cell>
          <cell r="FR161">
            <v>10863</v>
          </cell>
          <cell r="FS161">
            <v>26888</v>
          </cell>
          <cell r="FT161">
            <v>8756.5811965812027</v>
          </cell>
          <cell r="FU161">
            <v>14957.525164113789</v>
          </cell>
          <cell r="FV161">
            <v>12519.840909090894</v>
          </cell>
          <cell r="FW161">
            <v>10945.484374999984</v>
          </cell>
          <cell r="FX161">
            <v>16173</v>
          </cell>
          <cell r="FY161">
            <v>11760.341463414614</v>
          </cell>
          <cell r="FZ161">
            <v>7805.4000000000005</v>
          </cell>
          <cell r="GA161">
            <v>16360.886524822672</v>
          </cell>
          <cell r="GB161">
            <v>12719.639405204469</v>
          </cell>
          <cell r="GC161">
            <v>7302.7835051546372</v>
          </cell>
          <cell r="GD161">
            <v>8179.3492063492022</v>
          </cell>
          <cell r="GE161">
            <v>17510</v>
          </cell>
          <cell r="GF161">
            <v>8125</v>
          </cell>
          <cell r="GG161">
            <v>14075.486725663706</v>
          </cell>
          <cell r="GH161">
            <v>6318.657142857146</v>
          </cell>
          <cell r="GI161">
            <v>15344.489010989009</v>
          </cell>
          <cell r="GJ161">
            <v>25023</v>
          </cell>
          <cell r="GK161">
            <v>8932</v>
          </cell>
          <cell r="GL161">
            <v>30163.240325865565</v>
          </cell>
          <cell r="GM161">
            <v>5747.6507936507978</v>
          </cell>
          <cell r="GN161">
            <v>18167</v>
          </cell>
          <cell r="GO161">
            <v>9411</v>
          </cell>
          <cell r="GP161">
            <v>8346.5606060605951</v>
          </cell>
          <cell r="GQ161">
            <v>14006</v>
          </cell>
          <cell r="GR161">
            <v>15941.617424242424</v>
          </cell>
          <cell r="GS161">
            <v>16674</v>
          </cell>
          <cell r="GT161">
            <v>14725.008462623402</v>
          </cell>
          <cell r="GU161">
            <v>5106.939351198871</v>
          </cell>
          <cell r="GV161">
            <v>9697</v>
          </cell>
          <cell r="GW161">
            <v>6259.5365853658559</v>
          </cell>
          <cell r="GX161">
            <v>11235.390663390663</v>
          </cell>
          <cell r="GY161">
            <v>13593.429735234218</v>
          </cell>
          <cell r="GZ161">
            <v>10361</v>
          </cell>
          <cell r="HA161">
            <v>7966.6829268292649</v>
          </cell>
          <cell r="HB161">
            <v>8703</v>
          </cell>
          <cell r="HC161">
            <v>19677</v>
          </cell>
          <cell r="HD161">
            <v>11367</v>
          </cell>
          <cell r="HE161">
            <v>23785.48475679816</v>
          </cell>
          <cell r="HF161">
            <v>5431.8490566037708</v>
          </cell>
          <cell r="HG161">
            <v>17103</v>
          </cell>
          <cell r="HH161">
            <v>15510</v>
          </cell>
          <cell r="HI161">
            <v>14716</v>
          </cell>
          <cell r="HJ161">
            <v>12624</v>
          </cell>
          <cell r="HK161">
            <v>10876</v>
          </cell>
          <cell r="HL161">
            <v>10534.483775811206</v>
          </cell>
          <cell r="HM161">
            <v>12561.150943396229</v>
          </cell>
          <cell r="HN161">
            <v>15626.644495412807</v>
          </cell>
          <cell r="HO161">
            <v>27569.453125000015</v>
          </cell>
          <cell r="HP161">
            <v>26365.926829268257</v>
          </cell>
          <cell r="HQ161">
            <v>6841.8187830687857</v>
          </cell>
          <cell r="HR161">
            <v>24323.393939393929</v>
          </cell>
          <cell r="HS161">
            <v>11451.828125</v>
          </cell>
          <cell r="HT161">
            <v>8886.3234200743736</v>
          </cell>
          <cell r="HU161">
            <v>11106.303854875276</v>
          </cell>
          <cell r="HV161">
            <v>17005</v>
          </cell>
          <cell r="HW161">
            <v>24447</v>
          </cell>
          <cell r="HX161">
            <v>6515.5815755693238</v>
          </cell>
          <cell r="HY161">
            <v>16126</v>
          </cell>
          <cell r="HZ161">
            <v>7645</v>
          </cell>
          <cell r="IA161">
            <v>15266</v>
          </cell>
          <cell r="IB161">
            <v>5362.3214285714412</v>
          </cell>
          <cell r="IC161">
            <v>41291</v>
          </cell>
        </row>
        <row r="162">
          <cell r="Z162">
            <v>8565.3041944132019</v>
          </cell>
          <cell r="AA162">
            <v>7101.1130820399076</v>
          </cell>
          <cell r="AB162">
            <v>9887.4150639667969</v>
          </cell>
          <cell r="AC162">
            <v>11277</v>
          </cell>
          <cell r="AD162">
            <v>18890</v>
          </cell>
          <cell r="AE162">
            <v>12316</v>
          </cell>
          <cell r="AF162">
            <v>12749.958715596305</v>
          </cell>
          <cell r="AG162">
            <v>5600.1408450704139</v>
          </cell>
          <cell r="AH162">
            <v>15309</v>
          </cell>
          <cell r="AI162">
            <v>20732</v>
          </cell>
          <cell r="AJ162">
            <v>13393</v>
          </cell>
          <cell r="AK162">
            <v>56574.42253521127</v>
          </cell>
          <cell r="AL162">
            <v>15060.320813771546</v>
          </cell>
          <cell r="AM162">
            <v>8121</v>
          </cell>
          <cell r="AN162">
            <v>7462</v>
          </cell>
          <cell r="AO162">
            <v>15031</v>
          </cell>
          <cell r="AP162">
            <v>6448.7640449438222</v>
          </cell>
          <cell r="AQ162">
            <v>4161.4290322580691</v>
          </cell>
          <cell r="AR162">
            <v>19258.70645161291</v>
          </cell>
          <cell r="AS162">
            <v>16757</v>
          </cell>
          <cell r="AT162">
            <v>23444</v>
          </cell>
          <cell r="AU162">
            <v>35456</v>
          </cell>
          <cell r="AV162">
            <v>15018</v>
          </cell>
          <cell r="AW162">
            <v>9115</v>
          </cell>
          <cell r="AX162">
            <v>10252</v>
          </cell>
          <cell r="AY162">
            <v>48066.578906415794</v>
          </cell>
          <cell r="AZ162">
            <v>16521</v>
          </cell>
          <cell r="BA162">
            <v>6667.9356060605933</v>
          </cell>
          <cell r="BB162">
            <v>10833.749445676282</v>
          </cell>
          <cell r="BC162">
            <v>8990.3555045871781</v>
          </cell>
          <cell r="BD162">
            <v>8814.703125</v>
          </cell>
          <cell r="BE162">
            <v>15806.89361702128</v>
          </cell>
          <cell r="BF162">
            <v>15268.68338557993</v>
          </cell>
          <cell r="BG162">
            <v>9096.0793650793694</v>
          </cell>
          <cell r="BH162">
            <v>14813</v>
          </cell>
          <cell r="BI162">
            <v>21900.344554455442</v>
          </cell>
          <cell r="BJ162">
            <v>3444.2914691943129</v>
          </cell>
          <cell r="BK162">
            <v>32049.884955752226</v>
          </cell>
          <cell r="BL162">
            <v>4850.4118811881299</v>
          </cell>
          <cell r="BM162">
            <v>19379</v>
          </cell>
          <cell r="BN162">
            <v>23212.286863270776</v>
          </cell>
          <cell r="BO162">
            <v>5258</v>
          </cell>
          <cell r="BP162">
            <v>13929.106430155185</v>
          </cell>
          <cell r="BQ162">
            <v>15332</v>
          </cell>
          <cell r="BR162">
            <v>17193</v>
          </cell>
          <cell r="BS162">
            <v>16091</v>
          </cell>
          <cell r="BT162">
            <v>17029.861111111109</v>
          </cell>
          <cell r="BU162">
            <v>16691</v>
          </cell>
          <cell r="BV162">
            <v>37900.947761194038</v>
          </cell>
          <cell r="BW162">
            <v>21759.248677248695</v>
          </cell>
          <cell r="BX162">
            <v>17315.406565656573</v>
          </cell>
          <cell r="BY162">
            <v>13812.514285714284</v>
          </cell>
          <cell r="BZ162">
            <v>6261.3541666666524</v>
          </cell>
          <cell r="CA162">
            <v>8605.409026798312</v>
          </cell>
          <cell r="CB162">
            <v>8562.8206686930153</v>
          </cell>
          <cell r="CC162">
            <v>8850.2136752136685</v>
          </cell>
          <cell r="CD162">
            <v>17658</v>
          </cell>
          <cell r="CE162">
            <v>4808.0936863543693</v>
          </cell>
          <cell r="CF162">
            <v>9716.538461538481</v>
          </cell>
          <cell r="CG162">
            <v>9809.49735449732</v>
          </cell>
          <cell r="CH162">
            <v>10600</v>
          </cell>
          <cell r="CI162">
            <v>31162</v>
          </cell>
          <cell r="CJ162">
            <v>10750.104885820505</v>
          </cell>
          <cell r="CK162">
            <v>13732.818532818534</v>
          </cell>
          <cell r="CL162">
            <v>11414.68783068781</v>
          </cell>
          <cell r="CM162">
            <v>15414</v>
          </cell>
          <cell r="CN162">
            <v>10456.542635702201</v>
          </cell>
          <cell r="CO162">
            <v>6636</v>
          </cell>
          <cell r="CP162">
            <v>6500.7506702412902</v>
          </cell>
          <cell r="CQ162">
            <v>9661</v>
          </cell>
          <cell r="CR162">
            <v>5428.492871690446</v>
          </cell>
          <cell r="CS162">
            <v>14574</v>
          </cell>
          <cell r="CT162">
            <v>7116.611260053628</v>
          </cell>
          <cell r="CU162">
            <v>11715</v>
          </cell>
          <cell r="CV162">
            <v>15392</v>
          </cell>
          <cell r="CW162">
            <v>8337.4832826747697</v>
          </cell>
          <cell r="CX162">
            <v>13196</v>
          </cell>
          <cell r="CY162">
            <v>8367</v>
          </cell>
          <cell r="CZ162">
            <v>34536.537313432855</v>
          </cell>
          <cell r="DA162">
            <v>11748</v>
          </cell>
          <cell r="DB162">
            <v>7811.6960486322132</v>
          </cell>
          <cell r="DC162">
            <v>17468</v>
          </cell>
          <cell r="DD162">
            <v>10068.279207920781</v>
          </cell>
          <cell r="DE162">
            <v>13673</v>
          </cell>
          <cell r="DF162">
            <v>17324</v>
          </cell>
          <cell r="DG162">
            <v>18292.000000000011</v>
          </cell>
          <cell r="DH162">
            <v>6126</v>
          </cell>
          <cell r="DI162">
            <v>17493</v>
          </cell>
          <cell r="DJ162">
            <v>27231</v>
          </cell>
          <cell r="DK162">
            <v>10815</v>
          </cell>
          <cell r="DL162">
            <v>8638</v>
          </cell>
          <cell r="DM162">
            <v>17986</v>
          </cell>
          <cell r="DN162">
            <v>8828.547619047622</v>
          </cell>
          <cell r="DO162">
            <v>16764.547717842339</v>
          </cell>
          <cell r="DP162">
            <v>19685.643153526958</v>
          </cell>
          <cell r="DQ162">
            <v>24765.809128630699</v>
          </cell>
          <cell r="DR162">
            <v>28541</v>
          </cell>
          <cell r="DS162">
            <v>16570</v>
          </cell>
          <cell r="DT162">
            <v>11801.852380952385</v>
          </cell>
          <cell r="DU162">
            <v>12342.395238095231</v>
          </cell>
          <cell r="DV162">
            <v>40018</v>
          </cell>
          <cell r="DW162">
            <v>12782</v>
          </cell>
          <cell r="DX162">
            <v>9680.243460764581</v>
          </cell>
          <cell r="DY162">
            <v>16753</v>
          </cell>
          <cell r="DZ162">
            <v>8932</v>
          </cell>
          <cell r="EA162">
            <v>19124.938073394496</v>
          </cell>
          <cell r="EB162">
            <v>12293.203761755487</v>
          </cell>
          <cell r="EC162">
            <v>31250.64454976303</v>
          </cell>
          <cell r="ED162">
            <v>5680.1428571428623</v>
          </cell>
          <cell r="EE162">
            <v>4694.7422680412355</v>
          </cell>
          <cell r="EF162">
            <v>13611.171428571437</v>
          </cell>
          <cell r="EG162">
            <v>14411.828571428563</v>
          </cell>
          <cell r="EH162">
            <v>21530</v>
          </cell>
          <cell r="EI162">
            <v>6055.2577319587654</v>
          </cell>
          <cell r="EJ162">
            <v>13571.232179226059</v>
          </cell>
          <cell r="EK162">
            <v>13795.138888888894</v>
          </cell>
          <cell r="EL162">
            <v>15855.717889908223</v>
          </cell>
          <cell r="EM162">
            <v>10165.385863079107</v>
          </cell>
          <cell r="EN162">
            <v>8205</v>
          </cell>
          <cell r="EO162">
            <v>10564.807692307722</v>
          </cell>
          <cell r="EP162">
            <v>10967.181467181466</v>
          </cell>
          <cell r="EQ162">
            <v>7956</v>
          </cell>
          <cell r="ER162">
            <v>16675.404255319168</v>
          </cell>
          <cell r="ES162">
            <v>9015.2472118958976</v>
          </cell>
          <cell r="ET162">
            <v>9057</v>
          </cell>
          <cell r="EU162">
            <v>10896.382575757585</v>
          </cell>
          <cell r="EV162">
            <v>9309</v>
          </cell>
          <cell r="EW162">
            <v>17374.730606488018</v>
          </cell>
          <cell r="EX162">
            <v>50109.687089715531</v>
          </cell>
          <cell r="EY162">
            <v>13808</v>
          </cell>
          <cell r="EZ162">
            <v>10279.06691449816</v>
          </cell>
          <cell r="FA162">
            <v>35483</v>
          </cell>
          <cell r="FB162">
            <v>7680.1931589537216</v>
          </cell>
          <cell r="FC162">
            <v>5680.1428571428623</v>
          </cell>
          <cell r="FD162">
            <v>12616</v>
          </cell>
          <cell r="FE162">
            <v>39107.656019656024</v>
          </cell>
          <cell r="FF162">
            <v>16542</v>
          </cell>
          <cell r="FG162">
            <v>15829</v>
          </cell>
          <cell r="FH162">
            <v>8713.7280219780096</v>
          </cell>
          <cell r="FI162">
            <v>8101</v>
          </cell>
          <cell r="FJ162">
            <v>13343</v>
          </cell>
          <cell r="FK162">
            <v>5440.136820925557</v>
          </cell>
          <cell r="FL162">
            <v>15088</v>
          </cell>
          <cell r="FM162">
            <v>29542.256651017186</v>
          </cell>
          <cell r="FN162">
            <v>4721.5978552278884</v>
          </cell>
          <cell r="FO162">
            <v>46282</v>
          </cell>
          <cell r="FP162">
            <v>14088</v>
          </cell>
          <cell r="FQ162">
            <v>7124</v>
          </cell>
          <cell r="FR162">
            <v>10267</v>
          </cell>
          <cell r="FS162">
            <v>24850</v>
          </cell>
          <cell r="FT162">
            <v>8124.7863247863306</v>
          </cell>
          <cell r="FU162">
            <v>13904.312910284469</v>
          </cell>
          <cell r="FV162">
            <v>11221.647727272713</v>
          </cell>
          <cell r="FW162">
            <v>10256.346153846138</v>
          </cell>
          <cell r="FX162">
            <v>14419</v>
          </cell>
          <cell r="FY162">
            <v>11288.949002217276</v>
          </cell>
          <cell r="FZ162">
            <v>7567.6</v>
          </cell>
          <cell r="GA162">
            <v>16501.702127659551</v>
          </cell>
          <cell r="GB162">
            <v>12301.178438661716</v>
          </cell>
          <cell r="GC162">
            <v>7604.9999999999982</v>
          </cell>
          <cell r="GD162">
            <v>7715.9682539682499</v>
          </cell>
          <cell r="GE162">
            <v>16200</v>
          </cell>
          <cell r="GF162">
            <v>7668</v>
          </cell>
          <cell r="GG162">
            <v>12998.601769911495</v>
          </cell>
          <cell r="GH162">
            <v>6126.1523809523842</v>
          </cell>
          <cell r="GI162">
            <v>14342.950549450548</v>
          </cell>
          <cell r="GJ162">
            <v>22643</v>
          </cell>
          <cell r="GK162">
            <v>8733</v>
          </cell>
          <cell r="GL162">
            <v>28038.633401221981</v>
          </cell>
          <cell r="GM162">
            <v>5422.0317460317501</v>
          </cell>
          <cell r="GN162">
            <v>19867</v>
          </cell>
          <cell r="GO162">
            <v>8956</v>
          </cell>
          <cell r="GP162">
            <v>7481.098484848475</v>
          </cell>
          <cell r="GQ162">
            <v>13336</v>
          </cell>
          <cell r="GR162">
            <v>15240.58143939394</v>
          </cell>
          <cell r="GS162">
            <v>16381</v>
          </cell>
          <cell r="GT162">
            <v>14178.435825105773</v>
          </cell>
          <cell r="GU162">
            <v>4917.3765867418897</v>
          </cell>
          <cell r="GV162">
            <v>9253</v>
          </cell>
          <cell r="GW162">
            <v>6008.6341463414656</v>
          </cell>
          <cell r="GX162">
            <v>11040.041769041769</v>
          </cell>
          <cell r="GY162">
            <v>13058.54786150713</v>
          </cell>
          <cell r="GZ162">
            <v>9626</v>
          </cell>
          <cell r="HA162">
            <v>7647.3525498891313</v>
          </cell>
          <cell r="HB162">
            <v>8517</v>
          </cell>
          <cell r="HC162">
            <v>20331</v>
          </cell>
          <cell r="HD162">
            <v>10328</v>
          </cell>
          <cell r="HE162">
            <v>23788.799387207964</v>
          </cell>
          <cell r="HF162">
            <v>5366.0377358490532</v>
          </cell>
          <cell r="HG162">
            <v>16670</v>
          </cell>
          <cell r="HH162">
            <v>15398</v>
          </cell>
          <cell r="HI162">
            <v>14111</v>
          </cell>
          <cell r="HJ162">
            <v>16058</v>
          </cell>
          <cell r="HK162">
            <v>10108</v>
          </cell>
          <cell r="HL162">
            <v>9728.513274336281</v>
          </cell>
          <cell r="HM162">
            <v>12408.962264150947</v>
          </cell>
          <cell r="HN162">
            <v>14548.029816513728</v>
          </cell>
          <cell r="HO162">
            <v>25833.653846153862</v>
          </cell>
          <cell r="HP162">
            <v>25309.095343680674</v>
          </cell>
          <cell r="HQ162">
            <v>6509.9391534391561</v>
          </cell>
          <cell r="HR162">
            <v>20845.593434343424</v>
          </cell>
          <cell r="HS162">
            <v>10457.296875</v>
          </cell>
          <cell r="HT162">
            <v>8593.9739776951901</v>
          </cell>
          <cell r="HU162">
            <v>9991.4285714285652</v>
          </cell>
          <cell r="HV162">
            <v>16112</v>
          </cell>
          <cell r="HW162">
            <v>21870</v>
          </cell>
          <cell r="HX162">
            <v>5932.9736137303671</v>
          </cell>
          <cell r="HY162">
            <v>15276</v>
          </cell>
          <cell r="HZ162">
            <v>6931</v>
          </cell>
          <cell r="IA162">
            <v>14580</v>
          </cell>
          <cell r="IB162">
            <v>5012.3214285714403</v>
          </cell>
          <cell r="IC162">
            <v>38623</v>
          </cell>
        </row>
        <row r="163">
          <cell r="Z163">
            <v>10382.043293262979</v>
          </cell>
          <cell r="AA163">
            <v>7532.3614190687322</v>
          </cell>
          <cell r="AB163">
            <v>11373.588494450572</v>
          </cell>
          <cell r="AC163">
            <v>15481</v>
          </cell>
          <cell r="AD163">
            <v>31985</v>
          </cell>
          <cell r="AE163">
            <v>14893</v>
          </cell>
          <cell r="AF163">
            <v>14800.678899082539</v>
          </cell>
          <cell r="AG163">
            <v>6586.0563380281592</v>
          </cell>
          <cell r="AH163">
            <v>11185</v>
          </cell>
          <cell r="AI163">
            <v>27430</v>
          </cell>
          <cell r="AJ163">
            <v>15361</v>
          </cell>
          <cell r="AK163">
            <v>57499.943661971833</v>
          </cell>
          <cell r="AL163">
            <v>15306.697965571235</v>
          </cell>
          <cell r="AM163">
            <v>9938</v>
          </cell>
          <cell r="AN163">
            <v>8258</v>
          </cell>
          <cell r="AO163">
            <v>18089</v>
          </cell>
          <cell r="AP163">
            <v>8975.5842696629243</v>
          </cell>
          <cell r="AQ163">
            <v>5016.2967741935545</v>
          </cell>
          <cell r="AR163">
            <v>23214.954838709687</v>
          </cell>
          <cell r="AS163">
            <v>32746</v>
          </cell>
          <cell r="AT163">
            <v>25039</v>
          </cell>
          <cell r="AU163">
            <v>43879</v>
          </cell>
          <cell r="AV163">
            <v>19460</v>
          </cell>
          <cell r="AW163">
            <v>11681</v>
          </cell>
          <cell r="AX163">
            <v>12233</v>
          </cell>
          <cell r="AY163">
            <v>61950.365592063383</v>
          </cell>
          <cell r="AZ163">
            <v>26876</v>
          </cell>
          <cell r="BA163">
            <v>7833.9507575757425</v>
          </cell>
          <cell r="BB163">
            <v>11491.679600886926</v>
          </cell>
          <cell r="BC163">
            <v>10436.376146789016</v>
          </cell>
          <cell r="BD163">
            <v>21467.984375</v>
          </cell>
          <cell r="BE163">
            <v>18967.046099290783</v>
          </cell>
          <cell r="BF163">
            <v>17535.329153605009</v>
          </cell>
          <cell r="BG163">
            <v>9459.4206349206397</v>
          </cell>
          <cell r="BH163">
            <v>37111</v>
          </cell>
          <cell r="BI163">
            <v>26334.938613861381</v>
          </cell>
          <cell r="BJ163">
            <v>4308.5947867298582</v>
          </cell>
          <cell r="BK163">
            <v>36058.209439528036</v>
          </cell>
          <cell r="BL163">
            <v>5832.570297029717</v>
          </cell>
          <cell r="BM163">
            <v>27002</v>
          </cell>
          <cell r="BN163">
            <v>26229.375335120643</v>
          </cell>
          <cell r="BO163">
            <v>6139</v>
          </cell>
          <cell r="BP163">
            <v>14775.016629711725</v>
          </cell>
          <cell r="BQ163">
            <v>20465</v>
          </cell>
          <cell r="BR163">
            <v>18859</v>
          </cell>
          <cell r="BS163">
            <v>18982</v>
          </cell>
          <cell r="BT163">
            <v>16619.376543209873</v>
          </cell>
          <cell r="BU163">
            <v>31021</v>
          </cell>
          <cell r="BV163">
            <v>44908.419776119423</v>
          </cell>
          <cell r="BW163">
            <v>22628.417989418009</v>
          </cell>
          <cell r="BX163">
            <v>17736.752525252534</v>
          </cell>
          <cell r="BY163">
            <v>14524.528571428569</v>
          </cell>
          <cell r="BZ163">
            <v>7356.2708333333167</v>
          </cell>
          <cell r="CA163">
            <v>9574.1043723554358</v>
          </cell>
          <cell r="CB163">
            <v>9130.3951367781228</v>
          </cell>
          <cell r="CC163">
            <v>9815.786324786317</v>
          </cell>
          <cell r="CD163">
            <v>24657</v>
          </cell>
          <cell r="CE163">
            <v>5377.3319755600714</v>
          </cell>
          <cell r="CF163">
            <v>11227.024038461561</v>
          </cell>
          <cell r="CG163">
            <v>10201.335978835943</v>
          </cell>
          <cell r="CH163">
            <v>13440</v>
          </cell>
          <cell r="CI163">
            <v>34835</v>
          </cell>
          <cell r="CJ163">
            <v>13099.541549705391</v>
          </cell>
          <cell r="CK163">
            <v>15508.633204633205</v>
          </cell>
          <cell r="CL163">
            <v>11870.645502645481</v>
          </cell>
          <cell r="CM163">
            <v>25687</v>
          </cell>
          <cell r="CN163">
            <v>11660.05046293062</v>
          </cell>
          <cell r="CO163">
            <v>7826</v>
          </cell>
          <cell r="CP163">
            <v>8023.5522788203789</v>
          </cell>
          <cell r="CQ163">
            <v>20910</v>
          </cell>
          <cell r="CR163">
            <v>6071.1812627291447</v>
          </cell>
          <cell r="CS163">
            <v>30002</v>
          </cell>
          <cell r="CT163">
            <v>8783.6782841823169</v>
          </cell>
          <cell r="CU163">
            <v>20068</v>
          </cell>
          <cell r="CV163">
            <v>17995</v>
          </cell>
          <cell r="CW163">
            <v>8890.1215805471093</v>
          </cell>
          <cell r="CX163">
            <v>16093</v>
          </cell>
          <cell r="CY163">
            <v>10977</v>
          </cell>
          <cell r="CZ163">
            <v>43981.003731343299</v>
          </cell>
          <cell r="DA163">
            <v>14092</v>
          </cell>
          <cell r="DB163">
            <v>8329.4832826747661</v>
          </cell>
          <cell r="DC163">
            <v>23666</v>
          </cell>
          <cell r="DD163">
            <v>12107.001980198005</v>
          </cell>
          <cell r="DE163">
            <v>25776</v>
          </cell>
          <cell r="DF163">
            <v>20731</v>
          </cell>
          <cell r="DG163">
            <v>23651.047619047633</v>
          </cell>
          <cell r="DH163">
            <v>6649</v>
          </cell>
          <cell r="DI163">
            <v>30408</v>
          </cell>
          <cell r="DJ163">
            <v>26998</v>
          </cell>
          <cell r="DK163">
            <v>14162</v>
          </cell>
          <cell r="DL163">
            <v>8930</v>
          </cell>
          <cell r="DM163">
            <v>46588</v>
          </cell>
          <cell r="DN163">
            <v>9181.2023809523835</v>
          </cell>
          <cell r="DO163">
            <v>15630.497925311218</v>
          </cell>
          <cell r="DP163">
            <v>18353.993775933599</v>
          </cell>
          <cell r="DQ163">
            <v>23090.50829875518</v>
          </cell>
          <cell r="DR163">
            <v>28293</v>
          </cell>
          <cell r="DS163">
            <v>29674</v>
          </cell>
          <cell r="DT163">
            <v>12749.107142857147</v>
          </cell>
          <cell r="DU163">
            <v>13333.035714285705</v>
          </cell>
          <cell r="DV163">
            <v>42076</v>
          </cell>
          <cell r="DW163">
            <v>19447</v>
          </cell>
          <cell r="DX163">
            <v>11384.468812877256</v>
          </cell>
          <cell r="DY163">
            <v>19211</v>
          </cell>
          <cell r="DZ163">
            <v>18493</v>
          </cell>
          <cell r="EA163">
            <v>22201.018348623853</v>
          </cell>
          <cell r="EB163">
            <v>19189.699059561131</v>
          </cell>
          <cell r="EC163">
            <v>39092.616113744072</v>
          </cell>
          <cell r="ED163">
            <v>6680.1428571428632</v>
          </cell>
          <cell r="EE163">
            <v>5591.3402061855659</v>
          </cell>
          <cell r="EF163">
            <v>11979.171428571435</v>
          </cell>
          <cell r="EG163">
            <v>12683.828571428565</v>
          </cell>
          <cell r="EH163">
            <v>44718</v>
          </cell>
          <cell r="EI163">
            <v>7553.6494845360858</v>
          </cell>
          <cell r="EJ163">
            <v>15177.953156822799</v>
          </cell>
          <cell r="EK163">
            <v>13462.623456790128</v>
          </cell>
          <cell r="EL163">
            <v>18405.972477064181</v>
          </cell>
          <cell r="EM163">
            <v>11643.716349544335</v>
          </cell>
          <cell r="EN163">
            <v>9985</v>
          </cell>
          <cell r="EO163">
            <v>12207.161057692343</v>
          </cell>
          <cell r="EP163">
            <v>12385.366795366795</v>
          </cell>
          <cell r="EQ163">
            <v>10024</v>
          </cell>
          <cell r="ER163">
            <v>20009.191489361725</v>
          </cell>
          <cell r="ES163">
            <v>10253.105947955377</v>
          </cell>
          <cell r="ET163">
            <v>10464</v>
          </cell>
          <cell r="EU163">
            <v>12801.821969696981</v>
          </cell>
          <cell r="EV163">
            <v>11936</v>
          </cell>
          <cell r="EW163">
            <v>19330.572637517635</v>
          </cell>
          <cell r="EX163">
            <v>50929.3829321663</v>
          </cell>
          <cell r="EY163">
            <v>15648</v>
          </cell>
          <cell r="EZ163">
            <v>11690.457249070654</v>
          </cell>
          <cell r="FA163">
            <v>26320</v>
          </cell>
          <cell r="FB163">
            <v>9032.30583501006</v>
          </cell>
          <cell r="FC163">
            <v>6680.1428571428632</v>
          </cell>
          <cell r="FD163">
            <v>15443</v>
          </cell>
          <cell r="FE163">
            <v>46376.28992628993</v>
          </cell>
          <cell r="FF163">
            <v>17419</v>
          </cell>
          <cell r="FG163">
            <v>25215</v>
          </cell>
          <cell r="FH163">
            <v>9833.1730769230635</v>
          </cell>
          <cell r="FI163">
            <v>12216</v>
          </cell>
          <cell r="FJ163">
            <v>15639</v>
          </cell>
          <cell r="FK163">
            <v>6397.8832997987975</v>
          </cell>
          <cell r="FL163">
            <v>22071</v>
          </cell>
          <cell r="FM163">
            <v>34962.358372456933</v>
          </cell>
          <cell r="FN163">
            <v>5827.6327077748074</v>
          </cell>
          <cell r="FO163">
            <v>40497</v>
          </cell>
          <cell r="FP163">
            <v>17247</v>
          </cell>
          <cell r="FQ163">
            <v>12007</v>
          </cell>
          <cell r="FR163">
            <v>11316</v>
          </cell>
          <cell r="FS163">
            <v>28407</v>
          </cell>
          <cell r="FT163">
            <v>9011.2136752136812</v>
          </cell>
          <cell r="FU163">
            <v>14706.617067833702</v>
          </cell>
          <cell r="FV163">
            <v>13183.965909090892</v>
          </cell>
          <cell r="FW163">
            <v>11850.747596153829</v>
          </cell>
          <cell r="FX163">
            <v>17286</v>
          </cell>
          <cell r="FY163">
            <v>11974.523281596432</v>
          </cell>
          <cell r="FZ163">
            <v>8175</v>
          </cell>
          <cell r="GA163">
            <v>19800.762411347492</v>
          </cell>
          <cell r="GB163">
            <v>13990.219330855027</v>
          </cell>
          <cell r="GC163">
            <v>9752.0103092783484</v>
          </cell>
          <cell r="GD163">
            <v>8884.1111111111059</v>
          </cell>
          <cell r="GE163">
            <v>16949</v>
          </cell>
          <cell r="GF163">
            <v>9019</v>
          </cell>
          <cell r="GG163">
            <v>15188.955752212378</v>
          </cell>
          <cell r="GH163">
            <v>6617.8571428571468</v>
          </cell>
          <cell r="GI163">
            <v>16185.576923076922</v>
          </cell>
          <cell r="GJ163">
            <v>22259</v>
          </cell>
          <cell r="GK163">
            <v>10924</v>
          </cell>
          <cell r="GL163">
            <v>32480.179226069231</v>
          </cell>
          <cell r="GM163">
            <v>6242.8888888888932</v>
          </cell>
          <cell r="GN163">
            <v>37339</v>
          </cell>
          <cell r="GO163">
            <v>10743</v>
          </cell>
          <cell r="GP163">
            <v>8789.3106060605933</v>
          </cell>
          <cell r="GQ163">
            <v>16426</v>
          </cell>
          <cell r="GR163">
            <v>18459.679924242424</v>
          </cell>
          <cell r="GS163">
            <v>17713</v>
          </cell>
          <cell r="GT163">
            <v>15774.476727785601</v>
          </cell>
          <cell r="GU163">
            <v>5470.9167842031029</v>
          </cell>
          <cell r="GV163">
            <v>12975</v>
          </cell>
          <cell r="GW163">
            <v>6373.5365853658559</v>
          </cell>
          <cell r="GX163">
            <v>15181.093366093366</v>
          </cell>
          <cell r="GY163">
            <v>15651.35437881874</v>
          </cell>
          <cell r="GZ163">
            <v>10797</v>
          </cell>
          <cell r="HA163">
            <v>8111.773835920174</v>
          </cell>
          <cell r="HB163">
            <v>11202</v>
          </cell>
          <cell r="HC163">
            <v>44398</v>
          </cell>
          <cell r="HD163">
            <v>14152</v>
          </cell>
          <cell r="HE163">
            <v>22222.937916507086</v>
          </cell>
          <cell r="HF163">
            <v>5523.9245283018836</v>
          </cell>
          <cell r="HG163">
            <v>20877</v>
          </cell>
          <cell r="HH163">
            <v>17871</v>
          </cell>
          <cell r="HI163">
            <v>26932</v>
          </cell>
          <cell r="HJ163">
            <v>40939</v>
          </cell>
          <cell r="HK163">
            <v>13200</v>
          </cell>
          <cell r="HL163">
            <v>11367.834808259584</v>
          </cell>
          <cell r="HM163">
            <v>12774.075471698117</v>
          </cell>
          <cell r="HN163">
            <v>16887.954128440328</v>
          </cell>
          <cell r="HO163">
            <v>29849.627403846171</v>
          </cell>
          <cell r="HP163">
            <v>26846.108647450073</v>
          </cell>
          <cell r="HQ163">
            <v>6769.9775132275154</v>
          </cell>
          <cell r="HR163">
            <v>20917.247474747466</v>
          </cell>
          <cell r="HS163">
            <v>22338.015625</v>
          </cell>
          <cell r="HT163">
            <v>9773.9888475836688</v>
          </cell>
          <cell r="HU163">
            <v>12918.639455782304</v>
          </cell>
          <cell r="HV163">
            <v>20259</v>
          </cell>
          <cell r="HW163">
            <v>28193</v>
          </cell>
          <cell r="HX163">
            <v>8309.5074087573867</v>
          </cell>
          <cell r="HY163">
            <v>17720</v>
          </cell>
          <cell r="HZ163">
            <v>8402</v>
          </cell>
          <cell r="IA163">
            <v>17903</v>
          </cell>
          <cell r="IB163">
            <v>5656.2500000000136</v>
          </cell>
          <cell r="IC163">
            <v>38103</v>
          </cell>
        </row>
        <row r="164">
          <cell r="Z164">
            <v>10622.871382859104</v>
          </cell>
          <cell r="AA164">
            <v>7784.6075388026566</v>
          </cell>
          <cell r="AB164">
            <v>12112.089299330688</v>
          </cell>
          <cell r="AC164">
            <v>17030</v>
          </cell>
          <cell r="AD164">
            <v>31711</v>
          </cell>
          <cell r="AE164">
            <v>15411</v>
          </cell>
          <cell r="AF164">
            <v>15419.490825688043</v>
          </cell>
          <cell r="AG164">
            <v>6725.2112676056231</v>
          </cell>
          <cell r="AH164">
            <v>10335</v>
          </cell>
          <cell r="AI164">
            <v>28717</v>
          </cell>
          <cell r="AJ164">
            <v>16915</v>
          </cell>
          <cell r="AK164">
            <v>57482.366197183095</v>
          </cell>
          <cell r="AL164">
            <v>15302.018779342752</v>
          </cell>
          <cell r="AM164">
            <v>10258</v>
          </cell>
          <cell r="AN164">
            <v>8234</v>
          </cell>
          <cell r="AO164">
            <v>18820</v>
          </cell>
          <cell r="AP164">
            <v>9316.2584269662948</v>
          </cell>
          <cell r="AQ164">
            <v>5270.5516129032321</v>
          </cell>
          <cell r="AR164">
            <v>24391.622580645169</v>
          </cell>
          <cell r="AS164">
            <v>29686</v>
          </cell>
          <cell r="AT164">
            <v>22500</v>
          </cell>
          <cell r="AU164">
            <v>40936</v>
          </cell>
          <cell r="AV164">
            <v>22018</v>
          </cell>
          <cell r="AW164">
            <v>12382</v>
          </cell>
          <cell r="AX164">
            <v>12884</v>
          </cell>
          <cell r="AY164">
            <v>58631.381985216103</v>
          </cell>
          <cell r="AZ164">
            <v>25634</v>
          </cell>
          <cell r="BA164">
            <v>7545.5530303030155</v>
          </cell>
          <cell r="BB164">
            <v>11876.516629711759</v>
          </cell>
          <cell r="BC164">
            <v>10872.717889908283</v>
          </cell>
          <cell r="BD164">
            <v>18968.90625</v>
          </cell>
          <cell r="BE164">
            <v>16863.074468085109</v>
          </cell>
          <cell r="BF164">
            <v>18798.855799373032</v>
          </cell>
          <cell r="BG164">
            <v>9502.4603174603235</v>
          </cell>
          <cell r="BH164">
            <v>37240</v>
          </cell>
          <cell r="BI164">
            <v>27427.211881188112</v>
          </cell>
          <cell r="BJ164">
            <v>4490.5687203791467</v>
          </cell>
          <cell r="BK164">
            <v>33229.112094395299</v>
          </cell>
          <cell r="BL164">
            <v>6074.4831683168459</v>
          </cell>
          <cell r="BM164">
            <v>30128</v>
          </cell>
          <cell r="BN164">
            <v>26114.694369973189</v>
          </cell>
          <cell r="BO164">
            <v>6495</v>
          </cell>
          <cell r="BP164">
            <v>15269.807095343653</v>
          </cell>
          <cell r="BQ164">
            <v>19927</v>
          </cell>
          <cell r="BR164">
            <v>18365</v>
          </cell>
          <cell r="BS164">
            <v>19823</v>
          </cell>
          <cell r="BT164">
            <v>16874.06481481481</v>
          </cell>
          <cell r="BU164">
            <v>29775</v>
          </cell>
          <cell r="BV164">
            <v>46853.296641791065</v>
          </cell>
          <cell r="BW164">
            <v>22731.375661375681</v>
          </cell>
          <cell r="BX164">
            <v>18178.696969696979</v>
          </cell>
          <cell r="BY164">
            <v>14539.538095238093</v>
          </cell>
          <cell r="BZ164">
            <v>7085.4583333333176</v>
          </cell>
          <cell r="CA164">
            <v>9812.6868829337145</v>
          </cell>
          <cell r="CB164">
            <v>9370.1762917933211</v>
          </cell>
          <cell r="CC164">
            <v>10156.239316239309</v>
          </cell>
          <cell r="CD164">
            <v>26900</v>
          </cell>
          <cell r="CE164">
            <v>5571.2871690427592</v>
          </cell>
          <cell r="CF164">
            <v>11471.451923076946</v>
          </cell>
          <cell r="CG164">
            <v>10247.751322751286</v>
          </cell>
          <cell r="CH164">
            <v>14022</v>
          </cell>
          <cell r="CI164">
            <v>35875</v>
          </cell>
          <cell r="CJ164">
            <v>12679.252838681947</v>
          </cell>
          <cell r="CK164">
            <v>15748.262548262548</v>
          </cell>
          <cell r="CL164">
            <v>11924.656084656062</v>
          </cell>
          <cell r="CM164">
            <v>24996</v>
          </cell>
          <cell r="CN164">
            <v>11956.46643299025</v>
          </cell>
          <cell r="CO164">
            <v>8285</v>
          </cell>
          <cell r="CP164">
            <v>7495.3217158176976</v>
          </cell>
          <cell r="CQ164">
            <v>21203</v>
          </cell>
          <cell r="CR164">
            <v>6290.1629327902456</v>
          </cell>
          <cell r="CS164">
            <v>27824</v>
          </cell>
          <cell r="CT164">
            <v>8205.404825737276</v>
          </cell>
          <cell r="CU164">
            <v>19174</v>
          </cell>
          <cell r="CV164">
            <v>18996</v>
          </cell>
          <cell r="CW164">
            <v>9123.5927051671715</v>
          </cell>
          <cell r="CX164">
            <v>17611</v>
          </cell>
          <cell r="CY164">
            <v>10048</v>
          </cell>
          <cell r="CZ164">
            <v>47322.055970149275</v>
          </cell>
          <cell r="DA164">
            <v>14774</v>
          </cell>
          <cell r="DB164">
            <v>8548.2310030395074</v>
          </cell>
          <cell r="DC164">
            <v>23850</v>
          </cell>
          <cell r="DD164">
            <v>12609.15445544553</v>
          </cell>
          <cell r="DE164">
            <v>24367</v>
          </cell>
          <cell r="DF164">
            <v>20088</v>
          </cell>
          <cell r="DG164">
            <v>22543.61904761906</v>
          </cell>
          <cell r="DH164">
            <v>6534</v>
          </cell>
          <cell r="DI164">
            <v>29870</v>
          </cell>
          <cell r="DJ164">
            <v>27524</v>
          </cell>
          <cell r="DK164">
            <v>14277</v>
          </cell>
          <cell r="DL164">
            <v>10219</v>
          </cell>
          <cell r="DM164">
            <v>44382</v>
          </cell>
          <cell r="DN164">
            <v>9222.9761904761926</v>
          </cell>
          <cell r="DO164">
            <v>15594.074688796694</v>
          </cell>
          <cell r="DP164">
            <v>18311.22406639003</v>
          </cell>
          <cell r="DQ164">
            <v>23036.701244813274</v>
          </cell>
          <cell r="DR164">
            <v>27971</v>
          </cell>
          <cell r="DS164">
            <v>30206</v>
          </cell>
          <cell r="DT164">
            <v>12852.971428571433</v>
          </cell>
          <cell r="DU164">
            <v>13441.657142857133</v>
          </cell>
          <cell r="DV164">
            <v>37547</v>
          </cell>
          <cell r="DW164">
            <v>18154</v>
          </cell>
          <cell r="DX164">
            <v>11625.008048289732</v>
          </cell>
          <cell r="DY164">
            <v>19044</v>
          </cell>
          <cell r="DZ164">
            <v>19316</v>
          </cell>
          <cell r="EA164">
            <v>23129.23623853211</v>
          </cell>
          <cell r="EB164">
            <v>20298.617554858934</v>
          </cell>
          <cell r="EC164">
            <v>40743.696682464448</v>
          </cell>
          <cell r="ED164">
            <v>6821.2857142857201</v>
          </cell>
          <cell r="EE164">
            <v>5682.4742268041227</v>
          </cell>
          <cell r="EF164">
            <v>10446.742857142863</v>
          </cell>
          <cell r="EG164">
            <v>11061.257142857137</v>
          </cell>
          <cell r="EH164">
            <v>34034</v>
          </cell>
          <cell r="EI164">
            <v>7427.9587628866011</v>
          </cell>
          <cell r="EJ164">
            <v>15725.407331975548</v>
          </cell>
          <cell r="EK164">
            <v>13668.93518518519</v>
          </cell>
          <cell r="EL164">
            <v>19175.520642201795</v>
          </cell>
          <cell r="EM164">
            <v>11905.540855213208</v>
          </cell>
          <cell r="EN164">
            <v>10343</v>
          </cell>
          <cell r="EO164">
            <v>12472.927884615419</v>
          </cell>
          <cell r="EP164">
            <v>12576.737451737452</v>
          </cell>
          <cell r="EQ164">
            <v>10343</v>
          </cell>
          <cell r="ER164">
            <v>17789.617021276616</v>
          </cell>
          <cell r="ES164">
            <v>10111.698884758351</v>
          </cell>
          <cell r="ET164">
            <v>11179</v>
          </cell>
          <cell r="EU164">
            <v>12330.537878787889</v>
          </cell>
          <cell r="EV164">
            <v>13200</v>
          </cell>
          <cell r="EW164">
            <v>19812.282087447114</v>
          </cell>
          <cell r="EX164">
            <v>49134.207877461704</v>
          </cell>
          <cell r="EY164">
            <v>16405</v>
          </cell>
          <cell r="EZ164">
            <v>11529.226765799278</v>
          </cell>
          <cell r="FA164">
            <v>23713</v>
          </cell>
          <cell r="FB164">
            <v>9223.1468812877265</v>
          </cell>
          <cell r="FC164">
            <v>6821.2857142857201</v>
          </cell>
          <cell r="FD164">
            <v>15942</v>
          </cell>
          <cell r="FE164">
            <v>43267.58722358723</v>
          </cell>
          <cell r="FF164">
            <v>16111</v>
          </cell>
          <cell r="FG164">
            <v>25353</v>
          </cell>
          <cell r="FH164">
            <v>10050.791208791195</v>
          </cell>
          <cell r="FI164">
            <v>13319</v>
          </cell>
          <cell r="FJ164">
            <v>16505</v>
          </cell>
          <cell r="FK164">
            <v>6533.0623742454773</v>
          </cell>
          <cell r="FL164">
            <v>20776</v>
          </cell>
          <cell r="FM164">
            <v>36454.615023474151</v>
          </cell>
          <cell r="FN164">
            <v>5443.9705093833854</v>
          </cell>
          <cell r="FO164">
            <v>39986</v>
          </cell>
          <cell r="FP164">
            <v>15598</v>
          </cell>
          <cell r="FQ164">
            <v>12960</v>
          </cell>
          <cell r="FR164">
            <v>11665</v>
          </cell>
          <cell r="FS164">
            <v>28611</v>
          </cell>
          <cell r="FT164">
            <v>9323.7606837606909</v>
          </cell>
          <cell r="FU164">
            <v>14735.792122538296</v>
          </cell>
          <cell r="FV164">
            <v>12698.61363636362</v>
          </cell>
          <cell r="FW164">
            <v>12108.75480769229</v>
          </cell>
          <cell r="FX164">
            <v>17270</v>
          </cell>
          <cell r="FY164">
            <v>12375.529933481132</v>
          </cell>
          <cell r="FZ164">
            <v>8241.6</v>
          </cell>
          <cell r="GA164">
            <v>17604.308510638275</v>
          </cell>
          <cell r="GB164">
            <v>13797.271375464692</v>
          </cell>
          <cell r="GC164">
            <v>9405.5670103092762</v>
          </cell>
          <cell r="GD164">
            <v>8918.761904761901</v>
          </cell>
          <cell r="GE164">
            <v>17565</v>
          </cell>
          <cell r="GF164">
            <v>9463</v>
          </cell>
          <cell r="GG164">
            <v>15167.849557522111</v>
          </cell>
          <cell r="GH164">
            <v>6671.7714285714319</v>
          </cell>
          <cell r="GI164">
            <v>16543.780219780219</v>
          </cell>
          <cell r="GJ164">
            <v>20119</v>
          </cell>
          <cell r="GK164">
            <v>11509</v>
          </cell>
          <cell r="GL164">
            <v>33068.093686354361</v>
          </cell>
          <cell r="GM164">
            <v>6267.2380952381</v>
          </cell>
          <cell r="GN164">
            <v>37465</v>
          </cell>
          <cell r="GO164">
            <v>11292</v>
          </cell>
          <cell r="GP164">
            <v>8465.7424242424131</v>
          </cell>
          <cell r="GQ164">
            <v>17891</v>
          </cell>
          <cell r="GR164">
            <v>18194.094696969696</v>
          </cell>
          <cell r="GS164">
            <v>17672</v>
          </cell>
          <cell r="GT164">
            <v>16167.569816643147</v>
          </cell>
          <cell r="GU164">
            <v>5607.2496473906904</v>
          </cell>
          <cell r="GV164">
            <v>14997</v>
          </cell>
          <cell r="GW164">
            <v>6586.9756097560994</v>
          </cell>
          <cell r="GX164">
            <v>15909.850122850123</v>
          </cell>
          <cell r="GY164">
            <v>17131.048879837068</v>
          </cell>
          <cell r="GZ164">
            <v>10801</v>
          </cell>
          <cell r="HA164">
            <v>8383.4235033259392</v>
          </cell>
          <cell r="HB164">
            <v>12519</v>
          </cell>
          <cell r="HC164">
            <v>41177</v>
          </cell>
          <cell r="HD164">
            <v>14624</v>
          </cell>
          <cell r="HE164">
            <v>20494.024907442868</v>
          </cell>
          <cell r="HF164">
            <v>5777.811320754714</v>
          </cell>
          <cell r="HG164">
            <v>22314</v>
          </cell>
          <cell r="HH164">
            <v>18801</v>
          </cell>
          <cell r="HI164">
            <v>25518</v>
          </cell>
          <cell r="HJ164">
            <v>46035</v>
          </cell>
          <cell r="HK164">
            <v>13141</v>
          </cell>
          <cell r="HL164">
            <v>11352.038348082593</v>
          </cell>
          <cell r="HM164">
            <v>13361.188679245286</v>
          </cell>
          <cell r="HN164">
            <v>17594.034403669684</v>
          </cell>
          <cell r="HO164">
            <v>30499.49519230771</v>
          </cell>
          <cell r="HP164">
            <v>27745.139689578675</v>
          </cell>
          <cell r="HQ164">
            <v>6800.7804232804256</v>
          </cell>
          <cell r="HR164">
            <v>22342.303030303021</v>
          </cell>
          <cell r="HS164">
            <v>21262.09375</v>
          </cell>
          <cell r="HT164">
            <v>9639.1895910780931</v>
          </cell>
          <cell r="HU164">
            <v>12313.741496598632</v>
          </cell>
          <cell r="HV164">
            <v>20853</v>
          </cell>
          <cell r="HW164">
            <v>25662</v>
          </cell>
          <cell r="HX164">
            <v>8565.4665377727742</v>
          </cell>
          <cell r="HY164">
            <v>18781</v>
          </cell>
          <cell r="HZ164">
            <v>9000</v>
          </cell>
          <cell r="IA164">
            <v>18027</v>
          </cell>
          <cell r="IB164">
            <v>5781.4285714285852</v>
          </cell>
          <cell r="IC164">
            <v>35530</v>
          </cell>
        </row>
        <row r="165">
          <cell r="Z165">
            <v>10463.81214217762</v>
          </cell>
          <cell r="AA165">
            <v>7891.4035476718363</v>
          </cell>
          <cell r="AB165">
            <v>13737.275692620531</v>
          </cell>
          <cell r="AC165">
            <v>14586</v>
          </cell>
          <cell r="AD165">
            <v>28771</v>
          </cell>
          <cell r="AE165">
            <v>14337</v>
          </cell>
          <cell r="AF165">
            <v>15855.467889908226</v>
          </cell>
          <cell r="AG165">
            <v>6917.0422535211164</v>
          </cell>
          <cell r="AH165">
            <v>10264</v>
          </cell>
          <cell r="AI165">
            <v>29364</v>
          </cell>
          <cell r="AJ165">
            <v>15260</v>
          </cell>
          <cell r="AK165">
            <v>47475.380281690137</v>
          </cell>
          <cell r="AL165">
            <v>12638.122065727724</v>
          </cell>
          <cell r="AM165">
            <v>9597</v>
          </cell>
          <cell r="AN165">
            <v>7946</v>
          </cell>
          <cell r="AO165">
            <v>17664</v>
          </cell>
          <cell r="AP165">
            <v>9958.0561797752835</v>
          </cell>
          <cell r="AQ165">
            <v>5011.8580645161346</v>
          </cell>
          <cell r="AR165">
            <v>23194.412903225817</v>
          </cell>
          <cell r="AS165">
            <v>25197</v>
          </cell>
          <cell r="AT165">
            <v>21151</v>
          </cell>
          <cell r="AU165">
            <v>30976</v>
          </cell>
          <cell r="AV165">
            <v>22832</v>
          </cell>
          <cell r="AW165">
            <v>11605</v>
          </cell>
          <cell r="AX165">
            <v>13370</v>
          </cell>
          <cell r="AY165">
            <v>60040.110914621211</v>
          </cell>
          <cell r="AZ165">
            <v>19397</v>
          </cell>
          <cell r="BA165">
            <v>8116.7575757575596</v>
          </cell>
          <cell r="BB165">
            <v>12039.449002217303</v>
          </cell>
          <cell r="BC165">
            <v>11180.137614678926</v>
          </cell>
          <cell r="BD165">
            <v>16836.28125</v>
          </cell>
          <cell r="BE165">
            <v>11602.177304964542</v>
          </cell>
          <cell r="BF165">
            <v>21451.222570532907</v>
          </cell>
          <cell r="BG165">
            <v>9371.4523809523871</v>
          </cell>
          <cell r="BH165">
            <v>24301</v>
          </cell>
          <cell r="BI165">
            <v>29710.895049504943</v>
          </cell>
          <cell r="BJ165">
            <v>4654.2772511848343</v>
          </cell>
          <cell r="BK165">
            <v>27381.306784660785</v>
          </cell>
          <cell r="BL165">
            <v>6580.2653465346693</v>
          </cell>
          <cell r="BM165">
            <v>26839</v>
          </cell>
          <cell r="BN165">
            <v>27380.560321715817</v>
          </cell>
          <cell r="BO165">
            <v>6376</v>
          </cell>
          <cell r="BP165">
            <v>15479.29157427935</v>
          </cell>
          <cell r="BQ165">
            <v>18849</v>
          </cell>
          <cell r="BR165">
            <v>21221</v>
          </cell>
          <cell r="BS165">
            <v>19178</v>
          </cell>
          <cell r="BT165">
            <v>16162.484567901232</v>
          </cell>
          <cell r="BU165">
            <v>28417</v>
          </cell>
          <cell r="BV165">
            <v>47318.708955223898</v>
          </cell>
          <cell r="BW165">
            <v>22417.984126984145</v>
          </cell>
          <cell r="BX165">
            <v>19612.095959595968</v>
          </cell>
          <cell r="BY165">
            <v>17663.395238095236</v>
          </cell>
          <cell r="BZ165">
            <v>7621.8333333333167</v>
          </cell>
          <cell r="CA165">
            <v>11956.37517630466</v>
          </cell>
          <cell r="CB165">
            <v>9908.9908814589744</v>
          </cell>
          <cell r="CC165">
            <v>11832.957264957256</v>
          </cell>
          <cell r="CD165">
            <v>22440</v>
          </cell>
          <cell r="CE165">
            <v>5892.651731160885</v>
          </cell>
          <cell r="CF165">
            <v>12497.170673076947</v>
          </cell>
          <cell r="CG165">
            <v>10106.468253968218</v>
          </cell>
          <cell r="CH165">
            <v>12611</v>
          </cell>
          <cell r="CI165">
            <v>37700</v>
          </cell>
          <cell r="CJ165">
            <v>12652.694379114724</v>
          </cell>
          <cell r="CK165">
            <v>15624.833976833977</v>
          </cell>
          <cell r="CL165">
            <v>11760.253968253946</v>
          </cell>
          <cell r="CM165">
            <v>23536</v>
          </cell>
          <cell r="CN165">
            <v>14518.713692412943</v>
          </cell>
          <cell r="CO165">
            <v>7709</v>
          </cell>
          <cell r="CP165">
            <v>8314.4101876675632</v>
          </cell>
          <cell r="CQ165">
            <v>15860</v>
          </cell>
          <cell r="CR165">
            <v>6652.9938900203897</v>
          </cell>
          <cell r="CS165">
            <v>24919</v>
          </cell>
          <cell r="CT165">
            <v>9102.0911528150245</v>
          </cell>
          <cell r="CU165">
            <v>18275</v>
          </cell>
          <cell r="CV165">
            <v>16603</v>
          </cell>
          <cell r="CW165">
            <v>9648.2279635258328</v>
          </cell>
          <cell r="CX165">
            <v>15058</v>
          </cell>
          <cell r="CY165">
            <v>10470</v>
          </cell>
          <cell r="CZ165">
            <v>51100.850746268676</v>
          </cell>
          <cell r="DA165">
            <v>13165</v>
          </cell>
          <cell r="DB165">
            <v>9039.781155015191</v>
          </cell>
          <cell r="DC165">
            <v>22141</v>
          </cell>
          <cell r="DD165">
            <v>13659.035643564341</v>
          </cell>
          <cell r="DE165">
            <v>23416</v>
          </cell>
          <cell r="DF165">
            <v>16761</v>
          </cell>
          <cell r="DG165">
            <v>22910.603174603188</v>
          </cell>
          <cell r="DH165">
            <v>6997</v>
          </cell>
          <cell r="DI165">
            <v>18491</v>
          </cell>
          <cell r="DJ165">
            <v>29567</v>
          </cell>
          <cell r="DK165">
            <v>14001</v>
          </cell>
          <cell r="DL165">
            <v>7620</v>
          </cell>
          <cell r="DM165">
            <v>27874</v>
          </cell>
          <cell r="DN165">
            <v>9095.8214285714312</v>
          </cell>
          <cell r="DO165">
            <v>13454.68879668051</v>
          </cell>
          <cell r="DP165">
            <v>15799.066390041484</v>
          </cell>
          <cell r="DQ165">
            <v>19876.244813278005</v>
          </cell>
          <cell r="DR165">
            <v>22297</v>
          </cell>
          <cell r="DS165">
            <v>26203</v>
          </cell>
          <cell r="DT165">
            <v>12597.833333333338</v>
          </cell>
          <cell r="DU165">
            <v>13174.833333333325</v>
          </cell>
          <cell r="DV165">
            <v>29588</v>
          </cell>
          <cell r="DW165">
            <v>14994</v>
          </cell>
          <cell r="DX165">
            <v>11956.601609657941</v>
          </cell>
          <cell r="DY165">
            <v>18003</v>
          </cell>
          <cell r="DZ165">
            <v>17582</v>
          </cell>
          <cell r="EA165">
            <v>23783.201834862386</v>
          </cell>
          <cell r="EB165">
            <v>20985.025078369908</v>
          </cell>
          <cell r="EC165">
            <v>42229.052132701414</v>
          </cell>
          <cell r="ED165">
            <v>7015.8571428571495</v>
          </cell>
          <cell r="EE165">
            <v>6904.0721649484522</v>
          </cell>
          <cell r="EF165">
            <v>8174.571428571433</v>
          </cell>
          <cell r="EG165">
            <v>8655.428571428567</v>
          </cell>
          <cell r="EH165">
            <v>26920</v>
          </cell>
          <cell r="EI165">
            <v>7626.2268041237148</v>
          </cell>
          <cell r="EJ165">
            <v>16632.484725050905</v>
          </cell>
          <cell r="EK165">
            <v>13092.515432098769</v>
          </cell>
          <cell r="EL165">
            <v>19717.697247706379</v>
          </cell>
          <cell r="EM165">
            <v>13319.810270763281</v>
          </cell>
          <cell r="EN165">
            <v>9238</v>
          </cell>
          <cell r="EO165">
            <v>13588.193509615423</v>
          </cell>
          <cell r="EP165">
            <v>12478.166023166023</v>
          </cell>
          <cell r="EQ165">
            <v>9889</v>
          </cell>
          <cell r="ER165">
            <v>12239.659574468098</v>
          </cell>
          <cell r="ES165">
            <v>9867.6672862453397</v>
          </cell>
          <cell r="ET165">
            <v>12603</v>
          </cell>
          <cell r="EU165">
            <v>13263.969696969709</v>
          </cell>
          <cell r="EV165">
            <v>13243</v>
          </cell>
          <cell r="EW165">
            <v>24140.490832157975</v>
          </cell>
          <cell r="EX165">
            <v>47299.894967177243</v>
          </cell>
          <cell r="EY165">
            <v>17327</v>
          </cell>
          <cell r="EZ165">
            <v>11250.985130111545</v>
          </cell>
          <cell r="FA165">
            <v>19908</v>
          </cell>
          <cell r="FB165">
            <v>9486.2293762575446</v>
          </cell>
          <cell r="FC165">
            <v>7015.8571428571495</v>
          </cell>
          <cell r="FD165">
            <v>14361</v>
          </cell>
          <cell r="FE165">
            <v>42707.257985257987</v>
          </cell>
          <cell r="FF165">
            <v>13468</v>
          </cell>
          <cell r="FG165">
            <v>22657</v>
          </cell>
          <cell r="FH165">
            <v>10622.310439560424</v>
          </cell>
          <cell r="FI165">
            <v>17035</v>
          </cell>
          <cell r="FJ165">
            <v>15298</v>
          </cell>
          <cell r="FK165">
            <v>6719.4124748490995</v>
          </cell>
          <cell r="FL165">
            <v>16326</v>
          </cell>
          <cell r="FM165">
            <v>31289.497652582137</v>
          </cell>
          <cell r="FN165">
            <v>6038.8873994638152</v>
          </cell>
          <cell r="FO165">
            <v>34768</v>
          </cell>
          <cell r="FP165">
            <v>17549</v>
          </cell>
          <cell r="FQ165">
            <v>12764</v>
          </cell>
          <cell r="FR165">
            <v>12028</v>
          </cell>
          <cell r="FS165">
            <v>28808</v>
          </cell>
          <cell r="FT165">
            <v>10863.042735042744</v>
          </cell>
          <cell r="FU165">
            <v>14758.105032822761</v>
          </cell>
          <cell r="FV165">
            <v>13659.909090909074</v>
          </cell>
          <cell r="FW165">
            <v>13191.457932692289</v>
          </cell>
          <cell r="FX165">
            <v>17696</v>
          </cell>
          <cell r="FY165">
            <v>12545.30820399111</v>
          </cell>
          <cell r="FZ165">
            <v>8078</v>
          </cell>
          <cell r="GA165">
            <v>12112.16312056736</v>
          </cell>
          <cell r="GB165">
            <v>13464.293680297405</v>
          </cell>
          <cell r="GC165">
            <v>8586.7010309278321</v>
          </cell>
          <cell r="GD165">
            <v>8360.8253968253921</v>
          </cell>
          <cell r="GE165">
            <v>14759</v>
          </cell>
          <cell r="GF165">
            <v>8176</v>
          </cell>
          <cell r="GG165">
            <v>16164.061946902642</v>
          </cell>
          <cell r="GH165">
            <v>6539.3333333333367</v>
          </cell>
          <cell r="GI165">
            <v>17484.510989010989</v>
          </cell>
          <cell r="GJ165">
            <v>16441</v>
          </cell>
          <cell r="GK165">
            <v>12267</v>
          </cell>
          <cell r="GL165">
            <v>31405.971486761693</v>
          </cell>
          <cell r="GM165">
            <v>5875.1746031746079</v>
          </cell>
          <cell r="GN165">
            <v>25911</v>
          </cell>
          <cell r="GO165">
            <v>10728</v>
          </cell>
          <cell r="GP165">
            <v>9106.6060606060473</v>
          </cell>
          <cell r="GQ165">
            <v>18416</v>
          </cell>
          <cell r="GR165">
            <v>16163.924242424242</v>
          </cell>
          <cell r="GS165">
            <v>15790</v>
          </cell>
          <cell r="GT165">
            <v>19699.551480959082</v>
          </cell>
          <cell r="GU165">
            <v>6832.214386459802</v>
          </cell>
          <cell r="GV165">
            <v>15380</v>
          </cell>
          <cell r="GW165">
            <v>6677.3414634146366</v>
          </cell>
          <cell r="GX165">
            <v>16586.218673218675</v>
          </cell>
          <cell r="GY165">
            <v>15760.898167006111</v>
          </cell>
          <cell r="GZ165">
            <v>11215</v>
          </cell>
          <cell r="HA165">
            <v>8498.4345898004394</v>
          </cell>
          <cell r="HB165">
            <v>12018</v>
          </cell>
          <cell r="HC165">
            <v>26820</v>
          </cell>
          <cell r="HD165">
            <v>16209</v>
          </cell>
          <cell r="HE165">
            <v>19875.57259032299</v>
          </cell>
          <cell r="HF165">
            <v>5949.2830188679209</v>
          </cell>
          <cell r="HG165">
            <v>20210</v>
          </cell>
          <cell r="HH165">
            <v>17017</v>
          </cell>
          <cell r="HI165">
            <v>22275</v>
          </cell>
          <cell r="HJ165">
            <v>27829</v>
          </cell>
          <cell r="HK165">
            <v>13766</v>
          </cell>
          <cell r="HL165">
            <v>12097.631268436575</v>
          </cell>
          <cell r="HM165">
            <v>13757.716981132078</v>
          </cell>
          <cell r="HN165">
            <v>18091.495412843993</v>
          </cell>
          <cell r="HO165">
            <v>33226.60456730771</v>
          </cell>
          <cell r="HP165">
            <v>28125.77161862524</v>
          </cell>
          <cell r="HQ165">
            <v>6707.0198412698437</v>
          </cell>
          <cell r="HR165">
            <v>23395.904040404032</v>
          </cell>
          <cell r="HS165">
            <v>20016.71875</v>
          </cell>
          <cell r="HT165">
            <v>9406.5613382899883</v>
          </cell>
          <cell r="HU165">
            <v>12514.195011337861</v>
          </cell>
          <cell r="HV165">
            <v>20505</v>
          </cell>
          <cell r="HW165">
            <v>28930</v>
          </cell>
          <cell r="HX165">
            <v>10124.165258870697</v>
          </cell>
          <cell r="HY165">
            <v>17989</v>
          </cell>
          <cell r="HZ165">
            <v>11518</v>
          </cell>
          <cell r="IA165">
            <v>16698</v>
          </cell>
          <cell r="IB165">
            <v>6110.1785714285861</v>
          </cell>
          <cell r="IC165">
            <v>29441</v>
          </cell>
        </row>
        <row r="166">
          <cell r="Z166">
            <v>10234.923566548459</v>
          </cell>
          <cell r="AA166">
            <v>8319.0199556540974</v>
          </cell>
          <cell r="AB166">
            <v>14250.324917393895</v>
          </cell>
          <cell r="AC166">
            <v>15846</v>
          </cell>
          <cell r="AD166">
            <v>28809</v>
          </cell>
          <cell r="AE166">
            <v>14739</v>
          </cell>
          <cell r="AF166">
            <v>16686.990825688041</v>
          </cell>
          <cell r="AG166">
            <v>7190.4225352112562</v>
          </cell>
          <cell r="AH166">
            <v>10768</v>
          </cell>
          <cell r="AI166">
            <v>30804</v>
          </cell>
          <cell r="AJ166">
            <v>16563</v>
          </cell>
          <cell r="AK166">
            <v>48295.436619718312</v>
          </cell>
          <cell r="AL166">
            <v>12856.424100156519</v>
          </cell>
          <cell r="AM166">
            <v>9532</v>
          </cell>
          <cell r="AN166">
            <v>8066</v>
          </cell>
          <cell r="AO166">
            <v>18144</v>
          </cell>
          <cell r="AP166">
            <v>10490.112359550565</v>
          </cell>
          <cell r="AQ166">
            <v>4766.4806451612958</v>
          </cell>
          <cell r="AR166">
            <v>22058.829032258072</v>
          </cell>
          <cell r="AS166">
            <v>23650</v>
          </cell>
          <cell r="AT166">
            <v>20276</v>
          </cell>
          <cell r="AU166">
            <v>28311</v>
          </cell>
          <cell r="AV166">
            <v>24927</v>
          </cell>
          <cell r="AW166">
            <v>12413</v>
          </cell>
          <cell r="AX166">
            <v>13656</v>
          </cell>
          <cell r="AY166">
            <v>59083.723765650422</v>
          </cell>
          <cell r="AZ166">
            <v>18384</v>
          </cell>
          <cell r="BA166">
            <v>8192.3901515151356</v>
          </cell>
          <cell r="BB166">
            <v>12691.838137472292</v>
          </cell>
          <cell r="BC166">
            <v>11766.467889908285</v>
          </cell>
          <cell r="BD166">
            <v>13900.25</v>
          </cell>
          <cell r="BE166">
            <v>10581.492907801421</v>
          </cell>
          <cell r="BF166">
            <v>22272.789968652029</v>
          </cell>
          <cell r="BG166">
            <v>9621.1904761904807</v>
          </cell>
          <cell r="BH166">
            <v>22277</v>
          </cell>
          <cell r="BI166">
            <v>32250.091089108904</v>
          </cell>
          <cell r="BJ166">
            <v>4779.4146919431278</v>
          </cell>
          <cell r="BK166">
            <v>27200.74926253689</v>
          </cell>
          <cell r="BL166">
            <v>7142.6376237623936</v>
          </cell>
          <cell r="BM166">
            <v>28447</v>
          </cell>
          <cell r="BN166">
            <v>29042.024128686327</v>
          </cell>
          <cell r="BO166">
            <v>6911</v>
          </cell>
          <cell r="BP166">
            <v>16318.077605321478</v>
          </cell>
          <cell r="BQ166">
            <v>18121</v>
          </cell>
          <cell r="BR166">
            <v>22188</v>
          </cell>
          <cell r="BS166">
            <v>19633</v>
          </cell>
          <cell r="BT166">
            <v>16881.799382716046</v>
          </cell>
          <cell r="BU166">
            <v>26971</v>
          </cell>
          <cell r="BV166">
            <v>49115.143656716435</v>
          </cell>
          <cell r="BW166">
            <v>23015.396825396845</v>
          </cell>
          <cell r="BX166">
            <v>20163.510101010113</v>
          </cell>
          <cell r="BY166">
            <v>18627.757142857139</v>
          </cell>
          <cell r="BZ166">
            <v>7692.8541666666497</v>
          </cell>
          <cell r="CA166">
            <v>12454.86600846263</v>
          </cell>
          <cell r="CB166">
            <v>10861.878419452896</v>
          </cell>
          <cell r="CC166">
            <v>12443.478632478622</v>
          </cell>
          <cell r="CD166">
            <v>24305</v>
          </cell>
          <cell r="CE166">
            <v>6173.7352342158738</v>
          </cell>
          <cell r="CF166">
            <v>13380.53365384618</v>
          </cell>
          <cell r="CG166">
            <v>10375.793650793614</v>
          </cell>
          <cell r="CH166">
            <v>12520</v>
          </cell>
          <cell r="CI166">
            <v>37867</v>
          </cell>
          <cell r="CJ166">
            <v>12953.22984683341</v>
          </cell>
          <cell r="CK166">
            <v>15642.625482625483</v>
          </cell>
          <cell r="CL166">
            <v>12073.650793650771</v>
          </cell>
          <cell r="CM166">
            <v>21955</v>
          </cell>
          <cell r="CN166">
            <v>15141.490795849661</v>
          </cell>
          <cell r="CO166">
            <v>8309</v>
          </cell>
          <cell r="CP166">
            <v>8835.7640750670289</v>
          </cell>
          <cell r="CQ166">
            <v>14869</v>
          </cell>
          <cell r="CR166">
            <v>6970.3462321792495</v>
          </cell>
          <cell r="CS166">
            <v>22472</v>
          </cell>
          <cell r="CT166">
            <v>9672.8364611260167</v>
          </cell>
          <cell r="CU166">
            <v>17731</v>
          </cell>
          <cell r="CV166">
            <v>17630</v>
          </cell>
          <cell r="CW166">
            <v>10576.039513677808</v>
          </cell>
          <cell r="CX166">
            <v>16287</v>
          </cell>
          <cell r="CY166">
            <v>10573</v>
          </cell>
          <cell r="CZ166">
            <v>53041.272388059719</v>
          </cell>
          <cell r="DA166">
            <v>13857</v>
          </cell>
          <cell r="DB166">
            <v>9909.0820668692941</v>
          </cell>
          <cell r="DC166">
            <v>21481</v>
          </cell>
          <cell r="DD166">
            <v>14826.384158415824</v>
          </cell>
          <cell r="DE166">
            <v>20893</v>
          </cell>
          <cell r="DF166">
            <v>15520</v>
          </cell>
          <cell r="DG166">
            <v>23663.460317460329</v>
          </cell>
          <cell r="DH166">
            <v>7387</v>
          </cell>
          <cell r="DI166">
            <v>16158</v>
          </cell>
          <cell r="DJ166">
            <v>32240</v>
          </cell>
          <cell r="DK166">
            <v>13850</v>
          </cell>
          <cell r="DL166">
            <v>9067</v>
          </cell>
          <cell r="DM166">
            <v>24693</v>
          </cell>
          <cell r="DN166">
            <v>9338.2142857142881</v>
          </cell>
          <cell r="DO166">
            <v>13490.838174273871</v>
          </cell>
          <cell r="DP166">
            <v>15841.514522821568</v>
          </cell>
          <cell r="DQ166">
            <v>19929.647302904559</v>
          </cell>
          <cell r="DR166">
            <v>21146</v>
          </cell>
          <cell r="DS166">
            <v>25213</v>
          </cell>
          <cell r="DT166">
            <v>13340.478571428575</v>
          </cell>
          <cell r="DU166">
            <v>13951.492857142848</v>
          </cell>
          <cell r="DV166">
            <v>28223</v>
          </cell>
          <cell r="DW166">
            <v>14154</v>
          </cell>
          <cell r="DX166">
            <v>12429.158953722326</v>
          </cell>
          <cell r="DY166">
            <v>17959</v>
          </cell>
          <cell r="DZ166">
            <v>17316</v>
          </cell>
          <cell r="EA166">
            <v>25030.48623853211</v>
          </cell>
          <cell r="EB166">
            <v>20744.877742946712</v>
          </cell>
          <cell r="EC166">
            <v>43364.445497630324</v>
          </cell>
          <cell r="ED166">
            <v>7293.1428571428642</v>
          </cell>
          <cell r="EE166">
            <v>7436.8041237113384</v>
          </cell>
          <cell r="EF166">
            <v>7820.0000000000045</v>
          </cell>
          <cell r="EG166">
            <v>8279.9999999999964</v>
          </cell>
          <cell r="EH166">
            <v>22635</v>
          </cell>
          <cell r="EI166">
            <v>7476.453608247426</v>
          </cell>
          <cell r="EJ166">
            <v>17425.865580448051</v>
          </cell>
          <cell r="EK166">
            <v>13675.200617283956</v>
          </cell>
          <cell r="EL166">
            <v>20751.770642201791</v>
          </cell>
          <cell r="EM166">
            <v>14165.581239150501</v>
          </cell>
          <cell r="EN166">
            <v>9204</v>
          </cell>
          <cell r="EO166">
            <v>14548.675480769272</v>
          </cell>
          <cell r="EP166">
            <v>12492.374517374517</v>
          </cell>
          <cell r="EQ166">
            <v>9984</v>
          </cell>
          <cell r="ER166">
            <v>11162.893617021289</v>
          </cell>
          <cell r="ES166">
            <v>9989.7825278810269</v>
          </cell>
          <cell r="ET166">
            <v>13173</v>
          </cell>
          <cell r="EU166">
            <v>13387.564393939405</v>
          </cell>
          <cell r="EV166">
            <v>13699</v>
          </cell>
          <cell r="EW166">
            <v>25146.96755994359</v>
          </cell>
          <cell r="EX166">
            <v>49577.013129102845</v>
          </cell>
          <cell r="EY166">
            <v>18182</v>
          </cell>
          <cell r="EZ166">
            <v>11390.21933085504</v>
          </cell>
          <cell r="FA166">
            <v>17881</v>
          </cell>
          <cell r="FB166">
            <v>9861.1509054325943</v>
          </cell>
          <cell r="FC166">
            <v>7293.1428571428642</v>
          </cell>
          <cell r="FD166">
            <v>14443</v>
          </cell>
          <cell r="FE166">
            <v>43301.813267813275</v>
          </cell>
          <cell r="FF166">
            <v>12643</v>
          </cell>
          <cell r="FG166">
            <v>22359</v>
          </cell>
          <cell r="FH166">
            <v>11093.868131868116</v>
          </cell>
          <cell r="FI166">
            <v>17526</v>
          </cell>
          <cell r="FJ166">
            <v>15985</v>
          </cell>
          <cell r="FK166">
            <v>6984.9818913480931</v>
          </cell>
          <cell r="FL166">
            <v>15340</v>
          </cell>
          <cell r="FM166">
            <v>31091.139280125171</v>
          </cell>
          <cell r="FN166">
            <v>6417.5549597855315</v>
          </cell>
          <cell r="FO166">
            <v>34271</v>
          </cell>
          <cell r="FP166">
            <v>17683</v>
          </cell>
          <cell r="FQ166">
            <v>11549</v>
          </cell>
          <cell r="FR166">
            <v>13316</v>
          </cell>
          <cell r="FS166">
            <v>31269</v>
          </cell>
          <cell r="FT166">
            <v>11423.521367521376</v>
          </cell>
          <cell r="FU166">
            <v>15897.986870897159</v>
          </cell>
          <cell r="FV166">
            <v>13787.193181818164</v>
          </cell>
          <cell r="FW166">
            <v>14123.896634615365</v>
          </cell>
          <cell r="FX166">
            <v>17930</v>
          </cell>
          <cell r="FY166">
            <v>13225.108647450088</v>
          </cell>
          <cell r="FZ166">
            <v>8554.2000000000007</v>
          </cell>
          <cell r="GA166">
            <v>11046.61347517729</v>
          </cell>
          <cell r="GB166">
            <v>13630.91821561339</v>
          </cell>
          <cell r="GC166">
            <v>7749.7422680412355</v>
          </cell>
          <cell r="GD166">
            <v>9268.2063492063444</v>
          </cell>
          <cell r="GE166">
            <v>15767</v>
          </cell>
          <cell r="GF166">
            <v>8973</v>
          </cell>
          <cell r="GG166">
            <v>16621.362831858394</v>
          </cell>
          <cell r="GH166">
            <v>6924.8285714285757</v>
          </cell>
          <cell r="GI166">
            <v>18260.703296703294</v>
          </cell>
          <cell r="GJ166">
            <v>14810</v>
          </cell>
          <cell r="GK166">
            <v>12382</v>
          </cell>
          <cell r="GL166">
            <v>32308.949083503037</v>
          </cell>
          <cell r="GM166">
            <v>6512.7936507936556</v>
          </cell>
          <cell r="GN166">
            <v>23920</v>
          </cell>
          <cell r="GO166">
            <v>11033</v>
          </cell>
          <cell r="GP166">
            <v>9191.4621212121092</v>
          </cell>
          <cell r="GQ166">
            <v>19132</v>
          </cell>
          <cell r="GR166">
            <v>15673.535984848484</v>
          </cell>
          <cell r="GS166">
            <v>17061</v>
          </cell>
          <cell r="GT166">
            <v>20520.874471086023</v>
          </cell>
          <cell r="GU166">
            <v>7117.0662905500703</v>
          </cell>
          <cell r="GV166">
            <v>15912</v>
          </cell>
          <cell r="GW166">
            <v>7039.1707317073196</v>
          </cell>
          <cell r="GX166">
            <v>15884.194103194102</v>
          </cell>
          <cell r="GY166">
            <v>16265.103869653771</v>
          </cell>
          <cell r="GZ166">
            <v>10859</v>
          </cell>
          <cell r="HA166">
            <v>8958.94456762749</v>
          </cell>
          <cell r="HB166">
            <v>12443</v>
          </cell>
          <cell r="HC166">
            <v>21276</v>
          </cell>
          <cell r="HD166">
            <v>17298</v>
          </cell>
          <cell r="HE166">
            <v>20400.829988510148</v>
          </cell>
          <cell r="HF166">
            <v>6327.8490566037699</v>
          </cell>
          <cell r="HG166">
            <v>21036</v>
          </cell>
          <cell r="HH166">
            <v>16731</v>
          </cell>
          <cell r="HI166">
            <v>21469</v>
          </cell>
          <cell r="HJ166">
            <v>27084</v>
          </cell>
          <cell r="HK166">
            <v>13815</v>
          </cell>
          <cell r="HL166">
            <v>12439.887905604715</v>
          </cell>
          <cell r="HM166">
            <v>14633.150943396231</v>
          </cell>
          <cell r="HN166">
            <v>19040.284403669681</v>
          </cell>
          <cell r="HO166">
            <v>35575.228365384639</v>
          </cell>
          <cell r="HP166">
            <v>29649.840354767144</v>
          </cell>
          <cell r="HQ166">
            <v>6885.7539682539709</v>
          </cell>
          <cell r="HR166">
            <v>24308.489898989887</v>
          </cell>
          <cell r="HS166">
            <v>18114.75</v>
          </cell>
          <cell r="HT166">
            <v>9522.9702602230736</v>
          </cell>
          <cell r="HU166">
            <v>12925.419501133778</v>
          </cell>
          <cell r="HV166">
            <v>20677</v>
          </cell>
          <cell r="HW166">
            <v>30854</v>
          </cell>
          <cell r="HX166">
            <v>10271.594269504441</v>
          </cell>
          <cell r="HY166">
            <v>19784</v>
          </cell>
          <cell r="HZ166">
            <v>12227</v>
          </cell>
          <cell r="IA166">
            <v>16111</v>
          </cell>
          <cell r="IB166">
            <v>6381.4285714285861</v>
          </cell>
          <cell r="IC166">
            <v>28620</v>
          </cell>
        </row>
        <row r="167">
          <cell r="Z167">
            <v>10797.464896653104</v>
          </cell>
          <cell r="AA167">
            <v>9478.8159645232772</v>
          </cell>
          <cell r="AB167">
            <v>15589.161653816838</v>
          </cell>
          <cell r="AC167">
            <v>12013</v>
          </cell>
          <cell r="AD167">
            <v>24305</v>
          </cell>
          <cell r="AE167">
            <v>18054</v>
          </cell>
          <cell r="AF167">
            <v>18540.922018348589</v>
          </cell>
          <cell r="AG167">
            <v>8521.5492957746355</v>
          </cell>
          <cell r="AH167">
            <v>12149</v>
          </cell>
          <cell r="AI167">
            <v>32874</v>
          </cell>
          <cell r="AJ167">
            <v>16908</v>
          </cell>
          <cell r="AK167">
            <v>44266.140845070418</v>
          </cell>
          <cell r="AL167">
            <v>11783.810641627566</v>
          </cell>
          <cell r="AM167">
            <v>10023</v>
          </cell>
          <cell r="AN167">
            <v>10698</v>
          </cell>
          <cell r="AO167">
            <v>19619</v>
          </cell>
          <cell r="AP167">
            <v>10422.033707865172</v>
          </cell>
          <cell r="AQ167">
            <v>4595.3129032258121</v>
          </cell>
          <cell r="AR167">
            <v>21266.680645161297</v>
          </cell>
          <cell r="AS167">
            <v>20372</v>
          </cell>
          <cell r="AT167">
            <v>20298</v>
          </cell>
          <cell r="AU167">
            <v>25865</v>
          </cell>
          <cell r="AV167">
            <v>23637</v>
          </cell>
          <cell r="AW167">
            <v>13517</v>
          </cell>
          <cell r="AX167">
            <v>15840</v>
          </cell>
          <cell r="AY167">
            <v>61600.118341939597</v>
          </cell>
          <cell r="AZ167">
            <v>14351</v>
          </cell>
          <cell r="BA167">
            <v>10131.037878787858</v>
          </cell>
          <cell r="BB167">
            <v>14461.270509977836</v>
          </cell>
          <cell r="BC167">
            <v>13073.727064220215</v>
          </cell>
          <cell r="BD167">
            <v>11863.828125</v>
          </cell>
          <cell r="BE167">
            <v>9215.847517730499</v>
          </cell>
          <cell r="BF167">
            <v>24391.504702194346</v>
          </cell>
          <cell r="BG167">
            <v>11490.38095238096</v>
          </cell>
          <cell r="BH167">
            <v>15457</v>
          </cell>
          <cell r="BI167">
            <v>35668.534653465336</v>
          </cell>
          <cell r="BJ167">
            <v>5186.5971563981047</v>
          </cell>
          <cell r="BK167">
            <v>27624.238938053117</v>
          </cell>
          <cell r="BL167">
            <v>7899.7425742574442</v>
          </cell>
          <cell r="BM167">
            <v>26608</v>
          </cell>
          <cell r="BN167">
            <v>37994.21983914209</v>
          </cell>
          <cell r="BO167">
            <v>7690</v>
          </cell>
          <cell r="BP167">
            <v>18593.062084257173</v>
          </cell>
          <cell r="BQ167">
            <v>21706</v>
          </cell>
          <cell r="BR167">
            <v>29384</v>
          </cell>
          <cell r="BS167">
            <v>22857</v>
          </cell>
          <cell r="BT167">
            <v>21015.373456790119</v>
          </cell>
          <cell r="BU167">
            <v>22904</v>
          </cell>
          <cell r="BV167">
            <v>49143.910447761213</v>
          </cell>
          <cell r="BW167">
            <v>27486.793650793672</v>
          </cell>
          <cell r="BX167">
            <v>24221.484848484863</v>
          </cell>
          <cell r="BY167">
            <v>23812.609523809522</v>
          </cell>
          <cell r="BZ167">
            <v>9513.2916666666461</v>
          </cell>
          <cell r="CA167">
            <v>12945.803949224266</v>
          </cell>
          <cell r="CB167">
            <v>13486.303951367792</v>
          </cell>
          <cell r="CC167">
            <v>14985.666666666655</v>
          </cell>
          <cell r="CD167">
            <v>21808</v>
          </cell>
          <cell r="CE167">
            <v>7693.5560081466247</v>
          </cell>
          <cell r="CF167">
            <v>15129.843750000029</v>
          </cell>
          <cell r="CG167">
            <v>12391.587301587258</v>
          </cell>
          <cell r="CH167">
            <v>14028</v>
          </cell>
          <cell r="CI167">
            <v>45878</v>
          </cell>
          <cell r="CJ167">
            <v>15467.059007493957</v>
          </cell>
          <cell r="CK167">
            <v>17037.034749034749</v>
          </cell>
          <cell r="CL167">
            <v>14419.301587301561</v>
          </cell>
          <cell r="CM167">
            <v>17432</v>
          </cell>
          <cell r="CN167">
            <v>15767.150274406824</v>
          </cell>
          <cell r="CO167">
            <v>8838</v>
          </cell>
          <cell r="CP167">
            <v>11565.294906166226</v>
          </cell>
          <cell r="CQ167">
            <v>11183</v>
          </cell>
          <cell r="CR167">
            <v>8686.2729124236557</v>
          </cell>
          <cell r="CS167">
            <v>17697</v>
          </cell>
          <cell r="CT167">
            <v>12660.95442359251</v>
          </cell>
          <cell r="CU167">
            <v>15604</v>
          </cell>
          <cell r="CV167">
            <v>20380</v>
          </cell>
          <cell r="CW167">
            <v>13131.401215805468</v>
          </cell>
          <cell r="CX167">
            <v>16720</v>
          </cell>
          <cell r="CY167">
            <v>13655</v>
          </cell>
          <cell r="CZ167">
            <v>52339.492537313454</v>
          </cell>
          <cell r="DA167">
            <v>14673</v>
          </cell>
          <cell r="DB167">
            <v>12303.294832826739</v>
          </cell>
          <cell r="DC167">
            <v>19181</v>
          </cell>
          <cell r="DD167">
            <v>16397.950495049485</v>
          </cell>
          <cell r="DE167">
            <v>17132</v>
          </cell>
          <cell r="DF167">
            <v>17305</v>
          </cell>
          <cell r="DG167">
            <v>28148.222222222237</v>
          </cell>
          <cell r="DH167">
            <v>9678</v>
          </cell>
          <cell r="DI167">
            <v>13546</v>
          </cell>
          <cell r="DJ167">
            <v>37855</v>
          </cell>
          <cell r="DK167">
            <v>11379</v>
          </cell>
          <cell r="DL167">
            <v>10196</v>
          </cell>
          <cell r="DM167">
            <v>20203</v>
          </cell>
          <cell r="DN167">
            <v>11152.428571428574</v>
          </cell>
          <cell r="DO167">
            <v>13409.228215767647</v>
          </cell>
          <cell r="DP167">
            <v>15745.684647302895</v>
          </cell>
          <cell r="DQ167">
            <v>19809.087136929455</v>
          </cell>
          <cell r="DR167">
            <v>19500</v>
          </cell>
          <cell r="DS167">
            <v>19627</v>
          </cell>
          <cell r="DT167">
            <v>16080.561904761911</v>
          </cell>
          <cell r="DU167">
            <v>16817.076190476178</v>
          </cell>
          <cell r="DV167">
            <v>29410</v>
          </cell>
          <cell r="DW167">
            <v>13133</v>
          </cell>
          <cell r="DX167">
            <v>14730.106639839025</v>
          </cell>
          <cell r="DY167">
            <v>19658</v>
          </cell>
          <cell r="DZ167">
            <v>13607</v>
          </cell>
          <cell r="EA167">
            <v>27811.383027522937</v>
          </cell>
          <cell r="EB167">
            <v>18272.338557993731</v>
          </cell>
          <cell r="EC167">
            <v>47058.881516587673</v>
          </cell>
          <cell r="ED167">
            <v>8643.2857142857229</v>
          </cell>
          <cell r="EE167">
            <v>8314.6391752577292</v>
          </cell>
          <cell r="EF167">
            <v>8298.9142857142906</v>
          </cell>
          <cell r="EG167">
            <v>8787.0857142857094</v>
          </cell>
          <cell r="EH167">
            <v>19096</v>
          </cell>
          <cell r="EI167">
            <v>7458.9690721649513</v>
          </cell>
          <cell r="EJ167">
            <v>21715.682281059046</v>
          </cell>
          <cell r="EK167">
            <v>17023.626543209881</v>
          </cell>
          <cell r="EL167">
            <v>23057.300458715548</v>
          </cell>
          <cell r="EM167">
            <v>15703.398382404815</v>
          </cell>
          <cell r="EN167">
            <v>11322</v>
          </cell>
          <cell r="EO167">
            <v>16450.703125000047</v>
          </cell>
          <cell r="EP167">
            <v>13605.965250965251</v>
          </cell>
          <cell r="EQ167">
            <v>12672</v>
          </cell>
          <cell r="ER167">
            <v>9722.212765957458</v>
          </cell>
          <cell r="ES167">
            <v>11986.386617100356</v>
          </cell>
          <cell r="ET167">
            <v>15314</v>
          </cell>
          <cell r="EU167">
            <v>16555.598484848499</v>
          </cell>
          <cell r="EV167">
            <v>14672</v>
          </cell>
          <cell r="EW167">
            <v>26138.194640338512</v>
          </cell>
          <cell r="EX167">
            <v>59247.181619256015</v>
          </cell>
          <cell r="EY167">
            <v>22896</v>
          </cell>
          <cell r="EZ167">
            <v>13666.721189591104</v>
          </cell>
          <cell r="FA167">
            <v>18153</v>
          </cell>
          <cell r="FB167">
            <v>11686.696177062373</v>
          </cell>
          <cell r="FC167">
            <v>8643.2857142857229</v>
          </cell>
          <cell r="FD167">
            <v>15555</v>
          </cell>
          <cell r="FE167">
            <v>46088.791154791157</v>
          </cell>
          <cell r="FF167">
            <v>13632</v>
          </cell>
          <cell r="FG167">
            <v>18134</v>
          </cell>
          <cell r="FH167">
            <v>13120.107142857125</v>
          </cell>
          <cell r="FI167">
            <v>14404</v>
          </cell>
          <cell r="FJ167">
            <v>19458</v>
          </cell>
          <cell r="FK167">
            <v>8278.0764587525209</v>
          </cell>
          <cell r="FL167">
            <v>16235</v>
          </cell>
          <cell r="FM167">
            <v>30778.048513302012</v>
          </cell>
          <cell r="FN167">
            <v>8400.0563002681083</v>
          </cell>
          <cell r="FO167">
            <v>36692</v>
          </cell>
          <cell r="FP167">
            <v>23630</v>
          </cell>
          <cell r="FQ167">
            <v>9151</v>
          </cell>
          <cell r="FR167">
            <v>15433</v>
          </cell>
          <cell r="FS167">
            <v>38953</v>
          </cell>
          <cell r="FT167">
            <v>13757.333333333343</v>
          </cell>
          <cell r="FU167">
            <v>20007.818380743985</v>
          </cell>
          <cell r="FV167">
            <v>17049.79545454543</v>
          </cell>
          <cell r="FW167">
            <v>15970.390624999976</v>
          </cell>
          <cell r="FX167">
            <v>20743</v>
          </cell>
          <cell r="FY167">
            <v>15068.886917960062</v>
          </cell>
          <cell r="FZ167">
            <v>10311.200000000001</v>
          </cell>
          <cell r="GA167">
            <v>9620.9397163120429</v>
          </cell>
          <cell r="GB167">
            <v>16355.256505576217</v>
          </cell>
          <cell r="GC167">
            <v>6836.3917525773177</v>
          </cell>
          <cell r="GD167">
            <v>11473.523809523804</v>
          </cell>
          <cell r="GE167">
            <v>18453</v>
          </cell>
          <cell r="GF167">
            <v>10813</v>
          </cell>
          <cell r="GG167">
            <v>19088.442477876091</v>
          </cell>
          <cell r="GH167">
            <v>8347.1619047619097</v>
          </cell>
          <cell r="GI167">
            <v>21595.928571428569</v>
          </cell>
          <cell r="GJ167">
            <v>14582</v>
          </cell>
          <cell r="GK167">
            <v>12850</v>
          </cell>
          <cell r="GL167">
            <v>37260.606924643565</v>
          </cell>
          <cell r="GM167">
            <v>8062.4761904761963</v>
          </cell>
          <cell r="GN167">
            <v>20100</v>
          </cell>
          <cell r="GO167">
            <v>12838</v>
          </cell>
          <cell r="GP167">
            <v>11366.530303030288</v>
          </cell>
          <cell r="GQ167">
            <v>21017</v>
          </cell>
          <cell r="GR167">
            <v>17980.746212121212</v>
          </cell>
          <cell r="GS167">
            <v>19458</v>
          </cell>
          <cell r="GT167">
            <v>21329.753173483765</v>
          </cell>
          <cell r="GU167">
            <v>7397.6022566995762</v>
          </cell>
          <cell r="GV167">
            <v>14617</v>
          </cell>
          <cell r="GW167">
            <v>8020.5365853658559</v>
          </cell>
          <cell r="GX167">
            <v>17189.203931203931</v>
          </cell>
          <cell r="GY167">
            <v>19237.881873727092</v>
          </cell>
          <cell r="GZ167">
            <v>12559</v>
          </cell>
          <cell r="HA167">
            <v>10207.95565410199</v>
          </cell>
          <cell r="HB167">
            <v>11878</v>
          </cell>
          <cell r="HC167">
            <v>15100</v>
          </cell>
          <cell r="HD167">
            <v>17022</v>
          </cell>
          <cell r="HE167">
            <v>23750.406561981355</v>
          </cell>
          <cell r="HF167">
            <v>7406.4905660377317</v>
          </cell>
          <cell r="HG167">
            <v>25307</v>
          </cell>
          <cell r="HH167">
            <v>18918</v>
          </cell>
          <cell r="HI167">
            <v>17604</v>
          </cell>
          <cell r="HJ167">
            <v>17532</v>
          </cell>
          <cell r="HK167">
            <v>16091</v>
          </cell>
          <cell r="HL167">
            <v>14286.318584070792</v>
          </cell>
          <cell r="HM167">
            <v>17127.50943396227</v>
          </cell>
          <cell r="HN167">
            <v>21155.667431192611</v>
          </cell>
          <cell r="HO167">
            <v>40226.171875000022</v>
          </cell>
          <cell r="HP167">
            <v>33783.472283813702</v>
          </cell>
          <cell r="HQ167">
            <v>8223.50793650794</v>
          </cell>
          <cell r="HR167">
            <v>28856.515151515137</v>
          </cell>
          <cell r="HS167">
            <v>15082.171875</v>
          </cell>
          <cell r="HT167">
            <v>11426.275092936834</v>
          </cell>
          <cell r="HU167">
            <v>15375.079365079355</v>
          </cell>
          <cell r="HV167">
            <v>24890</v>
          </cell>
          <cell r="HW167">
            <v>36482</v>
          </cell>
          <cell r="HX167">
            <v>10796.726517804786</v>
          </cell>
          <cell r="HY167">
            <v>22610</v>
          </cell>
          <cell r="HZ167">
            <v>12414</v>
          </cell>
          <cell r="IA167">
            <v>16874</v>
          </cell>
          <cell r="IB167">
            <v>7546.9642857143035</v>
          </cell>
          <cell r="IC167">
            <v>31114</v>
          </cell>
        </row>
        <row r="168">
          <cell r="Z168">
            <v>11282.06863270776</v>
          </cell>
          <cell r="AA168">
            <v>9653.8403547671787</v>
          </cell>
          <cell r="AB168">
            <v>15843.147928492768</v>
          </cell>
          <cell r="AC168">
            <v>13011</v>
          </cell>
          <cell r="AD168">
            <v>25791</v>
          </cell>
          <cell r="AE168">
            <v>17961</v>
          </cell>
          <cell r="AF168">
            <v>19346.504587155927</v>
          </cell>
          <cell r="AG168">
            <v>8675.7746478873105</v>
          </cell>
          <cell r="AH168">
            <v>12713</v>
          </cell>
          <cell r="AI168">
            <v>33214</v>
          </cell>
          <cell r="AJ168">
            <v>18475</v>
          </cell>
          <cell r="AK168">
            <v>46057.014084507042</v>
          </cell>
          <cell r="AL168">
            <v>12260.547730829445</v>
          </cell>
          <cell r="AM168">
            <v>9911</v>
          </cell>
          <cell r="AN168">
            <v>10538</v>
          </cell>
          <cell r="AO168">
            <v>20077</v>
          </cell>
          <cell r="AP168">
            <v>10394.382022471913</v>
          </cell>
          <cell r="AQ168">
            <v>4790.2000000000053</v>
          </cell>
          <cell r="AR168">
            <v>22168.600000000009</v>
          </cell>
          <cell r="AS168">
            <v>20800</v>
          </cell>
          <cell r="AT168">
            <v>19931</v>
          </cell>
          <cell r="AU168">
            <v>25756</v>
          </cell>
          <cell r="AV168">
            <v>25192</v>
          </cell>
          <cell r="AW168">
            <v>14274</v>
          </cell>
          <cell r="AX168">
            <v>15950</v>
          </cell>
          <cell r="AY168">
            <v>61615.880057650145</v>
          </cell>
          <cell r="AZ168">
            <v>13960</v>
          </cell>
          <cell r="BA168">
            <v>10185.859848484828</v>
          </cell>
          <cell r="BB168">
            <v>14728.294900221739</v>
          </cell>
          <cell r="BC168">
            <v>13641.766055045904</v>
          </cell>
          <cell r="BD168">
            <v>10794.578125</v>
          </cell>
          <cell r="BE168">
            <v>9216.1702127659591</v>
          </cell>
          <cell r="BF168">
            <v>24783.949843260179</v>
          </cell>
          <cell r="BG168">
            <v>11693.436507936514</v>
          </cell>
          <cell r="BH168">
            <v>15859</v>
          </cell>
          <cell r="BI168">
            <v>36861.12475247524</v>
          </cell>
          <cell r="BJ168">
            <v>5242.7535545023702</v>
          </cell>
          <cell r="BK168">
            <v>27961.061946902675</v>
          </cell>
          <cell r="BL168">
            <v>8163.8732673267523</v>
          </cell>
          <cell r="BM168">
            <v>28335</v>
          </cell>
          <cell r="BN168">
            <v>39152.469168900803</v>
          </cell>
          <cell r="BO168">
            <v>7871</v>
          </cell>
          <cell r="BP168">
            <v>18936.379157427902</v>
          </cell>
          <cell r="BQ168">
            <v>22085</v>
          </cell>
          <cell r="BR168">
            <v>30828</v>
          </cell>
          <cell r="BS168">
            <v>23150</v>
          </cell>
          <cell r="BT168">
            <v>21470.608024691355</v>
          </cell>
          <cell r="BU168">
            <v>22758</v>
          </cell>
          <cell r="BV168">
            <v>50335.57649253733</v>
          </cell>
          <cell r="BW168">
            <v>27972.534391534413</v>
          </cell>
          <cell r="BX168">
            <v>24671.603535353548</v>
          </cell>
          <cell r="BY168">
            <v>24523.685714285712</v>
          </cell>
          <cell r="BZ168">
            <v>9564.7708333333121</v>
          </cell>
          <cell r="CA168">
            <v>13109.15373765868</v>
          </cell>
          <cell r="CB168">
            <v>14092.686930091197</v>
          </cell>
          <cell r="CC168">
            <v>15702.547008546997</v>
          </cell>
          <cell r="CD168">
            <v>23928</v>
          </cell>
          <cell r="CE168">
            <v>7795.9633401221845</v>
          </cell>
          <cell r="CF168">
            <v>15737.127403846185</v>
          </cell>
          <cell r="CG168">
            <v>12610.568783068738</v>
          </cell>
          <cell r="CH168">
            <v>14714</v>
          </cell>
          <cell r="CI168">
            <v>46915</v>
          </cell>
          <cell r="CJ168">
            <v>15849.795652833631</v>
          </cell>
          <cell r="CK168">
            <v>16747.366795366794</v>
          </cell>
          <cell r="CL168">
            <v>14674.116402116375</v>
          </cell>
          <cell r="CM168">
            <v>17797</v>
          </cell>
          <cell r="CN168">
            <v>15976.066516778594</v>
          </cell>
          <cell r="CO168">
            <v>9145</v>
          </cell>
          <cell r="CP168">
            <v>12143.190348525475</v>
          </cell>
          <cell r="CQ168">
            <v>11688</v>
          </cell>
          <cell r="CR168">
            <v>8801.8940936863837</v>
          </cell>
          <cell r="CS168">
            <v>17954</v>
          </cell>
          <cell r="CT168">
            <v>13293.597855227899</v>
          </cell>
          <cell r="CU168">
            <v>16722</v>
          </cell>
          <cell r="CV168">
            <v>21623</v>
          </cell>
          <cell r="CW168">
            <v>13721.826747720361</v>
          </cell>
          <cell r="CX168">
            <v>18202</v>
          </cell>
          <cell r="CY168">
            <v>13995</v>
          </cell>
          <cell r="CZ168">
            <v>53329.3917910448</v>
          </cell>
          <cell r="DA168">
            <v>15180</v>
          </cell>
          <cell r="DB168">
            <v>12856.486322188441</v>
          </cell>
          <cell r="DC168">
            <v>19694</v>
          </cell>
          <cell r="DD168">
            <v>16946.2217821782</v>
          </cell>
          <cell r="DE168">
            <v>16735</v>
          </cell>
          <cell r="DF168">
            <v>16940</v>
          </cell>
          <cell r="DG168">
            <v>28827.142857142873</v>
          </cell>
          <cell r="DH168">
            <v>10443</v>
          </cell>
          <cell r="DI168">
            <v>12929</v>
          </cell>
          <cell r="DJ168">
            <v>40882</v>
          </cell>
          <cell r="DK168">
            <v>11430</v>
          </cell>
          <cell r="DL168">
            <v>11639</v>
          </cell>
          <cell r="DM168">
            <v>20012</v>
          </cell>
          <cell r="DN168">
            <v>11349.511904761908</v>
          </cell>
          <cell r="DO168">
            <v>13616.265560165988</v>
          </cell>
          <cell r="DP168">
            <v>15988.796680497915</v>
          </cell>
          <cell r="DQ168">
            <v>20114.937759336095</v>
          </cell>
          <cell r="DR168">
            <v>19876</v>
          </cell>
          <cell r="DS168">
            <v>20620</v>
          </cell>
          <cell r="DT168">
            <v>17082.400000000005</v>
          </cell>
          <cell r="DU168">
            <v>17864.799999999988</v>
          </cell>
          <cell r="DV168">
            <v>31466</v>
          </cell>
          <cell r="DW168">
            <v>13261</v>
          </cell>
          <cell r="DX168">
            <v>14996.696177062364</v>
          </cell>
          <cell r="DY168">
            <v>19718</v>
          </cell>
          <cell r="DZ168">
            <v>14118</v>
          </cell>
          <cell r="EA168">
            <v>29019.756880733945</v>
          </cell>
          <cell r="EB168">
            <v>18547.388714733544</v>
          </cell>
          <cell r="EC168">
            <v>47568.398104265398</v>
          </cell>
          <cell r="ED168">
            <v>8799.7142857142935</v>
          </cell>
          <cell r="EE168">
            <v>8203.4020618556679</v>
          </cell>
          <cell r="EF168">
            <v>8319.8000000000047</v>
          </cell>
          <cell r="EG168">
            <v>8809.1999999999953</v>
          </cell>
          <cell r="EH168">
            <v>18414</v>
          </cell>
          <cell r="EI168">
            <v>7265.9793814433024</v>
          </cell>
          <cell r="EJ168">
            <v>22004.73523421587</v>
          </cell>
          <cell r="EK168">
            <v>17392.391975308648</v>
          </cell>
          <cell r="EL168">
            <v>24059.11467889903</v>
          </cell>
          <cell r="EM168">
            <v>16235.304903642747</v>
          </cell>
          <cell r="EN168">
            <v>11731</v>
          </cell>
          <cell r="EO168">
            <v>17111.003605769278</v>
          </cell>
          <cell r="EP168">
            <v>13374.633204633205</v>
          </cell>
          <cell r="EQ168">
            <v>12696</v>
          </cell>
          <cell r="ER168">
            <v>9722.5531914893727</v>
          </cell>
          <cell r="ES168">
            <v>12292.470260223032</v>
          </cell>
          <cell r="ET168">
            <v>15603</v>
          </cell>
          <cell r="EU168">
            <v>16645.185606060619</v>
          </cell>
          <cell r="EV168">
            <v>15543</v>
          </cell>
          <cell r="EW168">
            <v>26468.00564174895</v>
          </cell>
          <cell r="EX168">
            <v>63234.295404814002</v>
          </cell>
          <cell r="EY168">
            <v>24657</v>
          </cell>
          <cell r="EZ168">
            <v>14015.713754646866</v>
          </cell>
          <cell r="FA168">
            <v>18025</v>
          </cell>
          <cell r="FB168">
            <v>11898.205231388329</v>
          </cell>
          <cell r="FC168">
            <v>8799.7142857142935</v>
          </cell>
          <cell r="FD168">
            <v>15886</v>
          </cell>
          <cell r="FE168">
            <v>47082.324324324327</v>
          </cell>
          <cell r="FF168">
            <v>13410</v>
          </cell>
          <cell r="FG168">
            <v>18925</v>
          </cell>
          <cell r="FH168">
            <v>13435.513736263718</v>
          </cell>
          <cell r="FI168">
            <v>14796</v>
          </cell>
          <cell r="FJ168">
            <v>18990</v>
          </cell>
          <cell r="FK168">
            <v>8427.8953722334063</v>
          </cell>
          <cell r="FL168">
            <v>15623</v>
          </cell>
          <cell r="FM168">
            <v>31777.438184663515</v>
          </cell>
          <cell r="FN168">
            <v>8819.7908847185117</v>
          </cell>
          <cell r="FO168">
            <v>36735</v>
          </cell>
          <cell r="FP168">
            <v>23483</v>
          </cell>
          <cell r="FQ168">
            <v>8842</v>
          </cell>
          <cell r="FR168">
            <v>16438</v>
          </cell>
          <cell r="FS168">
            <v>41027</v>
          </cell>
          <cell r="FT168">
            <v>14415.452991453001</v>
          </cell>
          <cell r="FU168">
            <v>21255.704595186002</v>
          </cell>
          <cell r="FV168">
            <v>17142.056818181794</v>
          </cell>
          <cell r="FW168">
            <v>16611.412259615361</v>
          </cell>
          <cell r="FX168">
            <v>20840</v>
          </cell>
          <cell r="FY168">
            <v>15347.130820399087</v>
          </cell>
          <cell r="FZ168">
            <v>10953.6</v>
          </cell>
          <cell r="GA168">
            <v>9621.2765957446682</v>
          </cell>
          <cell r="GB168">
            <v>16772.903345724917</v>
          </cell>
          <cell r="GC168">
            <v>6555.6185567010298</v>
          </cell>
          <cell r="GD168">
            <v>12432.587301587295</v>
          </cell>
          <cell r="GE168">
            <v>19775</v>
          </cell>
          <cell r="GF168">
            <v>11588</v>
          </cell>
          <cell r="GG168">
            <v>19541.522123893788</v>
          </cell>
          <cell r="GH168">
            <v>8867.2000000000044</v>
          </cell>
          <cell r="GI168">
            <v>22115.093406593405</v>
          </cell>
          <cell r="GJ168">
            <v>13898</v>
          </cell>
          <cell r="GK168">
            <v>12820</v>
          </cell>
          <cell r="GL168">
            <v>37750.839103869628</v>
          </cell>
          <cell r="GM168">
            <v>8736.4126984127051</v>
          </cell>
          <cell r="GN168">
            <v>19756</v>
          </cell>
          <cell r="GO168">
            <v>13080</v>
          </cell>
          <cell r="GP168">
            <v>11428.037878787864</v>
          </cell>
          <cell r="GQ168">
            <v>21840</v>
          </cell>
          <cell r="GR168">
            <v>17198.089015151516</v>
          </cell>
          <cell r="GS168">
            <v>20666</v>
          </cell>
          <cell r="GT168">
            <v>21598.891396332845</v>
          </cell>
          <cell r="GU168">
            <v>7490.9449929478133</v>
          </cell>
          <cell r="GV168">
            <v>15120</v>
          </cell>
          <cell r="GW168">
            <v>8168.6341463414665</v>
          </cell>
          <cell r="GX168">
            <v>16435.18918918919</v>
          </cell>
          <cell r="GY168">
            <v>19449.568228105909</v>
          </cell>
          <cell r="GZ168">
            <v>12457</v>
          </cell>
          <cell r="HA168">
            <v>10396.44345898004</v>
          </cell>
          <cell r="HB168">
            <v>11498</v>
          </cell>
          <cell r="HC168">
            <v>12033</v>
          </cell>
          <cell r="HD168">
            <v>18080</v>
          </cell>
          <cell r="HE168">
            <v>24711.397395633852</v>
          </cell>
          <cell r="HF168">
            <v>7801.6603773584857</v>
          </cell>
          <cell r="HG168">
            <v>25019</v>
          </cell>
          <cell r="HH168">
            <v>19057</v>
          </cell>
          <cell r="HI168">
            <v>17943</v>
          </cell>
          <cell r="HJ168">
            <v>18214</v>
          </cell>
          <cell r="HK168">
            <v>16200</v>
          </cell>
          <cell r="HL168">
            <v>14625.415929203535</v>
          </cell>
          <cell r="HM168">
            <v>18041.339622641513</v>
          </cell>
          <cell r="HN168">
            <v>22074.857798165085</v>
          </cell>
          <cell r="HO168">
            <v>41840.775240384639</v>
          </cell>
          <cell r="HP168">
            <v>34407.277161862483</v>
          </cell>
          <cell r="HQ168">
            <v>8368.832010582013</v>
          </cell>
          <cell r="HR168">
            <v>29454.396464646452</v>
          </cell>
          <cell r="HS168">
            <v>15166.421875</v>
          </cell>
          <cell r="HT168">
            <v>11718.055762081814</v>
          </cell>
          <cell r="HU168">
            <v>15745.918367346929</v>
          </cell>
          <cell r="HV168">
            <v>24507</v>
          </cell>
          <cell r="HW168">
            <v>37628</v>
          </cell>
          <cell r="HX168">
            <v>10737.712476822868</v>
          </cell>
          <cell r="HY168">
            <v>24502</v>
          </cell>
          <cell r="HZ168">
            <v>12629</v>
          </cell>
          <cell r="IA168">
            <v>17549</v>
          </cell>
          <cell r="IB168">
            <v>7728.3928571428751</v>
          </cell>
          <cell r="IC168">
            <v>31843</v>
          </cell>
        </row>
        <row r="169">
          <cell r="Z169">
            <v>9230.5763210239438</v>
          </cell>
          <cell r="AA169">
            <v>7606.2106430155172</v>
          </cell>
          <cell r="AB169">
            <v>12084.805557909016</v>
          </cell>
          <cell r="AC169">
            <v>8123</v>
          </cell>
          <cell r="AD169">
            <v>17570</v>
          </cell>
          <cell r="AE169">
            <v>15028</v>
          </cell>
          <cell r="AF169">
            <v>15117.866972477035</v>
          </cell>
          <cell r="AG169">
            <v>7092.1126760563275</v>
          </cell>
          <cell r="AH169">
            <v>9974</v>
          </cell>
          <cell r="AI169">
            <v>25485</v>
          </cell>
          <cell r="AJ169">
            <v>12857</v>
          </cell>
          <cell r="AK169">
            <v>33491.154929577468</v>
          </cell>
          <cell r="AL169">
            <v>8915.469483568093</v>
          </cell>
          <cell r="AM169">
            <v>7793</v>
          </cell>
          <cell r="AN169">
            <v>8730</v>
          </cell>
          <cell r="AO169">
            <v>15398</v>
          </cell>
          <cell r="AP169">
            <v>7571.0337078651701</v>
          </cell>
          <cell r="AQ169">
            <v>3833.9354838709723</v>
          </cell>
          <cell r="AR169">
            <v>17743.096774193556</v>
          </cell>
          <cell r="AS169">
            <v>15594</v>
          </cell>
          <cell r="AT169">
            <v>12911</v>
          </cell>
          <cell r="AU169">
            <v>19821</v>
          </cell>
          <cell r="AV169">
            <v>16984</v>
          </cell>
          <cell r="AW169">
            <v>10642</v>
          </cell>
          <cell r="AX169">
            <v>12855</v>
          </cell>
          <cell r="AY169">
            <v>47927.378890500113</v>
          </cell>
          <cell r="AZ169">
            <v>10219</v>
          </cell>
          <cell r="BA169">
            <v>8331.8522727272557</v>
          </cell>
          <cell r="BB169">
            <v>11604.347006651891</v>
          </cell>
          <cell r="BC169">
            <v>10660.03440366975</v>
          </cell>
          <cell r="BD169">
            <v>7555.25</v>
          </cell>
          <cell r="BE169">
            <v>6570.7163120567393</v>
          </cell>
          <cell r="BF169">
            <v>18908.275862068956</v>
          </cell>
          <cell r="BG169">
            <v>9650.6031746031804</v>
          </cell>
          <cell r="BH169">
            <v>9707</v>
          </cell>
          <cell r="BI169">
            <v>29209.900990099002</v>
          </cell>
          <cell r="BJ169">
            <v>4051.8104265402844</v>
          </cell>
          <cell r="BK169">
            <v>21784.206489675533</v>
          </cell>
          <cell r="BL169">
            <v>6469.3069306930847</v>
          </cell>
          <cell r="BM169">
            <v>18836</v>
          </cell>
          <cell r="BN169">
            <v>34474.6836461126</v>
          </cell>
          <cell r="BO169">
            <v>6282</v>
          </cell>
          <cell r="BP169">
            <v>14919.874722838111</v>
          </cell>
          <cell r="BQ169">
            <v>18726</v>
          </cell>
          <cell r="BR169">
            <v>27814</v>
          </cell>
          <cell r="BS169">
            <v>18158</v>
          </cell>
          <cell r="BT169">
            <v>18112.148148148146</v>
          </cell>
          <cell r="BU169">
            <v>16161</v>
          </cell>
          <cell r="BV169">
            <v>37247.337686567174</v>
          </cell>
          <cell r="BW169">
            <v>23085.756613756632</v>
          </cell>
          <cell r="BX169">
            <v>20138.247474747484</v>
          </cell>
          <cell r="BY169">
            <v>21547.109523809522</v>
          </cell>
          <cell r="BZ169">
            <v>7823.8124999999827</v>
          </cell>
          <cell r="CA169">
            <v>9786.6220028208791</v>
          </cell>
          <cell r="CB169">
            <v>11827.933130699097</v>
          </cell>
          <cell r="CC169">
            <v>12382.999999999991</v>
          </cell>
          <cell r="CD169">
            <v>15314</v>
          </cell>
          <cell r="CE169">
            <v>6424.260692464346</v>
          </cell>
          <cell r="CF169">
            <v>12459.461538461563</v>
          </cell>
          <cell r="CG169">
            <v>10407.513227513191</v>
          </cell>
          <cell r="CH169">
            <v>11971</v>
          </cell>
          <cell r="CI169">
            <v>38093</v>
          </cell>
          <cell r="CJ169">
            <v>13497.536314897712</v>
          </cell>
          <cell r="CK169">
            <v>13618.285714285714</v>
          </cell>
          <cell r="CL169">
            <v>12110.560846560824</v>
          </cell>
          <cell r="CM169">
            <v>11546</v>
          </cell>
          <cell r="CN169">
            <v>11949.613763633044</v>
          </cell>
          <cell r="CO169">
            <v>7852</v>
          </cell>
          <cell r="CP169">
            <v>10376.648793565688</v>
          </cell>
          <cell r="CQ169">
            <v>6667</v>
          </cell>
          <cell r="CR169">
            <v>7253.197556008171</v>
          </cell>
          <cell r="CS169">
            <v>10427</v>
          </cell>
          <cell r="CT169">
            <v>11359.6997319035</v>
          </cell>
          <cell r="CU169">
            <v>13172</v>
          </cell>
          <cell r="CV169">
            <v>17346</v>
          </cell>
          <cell r="CW169">
            <v>11516.671732522793</v>
          </cell>
          <cell r="CX169">
            <v>14027</v>
          </cell>
          <cell r="CY169">
            <v>12307</v>
          </cell>
          <cell r="CZ169">
            <v>38759.705223880614</v>
          </cell>
          <cell r="DA169">
            <v>12172</v>
          </cell>
          <cell r="DB169">
            <v>10790.395136778108</v>
          </cell>
          <cell r="DC169">
            <v>14071</v>
          </cell>
          <cell r="DD169">
            <v>13428.712871287113</v>
          </cell>
          <cell r="DE169">
            <v>12395</v>
          </cell>
          <cell r="DF169">
            <v>13860</v>
          </cell>
          <cell r="DG169">
            <v>24214.476190476205</v>
          </cell>
          <cell r="DH169">
            <v>9431</v>
          </cell>
          <cell r="DI169">
            <v>8060</v>
          </cell>
          <cell r="DJ169">
            <v>36084</v>
          </cell>
          <cell r="DK169">
            <v>8208</v>
          </cell>
          <cell r="DL169">
            <v>9166</v>
          </cell>
          <cell r="DM169">
            <v>11581</v>
          </cell>
          <cell r="DN169">
            <v>9366.7619047619064</v>
          </cell>
          <cell r="DO169">
            <v>10375.966804979262</v>
          </cell>
          <cell r="DP169">
            <v>12183.900414937752</v>
          </cell>
          <cell r="DQ169">
            <v>15328.132780082984</v>
          </cell>
          <cell r="DR169">
            <v>16373</v>
          </cell>
          <cell r="DS169">
            <v>11709</v>
          </cell>
          <cell r="DT169">
            <v>14368.516666666672</v>
          </cell>
          <cell r="DU169">
            <v>15026.616666666656</v>
          </cell>
          <cell r="DV169">
            <v>25218</v>
          </cell>
          <cell r="DW169">
            <v>9572</v>
          </cell>
          <cell r="DX169">
            <v>12259.223340040233</v>
          </cell>
          <cell r="DY169">
            <v>15030</v>
          </cell>
          <cell r="DZ169">
            <v>9035</v>
          </cell>
          <cell r="EA169">
            <v>22676.800458715596</v>
          </cell>
          <cell r="EB169">
            <v>14362.862068965518</v>
          </cell>
          <cell r="EC169">
            <v>36762.767772511841</v>
          </cell>
          <cell r="ED169">
            <v>7193.4285714285779</v>
          </cell>
          <cell r="EE169">
            <v>6484.5876288659774</v>
          </cell>
          <cell r="EF169">
            <v>7089.0000000000036</v>
          </cell>
          <cell r="EG169">
            <v>7505.9999999999964</v>
          </cell>
          <cell r="EH169">
            <v>11770</v>
          </cell>
          <cell r="EI169">
            <v>5546.8865979381471</v>
          </cell>
          <cell r="EJ169">
            <v>18132.993890020352</v>
          </cell>
          <cell r="EK169">
            <v>14671.851851851858</v>
          </cell>
          <cell r="EL169">
            <v>18800.424311926567</v>
          </cell>
          <cell r="EM169">
            <v>12690.31794510146</v>
          </cell>
          <cell r="EN169">
            <v>9608</v>
          </cell>
          <cell r="EO169">
            <v>13547.192307692347</v>
          </cell>
          <cell r="EP169">
            <v>10875.714285714286</v>
          </cell>
          <cell r="EQ169">
            <v>11025</v>
          </cell>
          <cell r="ER169">
            <v>6931.7446808510713</v>
          </cell>
          <cell r="ES169">
            <v>10648.0910780669</v>
          </cell>
          <cell r="ET169">
            <v>12640</v>
          </cell>
          <cell r="EU169">
            <v>13615.465909090921</v>
          </cell>
          <cell r="EV169">
            <v>12708</v>
          </cell>
          <cell r="EW169">
            <v>19759.655853314533</v>
          </cell>
          <cell r="EX169">
            <v>53906.743982494525</v>
          </cell>
          <cell r="EY169">
            <v>22476</v>
          </cell>
          <cell r="EZ169">
            <v>12140.814126394074</v>
          </cell>
          <cell r="FA169">
            <v>13704</v>
          </cell>
          <cell r="FB169">
            <v>9726.3259557344063</v>
          </cell>
          <cell r="FC169">
            <v>7193.4285714285779</v>
          </cell>
          <cell r="FD169">
            <v>12194</v>
          </cell>
          <cell r="FE169">
            <v>35735.901719901725</v>
          </cell>
          <cell r="FF169">
            <v>9991</v>
          </cell>
          <cell r="FG169">
            <v>13878</v>
          </cell>
          <cell r="FH169">
            <v>11326.387362637346</v>
          </cell>
          <cell r="FI169">
            <v>10031</v>
          </cell>
          <cell r="FJ169">
            <v>15952</v>
          </cell>
          <cell r="FK169">
            <v>6889.4808853118757</v>
          </cell>
          <cell r="FL169">
            <v>12389</v>
          </cell>
          <cell r="FM169">
            <v>23035.375586854443</v>
          </cell>
          <cell r="FN169">
            <v>7536.7238605898228</v>
          </cell>
          <cell r="FO169">
            <v>28000</v>
          </cell>
          <cell r="FP169">
            <v>20448</v>
          </cell>
          <cell r="FQ169">
            <v>6515</v>
          </cell>
          <cell r="FR169">
            <v>12337</v>
          </cell>
          <cell r="FS169">
            <v>35815</v>
          </cell>
          <cell r="FT169">
            <v>11368.000000000009</v>
          </cell>
          <cell r="FU169">
            <v>18681.256017505475</v>
          </cell>
          <cell r="FV169">
            <v>14021.89772727271</v>
          </cell>
          <cell r="FW169">
            <v>13151.653846153828</v>
          </cell>
          <cell r="FX169">
            <v>15312</v>
          </cell>
          <cell r="FY169">
            <v>12091.924611973371</v>
          </cell>
          <cell r="FZ169">
            <v>9213.4</v>
          </cell>
          <cell r="GA169">
            <v>6859.5390070921894</v>
          </cell>
          <cell r="GB169">
            <v>14529.17100371748</v>
          </cell>
          <cell r="GC169">
            <v>4782.5257731958754</v>
          </cell>
          <cell r="GD169">
            <v>10452.793650793645</v>
          </cell>
          <cell r="GE169">
            <v>16375</v>
          </cell>
          <cell r="GF169">
            <v>9814</v>
          </cell>
          <cell r="GG169">
            <v>15689.407079646006</v>
          </cell>
          <cell r="GH169">
            <v>7458.4666666666708</v>
          </cell>
          <cell r="GI169">
            <v>18643.434065934063</v>
          </cell>
          <cell r="GJ169">
            <v>11280</v>
          </cell>
          <cell r="GK169">
            <v>10019</v>
          </cell>
          <cell r="GL169">
            <v>29479.588594704663</v>
          </cell>
          <cell r="GM169">
            <v>7345.2063492063544</v>
          </cell>
          <cell r="GN169">
            <v>12088</v>
          </cell>
          <cell r="GO169">
            <v>10970</v>
          </cell>
          <cell r="GP169">
            <v>9347.9318181818053</v>
          </cell>
          <cell r="GQ169">
            <v>17600</v>
          </cell>
          <cell r="GR169">
            <v>14519.039772727272</v>
          </cell>
          <cell r="GS169">
            <v>17733</v>
          </cell>
          <cell r="GT169">
            <v>16124.624823695332</v>
          </cell>
          <cell r="GU169">
            <v>5592.3554301833565</v>
          </cell>
          <cell r="GV169">
            <v>10285</v>
          </cell>
          <cell r="GW169">
            <v>6436.0243902439042</v>
          </cell>
          <cell r="GX169">
            <v>12560.154791154791</v>
          </cell>
          <cell r="GY169">
            <v>15241.959266802447</v>
          </cell>
          <cell r="GZ169">
            <v>9533</v>
          </cell>
          <cell r="HA169">
            <v>8191.3037694013265</v>
          </cell>
          <cell r="HB169">
            <v>8503</v>
          </cell>
          <cell r="HC169">
            <v>9107</v>
          </cell>
          <cell r="HD169">
            <v>13135</v>
          </cell>
          <cell r="HE169">
            <v>20150.52586493042</v>
          </cell>
          <cell r="HF169">
            <v>6251.1698113207513</v>
          </cell>
          <cell r="HG169">
            <v>20529</v>
          </cell>
          <cell r="HH169">
            <v>14716</v>
          </cell>
          <cell r="HI169">
            <v>11285</v>
          </cell>
          <cell r="HJ169">
            <v>10908</v>
          </cell>
          <cell r="HK169">
            <v>12046</v>
          </cell>
          <cell r="HL169">
            <v>11742.386430678464</v>
          </cell>
          <cell r="HM169">
            <v>14455.830188679249</v>
          </cell>
          <cell r="HN169">
            <v>17249.873853210967</v>
          </cell>
          <cell r="HO169">
            <v>33126.346153846171</v>
          </cell>
          <cell r="HP169">
            <v>27109.314855875793</v>
          </cell>
          <cell r="HQ169">
            <v>6906.8042328042357</v>
          </cell>
          <cell r="HR169">
            <v>23801.752525252516</v>
          </cell>
          <cell r="HS169">
            <v>10390.75</v>
          </cell>
          <cell r="HT169">
            <v>10150.516728624561</v>
          </cell>
          <cell r="HU169">
            <v>13226.394557823121</v>
          </cell>
          <cell r="HV169">
            <v>18722</v>
          </cell>
          <cell r="HW169">
            <v>29924</v>
          </cell>
          <cell r="HX169">
            <v>7772.2018351531651</v>
          </cell>
          <cell r="HY169">
            <v>19835</v>
          </cell>
          <cell r="HZ169">
            <v>9438</v>
          </cell>
          <cell r="IA169">
            <v>13254</v>
          </cell>
          <cell r="IB169">
            <v>6515.178571428587</v>
          </cell>
          <cell r="IC169">
            <v>26566</v>
          </cell>
        </row>
        <row r="170">
          <cell r="Z170">
            <v>9468.9570007783332</v>
          </cell>
          <cell r="AA170">
            <v>7876.2705099778232</v>
          </cell>
          <cell r="AB170">
            <v>12234.653054308237</v>
          </cell>
          <cell r="AC170">
            <v>8039</v>
          </cell>
          <cell r="AD170">
            <v>18824</v>
          </cell>
          <cell r="AE170">
            <v>14942</v>
          </cell>
          <cell r="AF170">
            <v>15815.931192660519</v>
          </cell>
          <cell r="AG170">
            <v>7175.0704225352001</v>
          </cell>
          <cell r="AH170">
            <v>10533</v>
          </cell>
          <cell r="AI170">
            <v>25977</v>
          </cell>
          <cell r="AJ170">
            <v>13060</v>
          </cell>
          <cell r="AK170">
            <v>34094.197183098593</v>
          </cell>
          <cell r="AL170">
            <v>9076.0015649452453</v>
          </cell>
          <cell r="AM170">
            <v>7805</v>
          </cell>
          <cell r="AN170">
            <v>8406</v>
          </cell>
          <cell r="AO170">
            <v>15800</v>
          </cell>
          <cell r="AP170">
            <v>7497.0000000000018</v>
          </cell>
          <cell r="AQ170">
            <v>3908.4225806451659</v>
          </cell>
          <cell r="AR170">
            <v>18087.816129032264</v>
          </cell>
          <cell r="AS170">
            <v>15863</v>
          </cell>
          <cell r="AT170">
            <v>12837</v>
          </cell>
          <cell r="AU170">
            <v>20265</v>
          </cell>
          <cell r="AV170">
            <v>18109</v>
          </cell>
          <cell r="AW170">
            <v>10984</v>
          </cell>
          <cell r="AX170">
            <v>12823</v>
          </cell>
          <cell r="AY170">
            <v>49324.630137228552</v>
          </cell>
          <cell r="AZ170">
            <v>9862</v>
          </cell>
          <cell r="BA170">
            <v>8542.5984848484677</v>
          </cell>
          <cell r="BB170">
            <v>12016.361419068744</v>
          </cell>
          <cell r="BC170">
            <v>11152.259174311954</v>
          </cell>
          <cell r="BD170">
            <v>8291.09375</v>
          </cell>
          <cell r="BE170">
            <v>6334.5035460992922</v>
          </cell>
          <cell r="BF170">
            <v>19126.50470219435</v>
          </cell>
          <cell r="BG170">
            <v>9932.9920634920691</v>
          </cell>
          <cell r="BH170">
            <v>9892</v>
          </cell>
          <cell r="BI170">
            <v>31151.32673267326</v>
          </cell>
          <cell r="BJ170">
            <v>4152.658767772512</v>
          </cell>
          <cell r="BK170">
            <v>21673.979351032463</v>
          </cell>
          <cell r="BL170">
            <v>6899.2871287128874</v>
          </cell>
          <cell r="BM170">
            <v>20328</v>
          </cell>
          <cell r="BN170">
            <v>35049.158176943696</v>
          </cell>
          <cell r="BO170">
            <v>6633</v>
          </cell>
          <cell r="BP170">
            <v>15449.607538802633</v>
          </cell>
          <cell r="BQ170">
            <v>19032</v>
          </cell>
          <cell r="BR170">
            <v>30255</v>
          </cell>
          <cell r="BS170">
            <v>18409</v>
          </cell>
          <cell r="BT170">
            <v>19053.555555555551</v>
          </cell>
          <cell r="BU170">
            <v>16907</v>
          </cell>
          <cell r="BV170">
            <v>37402.876865671657</v>
          </cell>
          <cell r="BW170">
            <v>23761.27513227515</v>
          </cell>
          <cell r="BX170">
            <v>20201.992424242435</v>
          </cell>
          <cell r="BY170">
            <v>22416.723809523806</v>
          </cell>
          <cell r="BZ170">
            <v>8021.7083333333157</v>
          </cell>
          <cell r="CA170">
            <v>10005.952045133996</v>
          </cell>
          <cell r="CB170">
            <v>12827.598784194539</v>
          </cell>
          <cell r="CC170">
            <v>12626.999999999991</v>
          </cell>
          <cell r="CD170">
            <v>16036</v>
          </cell>
          <cell r="CE170">
            <v>6434.236252545812</v>
          </cell>
          <cell r="CF170">
            <v>12770.524038461563</v>
          </cell>
          <cell r="CG170">
            <v>10712.050264550227</v>
          </cell>
          <cell r="CH170">
            <v>12162</v>
          </cell>
          <cell r="CI170">
            <v>39641</v>
          </cell>
          <cell r="CJ170">
            <v>14362.590197169335</v>
          </cell>
          <cell r="CK170">
            <v>13574.918918918918</v>
          </cell>
          <cell r="CL170">
            <v>12464.931216931194</v>
          </cell>
          <cell r="CM170">
            <v>11701</v>
          </cell>
          <cell r="CN170">
            <v>12234.691505257701</v>
          </cell>
          <cell r="CO170">
            <v>8425</v>
          </cell>
          <cell r="CP170">
            <v>10771.675603217163</v>
          </cell>
          <cell r="CQ170">
            <v>7930</v>
          </cell>
          <cell r="CR170">
            <v>7264.460285132408</v>
          </cell>
          <cell r="CS170">
            <v>12048</v>
          </cell>
          <cell r="CT170">
            <v>11792.150134048272</v>
          </cell>
          <cell r="CU170">
            <v>13716</v>
          </cell>
          <cell r="CV170">
            <v>17928</v>
          </cell>
          <cell r="CW170">
            <v>12490.030395136775</v>
          </cell>
          <cell r="CX170">
            <v>14249</v>
          </cell>
          <cell r="CY170">
            <v>13051</v>
          </cell>
          <cell r="CZ170">
            <v>39266.052238805991</v>
          </cell>
          <cell r="DA170">
            <v>12581</v>
          </cell>
          <cell r="DB170">
            <v>11702.370820668684</v>
          </cell>
          <cell r="DC170">
            <v>14156</v>
          </cell>
          <cell r="DD170">
            <v>14321.247524752458</v>
          </cell>
          <cell r="DE170">
            <v>12632</v>
          </cell>
          <cell r="DF170">
            <v>13899</v>
          </cell>
          <cell r="DG170">
            <v>25689.968253968269</v>
          </cell>
          <cell r="DH170">
            <v>10094</v>
          </cell>
          <cell r="DI170">
            <v>8695</v>
          </cell>
          <cell r="DJ170">
            <v>39096</v>
          </cell>
          <cell r="DK170">
            <v>8171</v>
          </cell>
          <cell r="DL170">
            <v>9809</v>
          </cell>
          <cell r="DM170">
            <v>12456</v>
          </cell>
          <cell r="DN170">
            <v>9640.8452380952403</v>
          </cell>
          <cell r="DO170">
            <v>10825.64315352698</v>
          </cell>
          <cell r="DP170">
            <v>12711.929460580905</v>
          </cell>
          <cell r="DQ170">
            <v>15992.427385892111</v>
          </cell>
          <cell r="DR170">
            <v>16391</v>
          </cell>
          <cell r="DS170">
            <v>12907</v>
          </cell>
          <cell r="DT170">
            <v>15371.602380952387</v>
          </cell>
          <cell r="DU170">
            <v>16075.645238095227</v>
          </cell>
          <cell r="DV170">
            <v>26126</v>
          </cell>
          <cell r="DW170">
            <v>9492</v>
          </cell>
          <cell r="DX170">
            <v>12402.621730382285</v>
          </cell>
          <cell r="DY170">
            <v>15280</v>
          </cell>
          <cell r="DZ170">
            <v>9852</v>
          </cell>
          <cell r="EA170">
            <v>23723.896788990827</v>
          </cell>
          <cell r="EB170">
            <v>14809.338557993731</v>
          </cell>
          <cell r="EC170">
            <v>37677.781990521325</v>
          </cell>
          <cell r="ED170">
            <v>7277.5714285714348</v>
          </cell>
          <cell r="EE170">
            <v>6454.4329896907202</v>
          </cell>
          <cell r="EF170">
            <v>7068.600000000004</v>
          </cell>
          <cell r="EG170">
            <v>7484.399999999996</v>
          </cell>
          <cell r="EH170">
            <v>12231</v>
          </cell>
          <cell r="EI170">
            <v>5413.6082474226823</v>
          </cell>
          <cell r="EJ170">
            <v>18161.150712830942</v>
          </cell>
          <cell r="EK170">
            <v>15434.444444444451</v>
          </cell>
          <cell r="EL170">
            <v>19668.529816513721</v>
          </cell>
          <cell r="EM170">
            <v>13000.238563930798</v>
          </cell>
          <cell r="EN170">
            <v>9745</v>
          </cell>
          <cell r="EO170">
            <v>13885.411057692347</v>
          </cell>
          <cell r="EP170">
            <v>10841.081081081082</v>
          </cell>
          <cell r="EQ170">
            <v>11127</v>
          </cell>
          <cell r="ER170">
            <v>6682.5531914893691</v>
          </cell>
          <cell r="ES170">
            <v>11371.633828996266</v>
          </cell>
          <cell r="ET170">
            <v>13620</v>
          </cell>
          <cell r="EU170">
            <v>13959.856060606073</v>
          </cell>
          <cell r="EV170">
            <v>13420</v>
          </cell>
          <cell r="EW170">
            <v>20202.493653032445</v>
          </cell>
          <cell r="EX170">
            <v>57533.77680525164</v>
          </cell>
          <cell r="EY170">
            <v>23885</v>
          </cell>
          <cell r="EZ170">
            <v>12965.788104089244</v>
          </cell>
          <cell r="FA170">
            <v>13475</v>
          </cell>
          <cell r="FB170">
            <v>9840.0965794768599</v>
          </cell>
          <cell r="FC170">
            <v>7277.5714285714348</v>
          </cell>
          <cell r="FD170">
            <v>12598</v>
          </cell>
          <cell r="FE170">
            <v>36973.906633906634</v>
          </cell>
          <cell r="FF170">
            <v>9865</v>
          </cell>
          <cell r="FG170">
            <v>14234</v>
          </cell>
          <cell r="FH170">
            <v>11637.758241758225</v>
          </cell>
          <cell r="FI170">
            <v>10393</v>
          </cell>
          <cell r="FJ170">
            <v>16069</v>
          </cell>
          <cell r="FK170">
            <v>6970.0684104627817</v>
          </cell>
          <cell r="FL170">
            <v>11819</v>
          </cell>
          <cell r="FM170">
            <v>22985.801251956163</v>
          </cell>
          <cell r="FN170">
            <v>7823.6380697051045</v>
          </cell>
          <cell r="FO170">
            <v>28486</v>
          </cell>
          <cell r="FP170">
            <v>21258</v>
          </cell>
          <cell r="FQ170">
            <v>6291</v>
          </cell>
          <cell r="FR170">
            <v>12741</v>
          </cell>
          <cell r="FS170">
            <v>37033</v>
          </cell>
          <cell r="FT170">
            <v>11592.000000000009</v>
          </cell>
          <cell r="FU170">
            <v>20071.223194748363</v>
          </cell>
          <cell r="FV170">
            <v>14376.568181818164</v>
          </cell>
          <cell r="FW170">
            <v>13479.997596153826</v>
          </cell>
          <cell r="FX170">
            <v>15493</v>
          </cell>
          <cell r="FY170">
            <v>12521.250554323704</v>
          </cell>
          <cell r="FZ170">
            <v>9856.6</v>
          </cell>
          <cell r="GA170">
            <v>6612.9432624113388</v>
          </cell>
          <cell r="GB170">
            <v>15516.434944237926</v>
          </cell>
          <cell r="GC170">
            <v>4541.9587628865966</v>
          </cell>
          <cell r="GD170">
            <v>11209.82539682539</v>
          </cell>
          <cell r="GE170">
            <v>17289</v>
          </cell>
          <cell r="GF170">
            <v>10063</v>
          </cell>
          <cell r="GG170">
            <v>15746.159292035385</v>
          </cell>
          <cell r="GH170">
            <v>7979.1523809523851</v>
          </cell>
          <cell r="GI170">
            <v>19155.956043956041</v>
          </cell>
          <cell r="GJ170">
            <v>11150</v>
          </cell>
          <cell r="GK170">
            <v>9998</v>
          </cell>
          <cell r="GL170">
            <v>29626.8146639511</v>
          </cell>
          <cell r="GM170">
            <v>7877.1746031746088</v>
          </cell>
          <cell r="GN170">
            <v>12436</v>
          </cell>
          <cell r="GO170">
            <v>11092</v>
          </cell>
          <cell r="GP170">
            <v>9584.3787878787753</v>
          </cell>
          <cell r="GQ170">
            <v>17412</v>
          </cell>
          <cell r="GR170">
            <v>14556.890151515152</v>
          </cell>
          <cell r="GS170">
            <v>18362</v>
          </cell>
          <cell r="GT170">
            <v>16485.997179125516</v>
          </cell>
          <cell r="GU170">
            <v>5717.6868829337091</v>
          </cell>
          <cell r="GV170">
            <v>10415</v>
          </cell>
          <cell r="GW170">
            <v>6664.5365853658559</v>
          </cell>
          <cell r="GX170">
            <v>12461.597051597051</v>
          </cell>
          <cell r="GY170">
            <v>14990.338085539717</v>
          </cell>
          <cell r="GZ170">
            <v>10018</v>
          </cell>
          <cell r="HA170">
            <v>8482.13747228381</v>
          </cell>
          <cell r="HB170">
            <v>8168</v>
          </cell>
          <cell r="HC170">
            <v>8365</v>
          </cell>
          <cell r="HD170">
            <v>12983</v>
          </cell>
          <cell r="HE170">
            <v>20852.458496106214</v>
          </cell>
          <cell r="HF170">
            <v>6485.7358490566003</v>
          </cell>
          <cell r="HG170">
            <v>20556</v>
          </cell>
          <cell r="HH170">
            <v>14903</v>
          </cell>
          <cell r="HI170">
            <v>12347</v>
          </cell>
          <cell r="HJ170">
            <v>11911</v>
          </cell>
          <cell r="HK170">
            <v>12053</v>
          </cell>
          <cell r="HL170">
            <v>11784.86135693215</v>
          </cell>
          <cell r="HM170">
            <v>14998.2641509434</v>
          </cell>
          <cell r="HN170">
            <v>18046.383027522894</v>
          </cell>
          <cell r="HO170">
            <v>33953.377403846171</v>
          </cell>
          <cell r="HP170">
            <v>28071.835920177346</v>
          </cell>
          <cell r="HQ170">
            <v>7108.9060846560869</v>
          </cell>
          <cell r="HR170">
            <v>23792.007575757565</v>
          </cell>
          <cell r="HS170">
            <v>11522.90625</v>
          </cell>
          <cell r="HT170">
            <v>10840.249070631999</v>
          </cell>
          <cell r="HU170">
            <v>14032.335600907021</v>
          </cell>
          <cell r="HV170">
            <v>18932</v>
          </cell>
          <cell r="HW170">
            <v>30794</v>
          </cell>
          <cell r="HX170">
            <v>7918.7686882933695</v>
          </cell>
          <cell r="HY170">
            <v>21481</v>
          </cell>
          <cell r="HZ170">
            <v>9257</v>
          </cell>
          <cell r="IA170">
            <v>13484</v>
          </cell>
          <cell r="IB170">
            <v>6694.2857142857301</v>
          </cell>
          <cell r="IC170">
            <v>26715</v>
          </cell>
        </row>
        <row r="171">
          <cell r="Z171">
            <v>2018.6483230274494</v>
          </cell>
          <cell r="AA171">
            <v>2465.0650217574166</v>
          </cell>
          <cell r="AB171">
            <v>2880.4592193187436</v>
          </cell>
          <cell r="AC171">
            <v>3158.5622498380958</v>
          </cell>
          <cell r="AD171">
            <v>2856.5659103661692</v>
          </cell>
          <cell r="AE171">
            <v>1937.2606495711184</v>
          </cell>
          <cell r="AF171">
            <v>2384.2720285634014</v>
          </cell>
          <cell r="AG171">
            <v>1805.2379785709122</v>
          </cell>
          <cell r="AH171">
            <v>2629.5378055732649</v>
          </cell>
          <cell r="AI171">
            <v>2657.4738659706304</v>
          </cell>
          <cell r="AJ171">
            <v>2359.6849509836225</v>
          </cell>
          <cell r="AK171">
            <v>2147.7346198709242</v>
          </cell>
          <cell r="AL171">
            <v>2147.7346198709242</v>
          </cell>
          <cell r="AM171">
            <v>2045.8480965811905</v>
          </cell>
          <cell r="AN171">
            <v>3226.7645711237192</v>
          </cell>
          <cell r="AO171">
            <v>2128.3423540308827</v>
          </cell>
          <cell r="AP171">
            <v>2927.3938348836509</v>
          </cell>
          <cell r="AQ171">
            <v>1977.0696280426828</v>
          </cell>
          <cell r="AR171">
            <v>1977.0696280426828</v>
          </cell>
          <cell r="AS171">
            <v>3405.9634565545398</v>
          </cell>
          <cell r="AT171">
            <v>3427.2532222730147</v>
          </cell>
          <cell r="AU171">
            <v>2709.1070881202577</v>
          </cell>
          <cell r="AV171">
            <v>3082.6603725056862</v>
          </cell>
          <cell r="AW171">
            <v>1891.0164964234489</v>
          </cell>
          <cell r="AX171">
            <v>2291.0765092355368</v>
          </cell>
          <cell r="AY171">
            <v>2617.2383744673207</v>
          </cell>
          <cell r="AZ171">
            <v>3302.8674311388086</v>
          </cell>
          <cell r="BA171">
            <v>2114.1075112017988</v>
          </cell>
          <cell r="BB171">
            <v>2465.0650217574162</v>
          </cell>
          <cell r="BC171">
            <v>2384.2720285634014</v>
          </cell>
          <cell r="BD171">
            <v>3164.925056023204</v>
          </cell>
          <cell r="BE171">
            <v>2275.6643570208876</v>
          </cell>
          <cell r="BF171">
            <v>2840.9514865694373</v>
          </cell>
          <cell r="BG171">
            <v>1867.1128178274857</v>
          </cell>
          <cell r="BH171">
            <v>3633.6078916075012</v>
          </cell>
          <cell r="BI171">
            <v>3715.5892531831296</v>
          </cell>
          <cell r="BJ171">
            <v>2183.4148592987844</v>
          </cell>
          <cell r="BK171">
            <v>2639.7951777658564</v>
          </cell>
          <cell r="BL171">
            <v>3715.5892531831291</v>
          </cell>
          <cell r="BM171">
            <v>3406.339711618783</v>
          </cell>
          <cell r="BN171">
            <v>2416.9355901205627</v>
          </cell>
          <cell r="BO171">
            <v>2192.2972315679845</v>
          </cell>
          <cell r="BP171">
            <v>2465.0650217574162</v>
          </cell>
          <cell r="BQ171">
            <v>2028.583353041927</v>
          </cell>
          <cell r="BR171">
            <v>3401.2536734946916</v>
          </cell>
          <cell r="BS171">
            <v>1794.6806724696517</v>
          </cell>
          <cell r="BT171">
            <v>2000.7047166290397</v>
          </cell>
          <cell r="BU171">
            <v>2741.7712532341156</v>
          </cell>
          <cell r="BV171">
            <v>3360.1954767838383</v>
          </cell>
          <cell r="BW171">
            <v>1867.1128178274857</v>
          </cell>
          <cell r="BX171">
            <v>1831.5514553647888</v>
          </cell>
          <cell r="BY171">
            <v>1536.4035615799569</v>
          </cell>
          <cell r="BZ171">
            <v>2114.1075112017988</v>
          </cell>
          <cell r="CA171">
            <v>3486.1338100217131</v>
          </cell>
          <cell r="CB171">
            <v>2778.869667569551</v>
          </cell>
          <cell r="CC171">
            <v>2073.5770042215868</v>
          </cell>
          <cell r="CD171">
            <v>2859.8133499087517</v>
          </cell>
          <cell r="CE171">
            <v>2511.8723798168871</v>
          </cell>
          <cell r="CF171">
            <v>2805.0171357578402</v>
          </cell>
          <cell r="CG171">
            <v>1867.1128178274857</v>
          </cell>
          <cell r="CH171">
            <v>1824.9311253496383</v>
          </cell>
          <cell r="CI171">
            <v>2319.229802561646</v>
          </cell>
          <cell r="CJ171">
            <v>2292.1671322702559</v>
          </cell>
          <cell r="CK171">
            <v>1755.3808897992158</v>
          </cell>
          <cell r="CL171">
            <v>1867.112817827486</v>
          </cell>
          <cell r="CM171">
            <v>3079.5067167264096</v>
          </cell>
          <cell r="CN171">
            <v>3497.1436008129367</v>
          </cell>
          <cell r="CO171">
            <v>1862.0539218397216</v>
          </cell>
          <cell r="CP171">
            <v>2314.6346559274398</v>
          </cell>
          <cell r="CQ171">
            <v>3658.6244330287168</v>
          </cell>
          <cell r="CR171">
            <v>2511.8723798168871</v>
          </cell>
          <cell r="CS171">
            <v>3409.8115197115812</v>
          </cell>
          <cell r="CT171">
            <v>2314.6346559274398</v>
          </cell>
          <cell r="CU171">
            <v>2732.8089416161183</v>
          </cell>
          <cell r="CV171">
            <v>2100.1602452726597</v>
          </cell>
          <cell r="CW171">
            <v>2778.8696675695505</v>
          </cell>
          <cell r="CX171">
            <v>3110.740051146332</v>
          </cell>
          <cell r="CY171">
            <v>2052.8482413191391</v>
          </cell>
          <cell r="CZ171">
            <v>3054.9442205809733</v>
          </cell>
          <cell r="DA171">
            <v>1927.3537988069011</v>
          </cell>
          <cell r="DB171">
            <v>2778.869667569551</v>
          </cell>
          <cell r="DC171">
            <v>3217.8701294383618</v>
          </cell>
          <cell r="DD171">
            <v>3715.5892531831287</v>
          </cell>
          <cell r="DE171">
            <v>3002.4054680057811</v>
          </cell>
          <cell r="DF171">
            <v>2004.9554714492565</v>
          </cell>
          <cell r="DG171">
            <v>2366.3006257360248</v>
          </cell>
          <cell r="DH171">
            <v>2642.8198825060567</v>
          </cell>
          <cell r="DI171">
            <v>3039.7608634713665</v>
          </cell>
          <cell r="DJ171">
            <v>2331.3558625861933</v>
          </cell>
          <cell r="DK171">
            <v>3210.2952754177131</v>
          </cell>
          <cell r="DL171">
            <v>1533.5494071653657</v>
          </cell>
          <cell r="DM171">
            <v>3565.4918032378068</v>
          </cell>
          <cell r="DN171">
            <v>1867.112817827486</v>
          </cell>
          <cell r="DO171">
            <v>2340.502737373552</v>
          </cell>
          <cell r="DP171">
            <v>2340.5027373735525</v>
          </cell>
          <cell r="DQ171">
            <v>2340.502737373552</v>
          </cell>
          <cell r="DR171">
            <v>2080.1506909262089</v>
          </cell>
          <cell r="DS171">
            <v>3448.6093751264807</v>
          </cell>
          <cell r="DT171">
            <v>2119.1576914469015</v>
          </cell>
          <cell r="DU171">
            <v>2119.157691446901</v>
          </cell>
          <cell r="DV171">
            <v>1977.3643836796346</v>
          </cell>
          <cell r="DW171">
            <v>2857.1310343105256</v>
          </cell>
          <cell r="DX171">
            <v>1805.2379785709124</v>
          </cell>
          <cell r="DY171">
            <v>2566.112188516282</v>
          </cell>
          <cell r="DZ171">
            <v>3023.1783457409783</v>
          </cell>
          <cell r="EA171">
            <v>2384.2720285634014</v>
          </cell>
          <cell r="EB171">
            <v>2391.817586732785</v>
          </cell>
          <cell r="EC171">
            <v>2183.4148592987844</v>
          </cell>
          <cell r="ED171">
            <v>1805.237978570912</v>
          </cell>
          <cell r="EE171">
            <v>3408.9408122851337</v>
          </cell>
          <cell r="EF171">
            <v>2446.3625857131356</v>
          </cell>
          <cell r="EG171">
            <v>2446.3625857131356</v>
          </cell>
          <cell r="EH171">
            <v>2651.1284565757542</v>
          </cell>
          <cell r="EI171">
            <v>4289.7724766469264</v>
          </cell>
          <cell r="EJ171">
            <v>2511.8723798168871</v>
          </cell>
          <cell r="EK171">
            <v>2000.7047166290397</v>
          </cell>
          <cell r="EL171">
            <v>2384.2720285634014</v>
          </cell>
          <cell r="EM171">
            <v>2931.1158330847766</v>
          </cell>
          <cell r="EN171">
            <v>1926.9946529304202</v>
          </cell>
          <cell r="EO171">
            <v>2805.0171357578406</v>
          </cell>
          <cell r="EP171">
            <v>1755.3808897992153</v>
          </cell>
          <cell r="EQ171">
            <v>2145.3349258628514</v>
          </cell>
          <cell r="ER171">
            <v>2275.6643570208876</v>
          </cell>
          <cell r="ES171">
            <v>2204.7187428678117</v>
          </cell>
          <cell r="ET171">
            <v>2446.7669645991323</v>
          </cell>
          <cell r="EU171">
            <v>2114.1075112017993</v>
          </cell>
          <cell r="EV171">
            <v>1867.0713441606511</v>
          </cell>
          <cell r="EW171">
            <v>3486.1338100217131</v>
          </cell>
          <cell r="EX171">
            <v>2386.8648968786924</v>
          </cell>
          <cell r="EY171">
            <v>1934.0210141520217</v>
          </cell>
          <cell r="EZ171">
            <v>2204.7187428678117</v>
          </cell>
          <cell r="FA171">
            <v>2376.5348571972836</v>
          </cell>
          <cell r="FB171">
            <v>1805.2379785709122</v>
          </cell>
          <cell r="FC171">
            <v>1805.237978570912</v>
          </cell>
          <cell r="FD171">
            <v>2035.5541496460044</v>
          </cell>
          <cell r="FE171">
            <v>4010.94583282451</v>
          </cell>
          <cell r="FF171">
            <v>3694.3031912891993</v>
          </cell>
          <cell r="FG171">
            <v>2689.1013575907245</v>
          </cell>
          <cell r="FH171">
            <v>2306.4422297585543</v>
          </cell>
          <cell r="FI171">
            <v>3719.7943851399059</v>
          </cell>
          <cell r="FJ171">
            <v>1987.03068803157</v>
          </cell>
          <cell r="FK171">
            <v>1805.2379785709124</v>
          </cell>
          <cell r="FL171">
            <v>2152.2846391109533</v>
          </cell>
          <cell r="FM171">
            <v>2082.0135327481976</v>
          </cell>
          <cell r="FN171">
            <v>2314.6346559274398</v>
          </cell>
          <cell r="FO171">
            <v>2077.844003552811</v>
          </cell>
          <cell r="FP171">
            <v>1829.6242659322229</v>
          </cell>
          <cell r="FQ171">
            <v>2585.8207028821048</v>
          </cell>
          <cell r="FR171">
            <v>2078.8298242122351</v>
          </cell>
          <cell r="FS171">
            <v>2568.6127845875203</v>
          </cell>
          <cell r="FT171">
            <v>2073.5770042215868</v>
          </cell>
          <cell r="FU171">
            <v>2707.0175092159811</v>
          </cell>
          <cell r="FV171">
            <v>2114.1075112017988</v>
          </cell>
          <cell r="FW171">
            <v>2805.0171357578406</v>
          </cell>
          <cell r="FX171">
            <v>1881.3545328126547</v>
          </cell>
          <cell r="FY171">
            <v>2465.0650217574162</v>
          </cell>
          <cell r="FZ171">
            <v>2119.157691446901</v>
          </cell>
          <cell r="GA171">
            <v>2275.6643570208876</v>
          </cell>
          <cell r="GB171">
            <v>2204.7187428678121</v>
          </cell>
          <cell r="GC171">
            <v>4633.8010054885681</v>
          </cell>
          <cell r="GD171">
            <v>2135.9035741731213</v>
          </cell>
          <cell r="GE171">
            <v>2272.1592052071837</v>
          </cell>
          <cell r="GF171">
            <v>1914.0979609165699</v>
          </cell>
          <cell r="GG171">
            <v>2257.1565997435018</v>
          </cell>
          <cell r="GH171">
            <v>2119.157691446901</v>
          </cell>
          <cell r="GI171">
            <v>2306.4422297585543</v>
          </cell>
          <cell r="GJ171">
            <v>3523.2024864954706</v>
          </cell>
          <cell r="GK171">
            <v>3241.5242065541233</v>
          </cell>
          <cell r="GL171">
            <v>2600.5676323735124</v>
          </cell>
          <cell r="GM171">
            <v>2135.9035741731213</v>
          </cell>
          <cell r="GN171">
            <v>3069.9098374835617</v>
          </cell>
          <cell r="GO171">
            <v>2078.4503535211393</v>
          </cell>
          <cell r="GP171">
            <v>2114.1075112017988</v>
          </cell>
          <cell r="GQ171">
            <v>2028.9705998319389</v>
          </cell>
          <cell r="GR171">
            <v>2092.8686902855206</v>
          </cell>
          <cell r="GS171">
            <v>1831.8056306013007</v>
          </cell>
          <cell r="GT171">
            <v>3486.133810021714</v>
          </cell>
          <cell r="GU171">
            <v>3486.133810021714</v>
          </cell>
          <cell r="GV171">
            <v>2957.2365361862248</v>
          </cell>
          <cell r="GW171">
            <v>2465.0650217574162</v>
          </cell>
          <cell r="GX171">
            <v>2937.3299955336975</v>
          </cell>
          <cell r="GY171">
            <v>2415.8160677010192</v>
          </cell>
          <cell r="GZ171">
            <v>2469.0135231366125</v>
          </cell>
          <cell r="HA171">
            <v>2465.0650217574166</v>
          </cell>
          <cell r="HB171">
            <v>2785.7054959740785</v>
          </cell>
          <cell r="HC171">
            <v>3160.5425396499068</v>
          </cell>
          <cell r="HD171">
            <v>1755.30611239414</v>
          </cell>
          <cell r="HE171">
            <v>2209.9951910986733</v>
          </cell>
          <cell r="HF171">
            <v>2191.8330445279125</v>
          </cell>
          <cell r="HG171">
            <v>2053.2759848710107</v>
          </cell>
          <cell r="HH171">
            <v>2022.3827839546643</v>
          </cell>
          <cell r="HI171">
            <v>2758.6337210255952</v>
          </cell>
          <cell r="HJ171">
            <v>3334.352833613028</v>
          </cell>
          <cell r="HK171">
            <v>2366.6142754073144</v>
          </cell>
          <cell r="HL171">
            <v>2257.1565997435018</v>
          </cell>
          <cell r="HM171">
            <v>2191.8330445279121</v>
          </cell>
          <cell r="HN171">
            <v>2384.2720285634014</v>
          </cell>
          <cell r="HO171">
            <v>2805.0171357578406</v>
          </cell>
          <cell r="HP171">
            <v>2465.0650217574166</v>
          </cell>
          <cell r="HQ171">
            <v>1867.1128178274857</v>
          </cell>
          <cell r="HR171">
            <v>1786.6942140603401</v>
          </cell>
          <cell r="HS171">
            <v>3029.4713797617951</v>
          </cell>
          <cell r="HT171">
            <v>2204.7187428678121</v>
          </cell>
          <cell r="HU171">
            <v>2366.3006257360253</v>
          </cell>
          <cell r="HV171">
            <v>2124.080663673587</v>
          </cell>
          <cell r="HW171">
            <v>2887.2768477131126</v>
          </cell>
          <cell r="HX171">
            <v>3039.3008921576611</v>
          </cell>
          <cell r="HY171">
            <v>2036.7976237690364</v>
          </cell>
          <cell r="HZ171">
            <v>2802.2451034720625</v>
          </cell>
          <cell r="IA171">
            <v>2230.0167338913739</v>
          </cell>
          <cell r="IB171">
            <v>2306.4422297585543</v>
          </cell>
          <cell r="IC171">
            <v>2239.2187655919697</v>
          </cell>
        </row>
        <row r="172">
          <cell r="Z172">
            <v>1702.1389057109661</v>
          </cell>
          <cell r="AA172">
            <v>2099.2854627945494</v>
          </cell>
          <cell r="AB172">
            <v>2295.8845941688128</v>
          </cell>
          <cell r="AC172">
            <v>2619.267002912095</v>
          </cell>
          <cell r="AD172">
            <v>2803.1555086348753</v>
          </cell>
          <cell r="AE172">
            <v>1569.2896973555778</v>
          </cell>
          <cell r="AF172">
            <v>2126.9484649069477</v>
          </cell>
          <cell r="AG172">
            <v>1664.3199338129768</v>
          </cell>
          <cell r="AH172">
            <v>2239.0367287890208</v>
          </cell>
          <cell r="AI172">
            <v>2067.360917035558</v>
          </cell>
          <cell r="AJ172">
            <v>2401.1746767901354</v>
          </cell>
          <cell r="AK172">
            <v>1801.8199491430885</v>
          </cell>
          <cell r="AL172">
            <v>1801.8199491430883</v>
          </cell>
          <cell r="AM172">
            <v>1595.5061069894934</v>
          </cell>
          <cell r="AN172">
            <v>2131.0534238426171</v>
          </cell>
          <cell r="AO172">
            <v>1857.7780116002687</v>
          </cell>
          <cell r="AP172">
            <v>2206.3933358192694</v>
          </cell>
          <cell r="AQ172">
            <v>1656.6612212429404</v>
          </cell>
          <cell r="AR172">
            <v>1656.6612212429407</v>
          </cell>
          <cell r="AS172">
            <v>2833.713140927598</v>
          </cell>
          <cell r="AT172">
            <v>2947.4363352903088</v>
          </cell>
          <cell r="AU172">
            <v>2239.7769788841329</v>
          </cell>
          <cell r="AV172">
            <v>2566.9785322904281</v>
          </cell>
          <cell r="AW172">
            <v>1696.5126819830923</v>
          </cell>
          <cell r="AX172">
            <v>1884.7056827002534</v>
          </cell>
          <cell r="AY172">
            <v>2093.839698717647</v>
          </cell>
          <cell r="AZ172">
            <v>3158.2038508478768</v>
          </cell>
          <cell r="BA172">
            <v>1701.3324763697219</v>
          </cell>
          <cell r="BB172">
            <v>2099.2854627945494</v>
          </cell>
          <cell r="BC172">
            <v>2126.9484649069482</v>
          </cell>
          <cell r="BD172">
            <v>3140.7822089384385</v>
          </cell>
          <cell r="BE172">
            <v>1965.0999622549302</v>
          </cell>
          <cell r="BF172">
            <v>2289.0270472850589</v>
          </cell>
          <cell r="BG172">
            <v>1865.6771636695846</v>
          </cell>
          <cell r="BH172">
            <v>3120.7694060520821</v>
          </cell>
          <cell r="BI172">
            <v>2343.8317096927231</v>
          </cell>
          <cell r="BJ172">
            <v>1780.3031305581292</v>
          </cell>
          <cell r="BK172">
            <v>1967.2805503663496</v>
          </cell>
          <cell r="BL172">
            <v>2343.8317096927226</v>
          </cell>
          <cell r="BM172">
            <v>2463.0104416070321</v>
          </cell>
          <cell r="BN172">
            <v>1821.1261836463273</v>
          </cell>
          <cell r="BO172">
            <v>1885.5496728080814</v>
          </cell>
          <cell r="BP172">
            <v>2099.2854627945494</v>
          </cell>
          <cell r="BQ172">
            <v>1497.8278137021657</v>
          </cell>
          <cell r="BR172">
            <v>2182.2946364171112</v>
          </cell>
          <cell r="BS172">
            <v>1640.8711749572972</v>
          </cell>
          <cell r="BT172">
            <v>1747.4041071268271</v>
          </cell>
          <cell r="BU172">
            <v>2548.3666772222678</v>
          </cell>
          <cell r="BV172">
            <v>2479.4821177146036</v>
          </cell>
          <cell r="BW172">
            <v>1865.6771636695846</v>
          </cell>
          <cell r="BX172">
            <v>1652.1326164708405</v>
          </cell>
          <cell r="BY172">
            <v>1339.4281440697803</v>
          </cell>
          <cell r="BZ172">
            <v>1701.3324763697221</v>
          </cell>
          <cell r="CA172">
            <v>2394.1766444848049</v>
          </cell>
          <cell r="CB172">
            <v>2161.8080016517729</v>
          </cell>
          <cell r="CC172">
            <v>1907.9704564155936</v>
          </cell>
          <cell r="CD172">
            <v>2562.8569531770836</v>
          </cell>
          <cell r="CE172">
            <v>1814.5479391616834</v>
          </cell>
          <cell r="CF172">
            <v>2169.5348224775225</v>
          </cell>
          <cell r="CG172">
            <v>1865.6771636695844</v>
          </cell>
          <cell r="CH172">
            <v>1901.8795288506024</v>
          </cell>
          <cell r="CI172">
            <v>2020.6950883765664</v>
          </cell>
          <cell r="CJ172">
            <v>1926.2367283567253</v>
          </cell>
          <cell r="CK172">
            <v>1569.1666021422784</v>
          </cell>
          <cell r="CL172">
            <v>1865.6771636695846</v>
          </cell>
          <cell r="CM172">
            <v>2556.9095096794586</v>
          </cell>
          <cell r="CN172">
            <v>2392.1847576939572</v>
          </cell>
          <cell r="CO172">
            <v>1920.8623155443772</v>
          </cell>
          <cell r="CP172">
            <v>1922.6696321660022</v>
          </cell>
          <cell r="CQ172">
            <v>3101.9442144773843</v>
          </cell>
          <cell r="CR172">
            <v>1814.5479391616832</v>
          </cell>
          <cell r="CS172">
            <v>2655.8812410080427</v>
          </cell>
          <cell r="CT172">
            <v>1922.6696321660022</v>
          </cell>
          <cell r="CU172">
            <v>2269.001250930402</v>
          </cell>
          <cell r="CV172">
            <v>1881.0501922621343</v>
          </cell>
          <cell r="CW172">
            <v>2161.8080016517724</v>
          </cell>
          <cell r="CX172">
            <v>2330.2170433628212</v>
          </cell>
          <cell r="CY172">
            <v>1955.9263154298988</v>
          </cell>
          <cell r="CZ172">
            <v>2456.9463846918652</v>
          </cell>
          <cell r="DA172">
            <v>1884.2757668730424</v>
          </cell>
          <cell r="DB172">
            <v>2161.8080016517729</v>
          </cell>
          <cell r="DC172">
            <v>2387.5982701485254</v>
          </cell>
          <cell r="DD172">
            <v>2343.8317096927226</v>
          </cell>
          <cell r="DE172">
            <v>2561.3582600471527</v>
          </cell>
          <cell r="DF172">
            <v>1707.6847960863522</v>
          </cell>
          <cell r="DG172">
            <v>2027.5461897549001</v>
          </cell>
          <cell r="DH172">
            <v>1778.3876583096658</v>
          </cell>
          <cell r="DI172">
            <v>3029.1917122289565</v>
          </cell>
          <cell r="DJ172">
            <v>2101.7413062075175</v>
          </cell>
          <cell r="DK172">
            <v>2566.1219913281157</v>
          </cell>
          <cell r="DL172">
            <v>1822.1131717257401</v>
          </cell>
          <cell r="DM172">
            <v>2886.7036118796259</v>
          </cell>
          <cell r="DN172">
            <v>1865.6771636695844</v>
          </cell>
          <cell r="DO172">
            <v>2005.3303490358956</v>
          </cell>
          <cell r="DP172">
            <v>2005.3303490358956</v>
          </cell>
          <cell r="DQ172">
            <v>2005.3303490358958</v>
          </cell>
          <cell r="DR172">
            <v>1796.3024693337863</v>
          </cell>
          <cell r="DS172">
            <v>2840.9258208593374</v>
          </cell>
          <cell r="DT172">
            <v>1651.2165717552098</v>
          </cell>
          <cell r="DU172">
            <v>1651.2165717552095</v>
          </cell>
          <cell r="DV172">
            <v>1971.1196462449486</v>
          </cell>
          <cell r="DW172">
            <v>2172.8837899948021</v>
          </cell>
          <cell r="DX172">
            <v>1664.3199338129766</v>
          </cell>
          <cell r="DY172">
            <v>2322.9161020665233</v>
          </cell>
          <cell r="DZ172">
            <v>2314.0241192098692</v>
          </cell>
          <cell r="EA172">
            <v>2126.9484649069477</v>
          </cell>
          <cell r="EB172">
            <v>2114.8615317260483</v>
          </cell>
          <cell r="EC172">
            <v>1780.3031305581292</v>
          </cell>
          <cell r="ED172">
            <v>1664.3199338129768</v>
          </cell>
          <cell r="EE172">
            <v>2320.7269404228487</v>
          </cell>
          <cell r="EF172">
            <v>1975.8177681126633</v>
          </cell>
          <cell r="EG172">
            <v>1975.8177681126633</v>
          </cell>
          <cell r="EH172">
            <v>2363.1081510302251</v>
          </cell>
          <cell r="EI172">
            <v>2445.5332153598961</v>
          </cell>
          <cell r="EJ172">
            <v>1814.5479391616834</v>
          </cell>
          <cell r="EK172">
            <v>1747.4041071268268</v>
          </cell>
          <cell r="EL172">
            <v>2126.9484649069477</v>
          </cell>
          <cell r="EM172">
            <v>2214.7099551207771</v>
          </cell>
          <cell r="EN172">
            <v>1762.316984016765</v>
          </cell>
          <cell r="EO172">
            <v>2169.534822477523</v>
          </cell>
          <cell r="EP172">
            <v>1569.1666021422786</v>
          </cell>
          <cell r="EQ172">
            <v>1664.5152134171849</v>
          </cell>
          <cell r="ER172">
            <v>1965.0999622549302</v>
          </cell>
          <cell r="ES172">
            <v>1832.326634100953</v>
          </cell>
          <cell r="ET172">
            <v>2112.4311177036479</v>
          </cell>
          <cell r="EU172">
            <v>1701.3324763697217</v>
          </cell>
          <cell r="EV172">
            <v>1875.3415239406133</v>
          </cell>
          <cell r="EW172">
            <v>2394.1766444848045</v>
          </cell>
          <cell r="EX172">
            <v>1998.423566378503</v>
          </cell>
          <cell r="EY172">
            <v>1627.5145128988506</v>
          </cell>
          <cell r="EZ172">
            <v>1832.3266341009532</v>
          </cell>
          <cell r="FA172">
            <v>1869.6368424105654</v>
          </cell>
          <cell r="FB172">
            <v>1664.3199338129768</v>
          </cell>
          <cell r="FC172">
            <v>1664.3199338129768</v>
          </cell>
          <cell r="FD172">
            <v>1702.4583066350388</v>
          </cell>
          <cell r="FE172">
            <v>2418.0616653002012</v>
          </cell>
          <cell r="FF172">
            <v>2339.6653987887034</v>
          </cell>
          <cell r="FG172">
            <v>2162.2674101475186</v>
          </cell>
          <cell r="FH172">
            <v>1903.8150068023142</v>
          </cell>
          <cell r="FI172">
            <v>2734.1035764182493</v>
          </cell>
          <cell r="FJ172">
            <v>1670.3785372004554</v>
          </cell>
          <cell r="FK172">
            <v>1664.3199338129766</v>
          </cell>
          <cell r="FL172">
            <v>1919.3299765067334</v>
          </cell>
          <cell r="FM172">
            <v>1731.6744346034216</v>
          </cell>
          <cell r="FN172">
            <v>1922.6696321660022</v>
          </cell>
          <cell r="FO172">
            <v>1797.4920796103493</v>
          </cell>
          <cell r="FP172">
            <v>1795.0107677029132</v>
          </cell>
          <cell r="FQ172">
            <v>2445.2649673314813</v>
          </cell>
          <cell r="FR172">
            <v>1871.1218302976456</v>
          </cell>
          <cell r="FS172">
            <v>2000.1843891747903</v>
          </cell>
          <cell r="FT172">
            <v>1907.9704564155936</v>
          </cell>
          <cell r="FU172">
            <v>2156.2552558402022</v>
          </cell>
          <cell r="FV172">
            <v>1701.3324763697219</v>
          </cell>
          <cell r="FW172">
            <v>2169.5348224775225</v>
          </cell>
          <cell r="FX172">
            <v>2052.6863784180896</v>
          </cell>
          <cell r="FY172">
            <v>2099.2854627945494</v>
          </cell>
          <cell r="FZ172">
            <v>1651.21657175521</v>
          </cell>
          <cell r="GA172">
            <v>1965.09996225493</v>
          </cell>
          <cell r="GB172">
            <v>1832.326634100953</v>
          </cell>
          <cell r="GC172">
            <v>2509.5262416811215</v>
          </cell>
          <cell r="GD172">
            <v>1908.6485062634101</v>
          </cell>
          <cell r="GE172">
            <v>1860.080585082887</v>
          </cell>
          <cell r="GF172">
            <v>1833.4457315583275</v>
          </cell>
          <cell r="GG172">
            <v>1905.3908288019659</v>
          </cell>
          <cell r="GH172">
            <v>1651.2165717552098</v>
          </cell>
          <cell r="GI172">
            <v>1903.8150068023144</v>
          </cell>
          <cell r="GJ172">
            <v>2452.8321450131625</v>
          </cell>
          <cell r="GK172">
            <v>2449.460464770862</v>
          </cell>
          <cell r="GL172">
            <v>1964.5530307297668</v>
          </cell>
          <cell r="GM172">
            <v>1908.6485062634099</v>
          </cell>
          <cell r="GN172">
            <v>2907.9984525844766</v>
          </cell>
          <cell r="GO172">
            <v>1971.9463915269848</v>
          </cell>
          <cell r="GP172">
            <v>1701.3324763697219</v>
          </cell>
          <cell r="GQ172">
            <v>1829.7917365100245</v>
          </cell>
          <cell r="GR172">
            <v>1705.8207854954715</v>
          </cell>
          <cell r="GS172">
            <v>1747.7152445100789</v>
          </cell>
          <cell r="GT172">
            <v>2394.1766444848045</v>
          </cell>
          <cell r="GU172">
            <v>2394.176644484804</v>
          </cell>
          <cell r="GV172">
            <v>2404.4571541075024</v>
          </cell>
          <cell r="GW172">
            <v>2099.2854627945494</v>
          </cell>
          <cell r="GX172">
            <v>2035.6400122761111</v>
          </cell>
          <cell r="GY172">
            <v>1944.767040164088</v>
          </cell>
          <cell r="GZ172">
            <v>2109.9590230314084</v>
          </cell>
          <cell r="HA172">
            <v>2099.2854627945494</v>
          </cell>
          <cell r="HB172">
            <v>2035.4404130423893</v>
          </cell>
          <cell r="HC172">
            <v>2866.8798645156658</v>
          </cell>
          <cell r="HD172">
            <v>2077.6553414925806</v>
          </cell>
          <cell r="HE172">
            <v>1838.1597392428289</v>
          </cell>
          <cell r="HF172">
            <v>2062.6197654078765</v>
          </cell>
          <cell r="HG172">
            <v>1828.7002833360532</v>
          </cell>
          <cell r="HH172">
            <v>1783.8514935003041</v>
          </cell>
          <cell r="HI172">
            <v>2560.3133615728943</v>
          </cell>
          <cell r="HJ172">
            <v>2847.1482580960833</v>
          </cell>
          <cell r="HK172">
            <v>2009.7249358338033</v>
          </cell>
          <cell r="HL172">
            <v>1905.3908288019661</v>
          </cell>
          <cell r="HM172">
            <v>2062.619765407876</v>
          </cell>
          <cell r="HN172">
            <v>2126.9484649069482</v>
          </cell>
          <cell r="HO172">
            <v>2169.5348224775225</v>
          </cell>
          <cell r="HP172">
            <v>2099.2854627945494</v>
          </cell>
          <cell r="HQ172">
            <v>1865.6771636695844</v>
          </cell>
          <cell r="HR172">
            <v>1642.2353991678622</v>
          </cell>
          <cell r="HS172">
            <v>3272.1432750374147</v>
          </cell>
          <cell r="HT172">
            <v>1832.3266341009532</v>
          </cell>
          <cell r="HU172">
            <v>2027.5461897548998</v>
          </cell>
          <cell r="HV172">
            <v>1664.337822443531</v>
          </cell>
          <cell r="HW172">
            <v>2045.5813199183899</v>
          </cell>
          <cell r="HX172">
            <v>2391.4155913744876</v>
          </cell>
          <cell r="HY172">
            <v>1993.3089690686706</v>
          </cell>
          <cell r="HZ172">
            <v>1938.2645892904031</v>
          </cell>
          <cell r="IA172">
            <v>1857.5203958323991</v>
          </cell>
          <cell r="IB172">
            <v>1903.8150068023144</v>
          </cell>
          <cell r="IC172">
            <v>1951.171688358643</v>
          </cell>
        </row>
        <row r="173">
          <cell r="Z173">
            <v>1519.4088363888936</v>
          </cell>
          <cell r="AA173">
            <v>1865.1611245794802</v>
          </cell>
          <cell r="AB173">
            <v>2038.6442051099921</v>
          </cell>
          <cell r="AC173">
            <v>2327.1513452115787</v>
          </cell>
          <cell r="AD173">
            <v>2490.531551576923</v>
          </cell>
          <cell r="AE173">
            <v>1394.2735223890681</v>
          </cell>
          <cell r="AF173">
            <v>1889.7389902597963</v>
          </cell>
          <cell r="AG173">
            <v>1478.7054426025238</v>
          </cell>
          <cell r="AH173">
            <v>1989.3265289817321</v>
          </cell>
          <cell r="AI173">
            <v>1836.7805853213765</v>
          </cell>
          <cell r="AJ173">
            <v>2133.3819243962262</v>
          </cell>
          <cell r="AK173">
            <v>1600.8706687082718</v>
          </cell>
          <cell r="AL173">
            <v>1600.870668708272</v>
          </cell>
          <cell r="AM173">
            <v>1417.566127869286</v>
          </cell>
          <cell r="AN173">
            <v>1893.3861406643027</v>
          </cell>
          <cell r="AO173">
            <v>1650.5879675471756</v>
          </cell>
          <cell r="AP173">
            <v>1960.4399850376124</v>
          </cell>
          <cell r="AQ173">
            <v>1471.90087352265</v>
          </cell>
          <cell r="AR173">
            <v>1471.90087352265</v>
          </cell>
          <cell r="AS173">
            <v>2517.6812217012089</v>
          </cell>
          <cell r="AT173">
            <v>2618.7213540927146</v>
          </cell>
          <cell r="AU173">
            <v>1989.9842221465444</v>
          </cell>
          <cell r="AV173">
            <v>2280.6943843095473</v>
          </cell>
          <cell r="AW173">
            <v>1507.3078711166265</v>
          </cell>
          <cell r="AX173">
            <v>1674.5125105411025</v>
          </cell>
          <cell r="AY173">
            <v>1874.3948206231353</v>
          </cell>
          <cell r="AZ173">
            <v>2805.9828691697849</v>
          </cell>
          <cell r="BA173">
            <v>1511.5901344284687</v>
          </cell>
          <cell r="BB173">
            <v>1865.16112457948</v>
          </cell>
          <cell r="BC173">
            <v>1889.7389902597961</v>
          </cell>
          <cell r="BD173">
            <v>2790.5041885464393</v>
          </cell>
          <cell r="BE173">
            <v>1745.9407595913046</v>
          </cell>
          <cell r="BF173">
            <v>2033.7416408455738</v>
          </cell>
          <cell r="BG173">
            <v>1657.6061609362807</v>
          </cell>
          <cell r="BH173">
            <v>2771.978444204824</v>
          </cell>
          <cell r="BI173">
            <v>2082.4341734144427</v>
          </cell>
          <cell r="BJ173">
            <v>1581.7535289668895</v>
          </cell>
          <cell r="BK173">
            <v>1746.3050133717388</v>
          </cell>
          <cell r="BL173">
            <v>2082.4341734144427</v>
          </cell>
          <cell r="BM173">
            <v>2188.3214105638599</v>
          </cell>
          <cell r="BN173">
            <v>1618.2435943803985</v>
          </cell>
          <cell r="BO173">
            <v>1675.2623740382539</v>
          </cell>
          <cell r="BP173">
            <v>1865.1611245794802</v>
          </cell>
          <cell r="BQ173">
            <v>1330.7814772900015</v>
          </cell>
          <cell r="BR173">
            <v>1938.9126397346261</v>
          </cell>
          <cell r="BS173">
            <v>1457.8718236343666</v>
          </cell>
          <cell r="BT173">
            <v>1552.523593053834</v>
          </cell>
          <cell r="BU173">
            <v>2264.1582299157426</v>
          </cell>
          <cell r="BV173">
            <v>2201.7086862575666</v>
          </cell>
          <cell r="BW173">
            <v>1657.606160936281</v>
          </cell>
          <cell r="BX173">
            <v>1468.5354267568707</v>
          </cell>
          <cell r="BY173">
            <v>1190.0474460300175</v>
          </cell>
          <cell r="BZ173">
            <v>1511.5901344284687</v>
          </cell>
          <cell r="CA173">
            <v>2127.1643527339725</v>
          </cell>
          <cell r="CB173">
            <v>1920.7107918130473</v>
          </cell>
          <cell r="CC173">
            <v>1695.1826634455235</v>
          </cell>
          <cell r="CD173">
            <v>2277.0324673047699</v>
          </cell>
          <cell r="CE173">
            <v>1612.1791603819659</v>
          </cell>
          <cell r="CF173">
            <v>1927.5758733258758</v>
          </cell>
          <cell r="CG173">
            <v>1657.6061609362807</v>
          </cell>
          <cell r="CH173">
            <v>1689.7710310076327</v>
          </cell>
          <cell r="CI173">
            <v>1795.3355988334783</v>
          </cell>
          <cell r="CJ173">
            <v>1715.9194009775033</v>
          </cell>
          <cell r="CK173">
            <v>1394.1641554589689</v>
          </cell>
          <cell r="CL173">
            <v>1657.606160936281</v>
          </cell>
          <cell r="CM173">
            <v>2271.7483167692653</v>
          </cell>
          <cell r="CN173">
            <v>2125.2130648510997</v>
          </cell>
          <cell r="CO173">
            <v>1706.636748607697</v>
          </cell>
          <cell r="CP173">
            <v>1708.2425029284909</v>
          </cell>
          <cell r="CQ173">
            <v>2755.99762966761</v>
          </cell>
          <cell r="CR173">
            <v>1612.1791603819659</v>
          </cell>
          <cell r="CS173">
            <v>2359.6821537714345</v>
          </cell>
          <cell r="CT173">
            <v>1708.2425029284909</v>
          </cell>
          <cell r="CU173">
            <v>2015.9492359957208</v>
          </cell>
          <cell r="CV173">
            <v>1669.9313683631508</v>
          </cell>
          <cell r="CW173">
            <v>1920.7107918130473</v>
          </cell>
          <cell r="CX173">
            <v>2070.3378926500109</v>
          </cell>
          <cell r="CY173">
            <v>1737.7902104011562</v>
          </cell>
          <cell r="CZ173">
            <v>2183.0850083031696</v>
          </cell>
          <cell r="DA173">
            <v>1674.130541389233</v>
          </cell>
          <cell r="DB173">
            <v>1920.7107918130473</v>
          </cell>
          <cell r="DC173">
            <v>2121.3196363805196</v>
          </cell>
          <cell r="DD173">
            <v>2082.4341734144427</v>
          </cell>
          <cell r="DE173">
            <v>2275.7009170162733</v>
          </cell>
          <cell r="DF173">
            <v>1517.2340070681551</v>
          </cell>
          <cell r="DG173">
            <v>1801.4226261472443</v>
          </cell>
          <cell r="DH173">
            <v>1580.0516811542111</v>
          </cell>
          <cell r="DI173">
            <v>2691.358903151106</v>
          </cell>
          <cell r="DJ173">
            <v>1867.2896570158287</v>
          </cell>
          <cell r="DK173">
            <v>2279.933369701087</v>
          </cell>
          <cell r="DL173">
            <v>1618.900674881522</v>
          </cell>
          <cell r="DM173">
            <v>2564.7618918361372</v>
          </cell>
          <cell r="DN173">
            <v>1657.6061609362807</v>
          </cell>
          <cell r="DO173">
            <v>1781.68442322377</v>
          </cell>
          <cell r="DP173">
            <v>1781.68442322377</v>
          </cell>
          <cell r="DQ173">
            <v>1781.6844232237695</v>
          </cell>
          <cell r="DR173">
            <v>1595.9685298480028</v>
          </cell>
          <cell r="DS173">
            <v>2524.0895022572063</v>
          </cell>
          <cell r="DT173">
            <v>1467.0634425293638</v>
          </cell>
          <cell r="DU173">
            <v>1467.0634425293638</v>
          </cell>
          <cell r="DV173">
            <v>1751.2890939457425</v>
          </cell>
          <cell r="DW173">
            <v>1930.5513448048205</v>
          </cell>
          <cell r="DX173">
            <v>1478.7054426025236</v>
          </cell>
          <cell r="DY173">
            <v>2063.8511941423367</v>
          </cell>
          <cell r="DZ173">
            <v>2055.9508961416159</v>
          </cell>
          <cell r="EA173">
            <v>1889.7389902597963</v>
          </cell>
          <cell r="EB173">
            <v>1879.3319124080967</v>
          </cell>
          <cell r="EC173">
            <v>1581.7535289668897</v>
          </cell>
          <cell r="ED173">
            <v>1478.7054426025238</v>
          </cell>
          <cell r="EE173">
            <v>2061.9061803433242</v>
          </cell>
          <cell r="EF173">
            <v>1755.4632543548435</v>
          </cell>
          <cell r="EG173">
            <v>1755.4632543548432</v>
          </cell>
          <cell r="EH173">
            <v>2099.560795610495</v>
          </cell>
          <cell r="EI173">
            <v>2161.0428265940291</v>
          </cell>
          <cell r="EJ173">
            <v>1612.1791603819659</v>
          </cell>
          <cell r="EK173">
            <v>1552.523593053834</v>
          </cell>
          <cell r="EL173">
            <v>1889.7389902597965</v>
          </cell>
          <cell r="EM173">
            <v>1966.3610446278065</v>
          </cell>
          <cell r="EN173">
            <v>1565.7733005013026</v>
          </cell>
          <cell r="EO173">
            <v>1927.5758733258758</v>
          </cell>
          <cell r="EP173">
            <v>1394.1641554589687</v>
          </cell>
          <cell r="EQ173">
            <v>1478.8789435068297</v>
          </cell>
          <cell r="ER173">
            <v>1745.9407595913046</v>
          </cell>
          <cell r="ES173">
            <v>1627.9750734362774</v>
          </cell>
          <cell r="ET173">
            <v>1876.8407007629633</v>
          </cell>
          <cell r="EU173">
            <v>1511.5901344284684</v>
          </cell>
          <cell r="EV173">
            <v>1666.192696398427</v>
          </cell>
          <cell r="EW173">
            <v>2127.164352733972</v>
          </cell>
          <cell r="EX173">
            <v>1776.2373062928821</v>
          </cell>
          <cell r="EY173">
            <v>1446.0047730273484</v>
          </cell>
          <cell r="EZ173">
            <v>1627.9750734362774</v>
          </cell>
          <cell r="FA173">
            <v>1661.1242336254852</v>
          </cell>
          <cell r="FB173">
            <v>1478.7054426025236</v>
          </cell>
          <cell r="FC173">
            <v>1478.7054426025238</v>
          </cell>
          <cell r="FD173">
            <v>1512.5904056545401</v>
          </cell>
          <cell r="FE173">
            <v>2148.3855792294598</v>
          </cell>
          <cell r="FF173">
            <v>2078.7325133644827</v>
          </cell>
          <cell r="FG173">
            <v>1921.1189644421406</v>
          </cell>
          <cell r="FH173">
            <v>1691.4906533729536</v>
          </cell>
          <cell r="FI173">
            <v>2429.1806863277066</v>
          </cell>
          <cell r="FJ173">
            <v>1484.0883558403104</v>
          </cell>
          <cell r="FK173">
            <v>1478.7054426025238</v>
          </cell>
          <cell r="FL173">
            <v>1705.2753047958183</v>
          </cell>
          <cell r="FM173">
            <v>1538.1808410890951</v>
          </cell>
          <cell r="FN173">
            <v>1708.2425029284909</v>
          </cell>
          <cell r="FO173">
            <v>1597.0254679731743</v>
          </cell>
          <cell r="FP173">
            <v>1594.8208861810701</v>
          </cell>
          <cell r="FQ173">
            <v>2172.5550132145813</v>
          </cell>
          <cell r="FR173">
            <v>1662.4436071583093</v>
          </cell>
          <cell r="FS173">
            <v>1777.1123702792397</v>
          </cell>
          <cell r="FT173">
            <v>1695.1826634455233</v>
          </cell>
          <cell r="FU173">
            <v>1908.4974644815372</v>
          </cell>
          <cell r="FV173">
            <v>1511.5901344284684</v>
          </cell>
          <cell r="FW173">
            <v>1927.5758733258758</v>
          </cell>
          <cell r="FX173">
            <v>1823.7590369833169</v>
          </cell>
          <cell r="FY173">
            <v>1865.1611245794802</v>
          </cell>
          <cell r="FZ173">
            <v>1467.0634425293636</v>
          </cell>
          <cell r="GA173">
            <v>1745.9407595913049</v>
          </cell>
          <cell r="GB173">
            <v>1627.9750734362774</v>
          </cell>
          <cell r="GC173">
            <v>2229.6495022000536</v>
          </cell>
          <cell r="GD173">
            <v>1695.7850932908627</v>
          </cell>
          <cell r="GE173">
            <v>1653.6342862658244</v>
          </cell>
          <cell r="GF173">
            <v>1628.9693627357101</v>
          </cell>
          <cell r="GG173">
            <v>1692.8907306778733</v>
          </cell>
          <cell r="GH173">
            <v>1467.0634425293636</v>
          </cell>
          <cell r="GI173">
            <v>1691.4906533729536</v>
          </cell>
          <cell r="GJ173">
            <v>2179.2782559011039</v>
          </cell>
          <cell r="GK173">
            <v>2176.2826047503172</v>
          </cell>
          <cell r="GL173">
            <v>1740.0399448711305</v>
          </cell>
          <cell r="GM173">
            <v>1695.7850932908627</v>
          </cell>
          <cell r="GN173">
            <v>2583.681809941952</v>
          </cell>
          <cell r="GO173">
            <v>1752.0236358588422</v>
          </cell>
          <cell r="GP173">
            <v>1511.5901344284682</v>
          </cell>
          <cell r="GQ173">
            <v>1625.7228821430097</v>
          </cell>
          <cell r="GR173">
            <v>1515.5666176719815</v>
          </cell>
          <cell r="GS173">
            <v>1552.8000306141039</v>
          </cell>
          <cell r="GT173">
            <v>2127.1643527339725</v>
          </cell>
          <cell r="GU173">
            <v>2127.1643527339725</v>
          </cell>
          <cell r="GV173">
            <v>2136.2983210431676</v>
          </cell>
          <cell r="GW173">
            <v>1865.16112457948</v>
          </cell>
          <cell r="GX173">
            <v>1806.7818326751528</v>
          </cell>
          <cell r="GY173">
            <v>1727.669339653896</v>
          </cell>
          <cell r="GZ173">
            <v>1874.644308247196</v>
          </cell>
          <cell r="HA173">
            <v>1865.1611245794802</v>
          </cell>
          <cell r="HB173">
            <v>1808.4364404405005</v>
          </cell>
          <cell r="HC173">
            <v>2547.1490023163274</v>
          </cell>
          <cell r="HD173">
            <v>1845.9433182890168</v>
          </cell>
          <cell r="HE173">
            <v>1632.7261525824129</v>
          </cell>
          <cell r="HF173">
            <v>1832.5845957637273</v>
          </cell>
          <cell r="HG173">
            <v>1624.7531540781658</v>
          </cell>
          <cell r="HH173">
            <v>1584.9061581509327</v>
          </cell>
          <cell r="HI173">
            <v>2274.7725516043938</v>
          </cell>
          <cell r="HJ173">
            <v>2529.6179776550521</v>
          </cell>
          <cell r="HK173">
            <v>1785.5889005325096</v>
          </cell>
          <cell r="HL173">
            <v>1692.8907306778733</v>
          </cell>
          <cell r="HM173">
            <v>1832.5845957637271</v>
          </cell>
          <cell r="HN173">
            <v>1889.7389902597963</v>
          </cell>
          <cell r="HO173">
            <v>1927.5758733258758</v>
          </cell>
          <cell r="HP173">
            <v>1865.16112457948</v>
          </cell>
          <cell r="HQ173">
            <v>1657.6061609362805</v>
          </cell>
          <cell r="HR173">
            <v>1459.0839017475398</v>
          </cell>
          <cell r="HS173">
            <v>2908.1913297187671</v>
          </cell>
          <cell r="HT173">
            <v>1627.9750734362776</v>
          </cell>
          <cell r="HU173">
            <v>1801.4226261472443</v>
          </cell>
          <cell r="HV173">
            <v>1478.7213361905433</v>
          </cell>
          <cell r="HW173">
            <v>1817.446375300869</v>
          </cell>
          <cell r="HX173">
            <v>2124.7294771111533</v>
          </cell>
          <cell r="HY173">
            <v>1771.0037364014936</v>
          </cell>
          <cell r="HZ173">
            <v>1722.0982211161427</v>
          </cell>
          <cell r="IA173">
            <v>1650.3590825652025</v>
          </cell>
          <cell r="IB173">
            <v>1691.4906533729536</v>
          </cell>
          <cell r="IC173">
            <v>1733.5658465724398</v>
          </cell>
        </row>
      </sheetData>
      <sheetData sheetId="26" refreshError="1"/>
      <sheetData sheetId="27" refreshError="1"/>
      <sheetData sheetId="28" refreshError="1">
        <row r="10">
          <cell r="C10" t="str">
            <v>Adur</v>
          </cell>
          <cell r="D10" t="str">
            <v>E07000223</v>
          </cell>
          <cell r="E10" t="str">
            <v>Non-metropolitan District</v>
          </cell>
          <cell r="F10">
            <v>63429</v>
          </cell>
          <cell r="G10">
            <v>37356</v>
          </cell>
          <cell r="H10">
            <v>4.4125343099999998</v>
          </cell>
          <cell r="I10">
            <v>0.58894196660833376</v>
          </cell>
          <cell r="J10">
            <v>2985</v>
          </cell>
          <cell r="K10">
            <v>2664</v>
          </cell>
          <cell r="L10">
            <v>3206</v>
          </cell>
          <cell r="M10">
            <v>3469</v>
          </cell>
          <cell r="N10">
            <v>3881</v>
          </cell>
          <cell r="O10">
            <v>4304</v>
          </cell>
          <cell r="P10">
            <v>4609</v>
          </cell>
          <cell r="Q10">
            <v>4585</v>
          </cell>
          <cell r="R10">
            <v>3683</v>
          </cell>
          <cell r="S10">
            <v>3970</v>
          </cell>
          <cell r="T10">
            <v>30753</v>
          </cell>
          <cell r="U10">
            <v>32676</v>
          </cell>
          <cell r="V10">
            <v>727</v>
          </cell>
          <cell r="W10">
            <v>370</v>
          </cell>
          <cell r="X10">
            <v>357</v>
          </cell>
          <cell r="Y10">
            <v>750</v>
          </cell>
          <cell r="Z10">
            <v>411</v>
          </cell>
          <cell r="AA10">
            <v>339</v>
          </cell>
          <cell r="AB10">
            <v>795</v>
          </cell>
          <cell r="AC10">
            <v>427</v>
          </cell>
          <cell r="AD10">
            <v>368</v>
          </cell>
          <cell r="AE10">
            <v>832</v>
          </cell>
          <cell r="AF10">
            <v>396</v>
          </cell>
          <cell r="AG10">
            <v>436</v>
          </cell>
          <cell r="AH10">
            <v>788</v>
          </cell>
          <cell r="AI10">
            <v>410</v>
          </cell>
          <cell r="AJ10">
            <v>378</v>
          </cell>
          <cell r="AK10">
            <v>800</v>
          </cell>
          <cell r="AL10">
            <v>424</v>
          </cell>
          <cell r="AM10">
            <v>376</v>
          </cell>
          <cell r="AN10">
            <v>749</v>
          </cell>
          <cell r="AO10">
            <v>393</v>
          </cell>
          <cell r="AP10">
            <v>356</v>
          </cell>
          <cell r="AQ10">
            <v>761</v>
          </cell>
          <cell r="AR10">
            <v>392</v>
          </cell>
          <cell r="AS10">
            <v>369</v>
          </cell>
          <cell r="AT10">
            <v>668</v>
          </cell>
          <cell r="AU10">
            <v>350</v>
          </cell>
          <cell r="AV10">
            <v>318</v>
          </cell>
          <cell r="AW10">
            <v>689</v>
          </cell>
          <cell r="AX10">
            <v>344</v>
          </cell>
          <cell r="AY10">
            <v>345</v>
          </cell>
          <cell r="AZ10">
            <v>656</v>
          </cell>
          <cell r="BA10">
            <v>351</v>
          </cell>
          <cell r="BB10">
            <v>305</v>
          </cell>
          <cell r="BC10">
            <v>622</v>
          </cell>
          <cell r="BD10">
            <v>328</v>
          </cell>
          <cell r="BE10">
            <v>294</v>
          </cell>
          <cell r="BF10">
            <v>639</v>
          </cell>
          <cell r="BG10">
            <v>358</v>
          </cell>
          <cell r="BH10">
            <v>281</v>
          </cell>
          <cell r="BI10">
            <v>619</v>
          </cell>
          <cell r="BJ10">
            <v>314</v>
          </cell>
          <cell r="BK10">
            <v>305</v>
          </cell>
          <cell r="BL10">
            <v>571</v>
          </cell>
          <cell r="BM10">
            <v>297</v>
          </cell>
          <cell r="BN10">
            <v>274</v>
          </cell>
          <cell r="BO10">
            <v>705</v>
          </cell>
          <cell r="BP10">
            <v>365</v>
          </cell>
          <cell r="BQ10">
            <v>340</v>
          </cell>
          <cell r="BR10">
            <v>724</v>
          </cell>
          <cell r="BS10">
            <v>386</v>
          </cell>
          <cell r="BT10">
            <v>338</v>
          </cell>
          <cell r="BU10">
            <v>713</v>
          </cell>
          <cell r="BV10">
            <v>390</v>
          </cell>
          <cell r="BW10">
            <v>323</v>
          </cell>
          <cell r="BX10">
            <v>671</v>
          </cell>
          <cell r="BY10">
            <v>361</v>
          </cell>
          <cell r="BZ10">
            <v>310</v>
          </cell>
          <cell r="CA10">
            <v>639</v>
          </cell>
          <cell r="CB10">
            <v>358</v>
          </cell>
          <cell r="CC10">
            <v>281</v>
          </cell>
          <cell r="CD10">
            <v>533</v>
          </cell>
          <cell r="CE10">
            <v>278</v>
          </cell>
          <cell r="CF10">
            <v>255</v>
          </cell>
          <cell r="CG10">
            <v>578</v>
          </cell>
          <cell r="CH10">
            <v>325</v>
          </cell>
          <cell r="CI10">
            <v>253</v>
          </cell>
          <cell r="CJ10">
            <v>541</v>
          </cell>
          <cell r="CK10">
            <v>272</v>
          </cell>
          <cell r="CL10">
            <v>269</v>
          </cell>
          <cell r="CM10">
            <v>598</v>
          </cell>
          <cell r="CN10">
            <v>293</v>
          </cell>
          <cell r="CO10">
            <v>305</v>
          </cell>
          <cell r="CP10">
            <v>652</v>
          </cell>
          <cell r="CQ10">
            <v>322</v>
          </cell>
          <cell r="CR10">
            <v>330</v>
          </cell>
          <cell r="CS10">
            <v>619</v>
          </cell>
          <cell r="CT10">
            <v>334</v>
          </cell>
          <cell r="CU10">
            <v>285</v>
          </cell>
          <cell r="CV10">
            <v>608</v>
          </cell>
          <cell r="CW10">
            <v>278</v>
          </cell>
          <cell r="CX10">
            <v>330</v>
          </cell>
          <cell r="CY10">
            <v>670</v>
          </cell>
          <cell r="CZ10">
            <v>319</v>
          </cell>
          <cell r="DA10">
            <v>351</v>
          </cell>
          <cell r="DB10">
            <v>615</v>
          </cell>
          <cell r="DC10">
            <v>290</v>
          </cell>
          <cell r="DD10">
            <v>325</v>
          </cell>
          <cell r="DE10">
            <v>671</v>
          </cell>
          <cell r="DF10">
            <v>337</v>
          </cell>
          <cell r="DG10">
            <v>334</v>
          </cell>
          <cell r="DH10">
            <v>679</v>
          </cell>
          <cell r="DI10">
            <v>342</v>
          </cell>
          <cell r="DJ10">
            <v>337</v>
          </cell>
          <cell r="DK10">
            <v>615</v>
          </cell>
          <cell r="DL10">
            <v>288</v>
          </cell>
          <cell r="DM10">
            <v>327</v>
          </cell>
          <cell r="DN10">
            <v>710</v>
          </cell>
          <cell r="DO10">
            <v>317</v>
          </cell>
          <cell r="DP10">
            <v>393</v>
          </cell>
          <cell r="DQ10">
            <v>755</v>
          </cell>
          <cell r="DR10">
            <v>360</v>
          </cell>
          <cell r="DS10">
            <v>395</v>
          </cell>
          <cell r="DT10">
            <v>733</v>
          </cell>
          <cell r="DU10">
            <v>341</v>
          </cell>
          <cell r="DV10">
            <v>392</v>
          </cell>
          <cell r="DW10">
            <v>787</v>
          </cell>
          <cell r="DX10">
            <v>381</v>
          </cell>
          <cell r="DY10">
            <v>406</v>
          </cell>
          <cell r="DZ10">
            <v>770</v>
          </cell>
          <cell r="EA10">
            <v>340</v>
          </cell>
          <cell r="EB10">
            <v>430</v>
          </cell>
          <cell r="EC10">
            <v>728</v>
          </cell>
          <cell r="ED10">
            <v>332</v>
          </cell>
          <cell r="EE10">
            <v>396</v>
          </cell>
          <cell r="EF10">
            <v>779</v>
          </cell>
          <cell r="EG10">
            <v>394</v>
          </cell>
          <cell r="EH10">
            <v>385</v>
          </cell>
          <cell r="EI10">
            <v>728</v>
          </cell>
          <cell r="EJ10">
            <v>339</v>
          </cell>
          <cell r="EK10">
            <v>389</v>
          </cell>
          <cell r="EL10">
            <v>831</v>
          </cell>
          <cell r="EM10">
            <v>388</v>
          </cell>
          <cell r="EN10">
            <v>443</v>
          </cell>
          <cell r="EO10">
            <v>826</v>
          </cell>
          <cell r="EP10">
            <v>395</v>
          </cell>
          <cell r="EQ10">
            <v>431</v>
          </cell>
          <cell r="ER10">
            <v>852</v>
          </cell>
          <cell r="ES10">
            <v>403</v>
          </cell>
          <cell r="ET10">
            <v>449</v>
          </cell>
          <cell r="EU10">
            <v>957</v>
          </cell>
          <cell r="EV10">
            <v>451</v>
          </cell>
          <cell r="EW10">
            <v>506</v>
          </cell>
          <cell r="EX10">
            <v>927</v>
          </cell>
          <cell r="EY10">
            <v>458</v>
          </cell>
          <cell r="EZ10">
            <v>469</v>
          </cell>
          <cell r="FA10">
            <v>884</v>
          </cell>
          <cell r="FB10">
            <v>442</v>
          </cell>
          <cell r="FC10">
            <v>442</v>
          </cell>
          <cell r="FD10">
            <v>952</v>
          </cell>
          <cell r="FE10">
            <v>477</v>
          </cell>
          <cell r="FF10">
            <v>475</v>
          </cell>
          <cell r="FG10">
            <v>913</v>
          </cell>
          <cell r="FH10">
            <v>456</v>
          </cell>
          <cell r="FI10">
            <v>457</v>
          </cell>
          <cell r="FJ10">
            <v>1005</v>
          </cell>
          <cell r="FK10">
            <v>506</v>
          </cell>
          <cell r="FL10">
            <v>499</v>
          </cell>
          <cell r="FM10">
            <v>927</v>
          </cell>
          <cell r="FN10">
            <v>461</v>
          </cell>
          <cell r="FO10">
            <v>466</v>
          </cell>
          <cell r="FP10">
            <v>964</v>
          </cell>
          <cell r="FQ10">
            <v>511</v>
          </cell>
          <cell r="FR10">
            <v>453</v>
          </cell>
          <cell r="FS10">
            <v>931</v>
          </cell>
          <cell r="FT10">
            <v>479</v>
          </cell>
          <cell r="FU10">
            <v>452</v>
          </cell>
          <cell r="FV10">
            <v>908</v>
          </cell>
          <cell r="FW10">
            <v>465</v>
          </cell>
          <cell r="FX10">
            <v>443</v>
          </cell>
          <cell r="FY10">
            <v>852</v>
          </cell>
          <cell r="FZ10">
            <v>388</v>
          </cell>
          <cell r="GA10">
            <v>464</v>
          </cell>
          <cell r="GB10">
            <v>858</v>
          </cell>
          <cell r="GC10">
            <v>424</v>
          </cell>
          <cell r="GD10">
            <v>434</v>
          </cell>
          <cell r="GE10">
            <v>802</v>
          </cell>
          <cell r="GF10">
            <v>377</v>
          </cell>
          <cell r="GG10">
            <v>425</v>
          </cell>
          <cell r="GH10">
            <v>780</v>
          </cell>
          <cell r="GI10">
            <v>376</v>
          </cell>
          <cell r="GJ10">
            <v>404</v>
          </cell>
          <cell r="GK10">
            <v>813</v>
          </cell>
          <cell r="GL10">
            <v>381</v>
          </cell>
          <cell r="GM10">
            <v>432</v>
          </cell>
          <cell r="GN10">
            <v>791</v>
          </cell>
          <cell r="GO10">
            <v>387</v>
          </cell>
          <cell r="GP10">
            <v>404</v>
          </cell>
          <cell r="GQ10">
            <v>753</v>
          </cell>
          <cell r="GR10">
            <v>355</v>
          </cell>
          <cell r="GS10">
            <v>398</v>
          </cell>
          <cell r="GT10">
            <v>750</v>
          </cell>
          <cell r="GU10">
            <v>352</v>
          </cell>
          <cell r="GV10">
            <v>398</v>
          </cell>
          <cell r="GW10">
            <v>704</v>
          </cell>
          <cell r="GX10">
            <v>360</v>
          </cell>
          <cell r="GY10">
            <v>344</v>
          </cell>
          <cell r="GZ10">
            <v>764</v>
          </cell>
          <cell r="HA10">
            <v>381</v>
          </cell>
          <cell r="HB10">
            <v>383</v>
          </cell>
          <cell r="HC10">
            <v>739</v>
          </cell>
          <cell r="HD10">
            <v>346</v>
          </cell>
          <cell r="HE10">
            <v>393</v>
          </cell>
          <cell r="HF10">
            <v>757</v>
          </cell>
          <cell r="HG10">
            <v>368</v>
          </cell>
          <cell r="HH10">
            <v>389</v>
          </cell>
          <cell r="HI10">
            <v>751</v>
          </cell>
          <cell r="HJ10">
            <v>338</v>
          </cell>
          <cell r="HK10">
            <v>413</v>
          </cell>
          <cell r="HL10">
            <v>867</v>
          </cell>
          <cell r="HM10">
            <v>379</v>
          </cell>
          <cell r="HN10">
            <v>488</v>
          </cell>
          <cell r="HO10">
            <v>906</v>
          </cell>
          <cell r="HP10">
            <v>414</v>
          </cell>
          <cell r="HQ10">
            <v>492</v>
          </cell>
          <cell r="HR10">
            <v>982</v>
          </cell>
          <cell r="HS10">
            <v>430</v>
          </cell>
          <cell r="HT10">
            <v>552</v>
          </cell>
          <cell r="HU10">
            <v>749</v>
          </cell>
          <cell r="HV10">
            <v>365</v>
          </cell>
          <cell r="HW10">
            <v>384</v>
          </cell>
          <cell r="HX10">
            <v>749</v>
          </cell>
          <cell r="HY10">
            <v>374</v>
          </cell>
          <cell r="HZ10">
            <v>375</v>
          </cell>
          <cell r="IA10">
            <v>749</v>
          </cell>
          <cell r="IB10">
            <v>352</v>
          </cell>
          <cell r="IC10">
            <v>397</v>
          </cell>
          <cell r="ID10">
            <v>740</v>
          </cell>
          <cell r="IE10">
            <v>359</v>
          </cell>
          <cell r="IF10">
            <v>381</v>
          </cell>
          <cell r="IG10">
            <v>606</v>
          </cell>
          <cell r="IH10">
            <v>290</v>
          </cell>
          <cell r="II10">
            <v>316</v>
          </cell>
          <cell r="IJ10">
            <v>531</v>
          </cell>
          <cell r="IK10">
            <v>234</v>
          </cell>
          <cell r="IL10">
            <v>297</v>
          </cell>
          <cell r="IM10">
            <v>615</v>
          </cell>
          <cell r="IN10">
            <v>290</v>
          </cell>
          <cell r="IO10">
            <v>325</v>
          </cell>
          <cell r="IP10">
            <v>582</v>
          </cell>
          <cell r="IQ10">
            <v>236</v>
          </cell>
          <cell r="IR10">
            <v>346</v>
          </cell>
          <cell r="IS10">
            <v>565</v>
          </cell>
          <cell r="IT10">
            <v>243</v>
          </cell>
          <cell r="IU10">
            <v>322</v>
          </cell>
          <cell r="IV10">
            <v>524</v>
          </cell>
          <cell r="IW10">
            <v>241</v>
          </cell>
          <cell r="IX10">
            <v>283</v>
          </cell>
          <cell r="IY10">
            <v>524</v>
          </cell>
          <cell r="IZ10">
            <v>234</v>
          </cell>
          <cell r="JA10">
            <v>290</v>
          </cell>
          <cell r="JB10">
            <v>487</v>
          </cell>
          <cell r="JC10">
            <v>207</v>
          </cell>
          <cell r="JD10">
            <v>280</v>
          </cell>
          <cell r="JE10">
            <v>412</v>
          </cell>
          <cell r="JF10">
            <v>159</v>
          </cell>
          <cell r="JG10">
            <v>253</v>
          </cell>
          <cell r="JH10">
            <v>413</v>
          </cell>
          <cell r="JI10">
            <v>161</v>
          </cell>
          <cell r="JJ10">
            <v>252</v>
          </cell>
          <cell r="JK10">
            <v>413</v>
          </cell>
          <cell r="JL10">
            <v>187</v>
          </cell>
          <cell r="JM10">
            <v>226</v>
          </cell>
          <cell r="JN10">
            <v>394</v>
          </cell>
          <cell r="JO10">
            <v>172</v>
          </cell>
          <cell r="JP10">
            <v>222</v>
          </cell>
          <cell r="JQ10">
            <v>327</v>
          </cell>
          <cell r="JR10">
            <v>128</v>
          </cell>
          <cell r="JS10">
            <v>199</v>
          </cell>
          <cell r="JT10">
            <v>318</v>
          </cell>
          <cell r="JU10">
            <v>131</v>
          </cell>
          <cell r="JV10">
            <v>187</v>
          </cell>
          <cell r="JW10">
            <v>262</v>
          </cell>
          <cell r="JX10">
            <v>95</v>
          </cell>
          <cell r="JY10">
            <v>167</v>
          </cell>
          <cell r="JZ10">
            <v>240</v>
          </cell>
          <cell r="KA10">
            <v>105</v>
          </cell>
          <cell r="KB10">
            <v>135</v>
          </cell>
          <cell r="KC10">
            <v>232</v>
          </cell>
          <cell r="KD10">
            <v>78</v>
          </cell>
          <cell r="KE10">
            <v>154</v>
          </cell>
          <cell r="KF10">
            <v>764</v>
          </cell>
          <cell r="KG10">
            <v>257</v>
          </cell>
          <cell r="KH10">
            <v>507</v>
          </cell>
        </row>
        <row r="11">
          <cell r="C11" t="str">
            <v>Allerdale</v>
          </cell>
          <cell r="D11" t="str">
            <v>E07000026</v>
          </cell>
          <cell r="E11" t="str">
            <v>Non-metropolitan District</v>
          </cell>
          <cell r="F11">
            <v>96660</v>
          </cell>
          <cell r="G11">
            <v>58273</v>
          </cell>
          <cell r="H11">
            <v>3.9777338500000003</v>
          </cell>
          <cell r="I11">
            <v>0.60286571487688811</v>
          </cell>
          <cell r="J11">
            <v>4871</v>
          </cell>
          <cell r="K11">
            <v>4309</v>
          </cell>
          <cell r="L11">
            <v>4926</v>
          </cell>
          <cell r="M11">
            <v>4892</v>
          </cell>
          <cell r="N11">
            <v>5208</v>
          </cell>
          <cell r="O11">
            <v>5546</v>
          </cell>
          <cell r="P11">
            <v>7397</v>
          </cell>
          <cell r="Q11">
            <v>7650</v>
          </cell>
          <cell r="R11">
            <v>6633</v>
          </cell>
          <cell r="S11">
            <v>6841</v>
          </cell>
          <cell r="T11">
            <v>47591</v>
          </cell>
          <cell r="U11">
            <v>49069</v>
          </cell>
          <cell r="V11">
            <v>908</v>
          </cell>
          <cell r="W11">
            <v>444</v>
          </cell>
          <cell r="X11">
            <v>464</v>
          </cell>
          <cell r="Y11">
            <v>905</v>
          </cell>
          <cell r="Z11">
            <v>414</v>
          </cell>
          <cell r="AA11">
            <v>491</v>
          </cell>
          <cell r="AB11">
            <v>943</v>
          </cell>
          <cell r="AC11">
            <v>478</v>
          </cell>
          <cell r="AD11">
            <v>465</v>
          </cell>
          <cell r="AE11">
            <v>965</v>
          </cell>
          <cell r="AF11">
            <v>470</v>
          </cell>
          <cell r="AG11">
            <v>495</v>
          </cell>
          <cell r="AH11">
            <v>1048</v>
          </cell>
          <cell r="AI11">
            <v>501</v>
          </cell>
          <cell r="AJ11">
            <v>547</v>
          </cell>
          <cell r="AK11">
            <v>1034</v>
          </cell>
          <cell r="AL11">
            <v>506</v>
          </cell>
          <cell r="AM11">
            <v>528</v>
          </cell>
          <cell r="AN11">
            <v>1045</v>
          </cell>
          <cell r="AO11">
            <v>598</v>
          </cell>
          <cell r="AP11">
            <v>447</v>
          </cell>
          <cell r="AQ11">
            <v>1037</v>
          </cell>
          <cell r="AR11">
            <v>529</v>
          </cell>
          <cell r="AS11">
            <v>508</v>
          </cell>
          <cell r="AT11">
            <v>1020</v>
          </cell>
          <cell r="AU11">
            <v>507</v>
          </cell>
          <cell r="AV11">
            <v>513</v>
          </cell>
          <cell r="AW11">
            <v>978</v>
          </cell>
          <cell r="AX11">
            <v>510</v>
          </cell>
          <cell r="AY11">
            <v>468</v>
          </cell>
          <cell r="AZ11">
            <v>1000</v>
          </cell>
          <cell r="BA11">
            <v>521</v>
          </cell>
          <cell r="BB11">
            <v>479</v>
          </cell>
          <cell r="BC11">
            <v>958</v>
          </cell>
          <cell r="BD11">
            <v>517</v>
          </cell>
          <cell r="BE11">
            <v>441</v>
          </cell>
          <cell r="BF11">
            <v>996</v>
          </cell>
          <cell r="BG11">
            <v>522</v>
          </cell>
          <cell r="BH11">
            <v>474</v>
          </cell>
          <cell r="BI11">
            <v>1019</v>
          </cell>
          <cell r="BJ11">
            <v>528</v>
          </cell>
          <cell r="BK11">
            <v>491</v>
          </cell>
          <cell r="BL11">
            <v>1008</v>
          </cell>
          <cell r="BM11">
            <v>503</v>
          </cell>
          <cell r="BN11">
            <v>505</v>
          </cell>
          <cell r="BO11">
            <v>1035</v>
          </cell>
          <cell r="BP11">
            <v>529</v>
          </cell>
          <cell r="BQ11">
            <v>506</v>
          </cell>
          <cell r="BR11">
            <v>1136</v>
          </cell>
          <cell r="BS11">
            <v>587</v>
          </cell>
          <cell r="BT11">
            <v>549</v>
          </cell>
          <cell r="BU11">
            <v>1087</v>
          </cell>
          <cell r="BV11">
            <v>581</v>
          </cell>
          <cell r="BW11">
            <v>506</v>
          </cell>
          <cell r="BX11">
            <v>1147</v>
          </cell>
          <cell r="BY11">
            <v>568</v>
          </cell>
          <cell r="BZ11">
            <v>579</v>
          </cell>
          <cell r="CA11">
            <v>876</v>
          </cell>
          <cell r="CB11">
            <v>492</v>
          </cell>
          <cell r="CC11">
            <v>384</v>
          </cell>
          <cell r="CD11">
            <v>903</v>
          </cell>
          <cell r="CE11">
            <v>495</v>
          </cell>
          <cell r="CF11">
            <v>408</v>
          </cell>
          <cell r="CG11">
            <v>935</v>
          </cell>
          <cell r="CH11">
            <v>507</v>
          </cell>
          <cell r="CI11">
            <v>428</v>
          </cell>
          <cell r="CJ11">
            <v>962</v>
          </cell>
          <cell r="CK11">
            <v>513</v>
          </cell>
          <cell r="CL11">
            <v>449</v>
          </cell>
          <cell r="CM11">
            <v>1060</v>
          </cell>
          <cell r="CN11">
            <v>567</v>
          </cell>
          <cell r="CO11">
            <v>493</v>
          </cell>
          <cell r="CP11">
            <v>1074</v>
          </cell>
          <cell r="CQ11">
            <v>561</v>
          </cell>
          <cell r="CR11">
            <v>513</v>
          </cell>
          <cell r="CS11">
            <v>983</v>
          </cell>
          <cell r="CT11">
            <v>504</v>
          </cell>
          <cell r="CU11">
            <v>479</v>
          </cell>
          <cell r="CV11">
            <v>949</v>
          </cell>
          <cell r="CW11">
            <v>509</v>
          </cell>
          <cell r="CX11">
            <v>440</v>
          </cell>
          <cell r="CY11">
            <v>1017</v>
          </cell>
          <cell r="CZ11">
            <v>528</v>
          </cell>
          <cell r="DA11">
            <v>489</v>
          </cell>
          <cell r="DB11">
            <v>911</v>
          </cell>
          <cell r="DC11">
            <v>438</v>
          </cell>
          <cell r="DD11">
            <v>473</v>
          </cell>
          <cell r="DE11">
            <v>1012</v>
          </cell>
          <cell r="DF11">
            <v>530</v>
          </cell>
          <cell r="DG11">
            <v>482</v>
          </cell>
          <cell r="DH11">
            <v>978</v>
          </cell>
          <cell r="DI11">
            <v>475</v>
          </cell>
          <cell r="DJ11">
            <v>503</v>
          </cell>
          <cell r="DK11">
            <v>963</v>
          </cell>
          <cell r="DL11">
            <v>477</v>
          </cell>
          <cell r="DM11">
            <v>486</v>
          </cell>
          <cell r="DN11">
            <v>962</v>
          </cell>
          <cell r="DO11">
            <v>466</v>
          </cell>
          <cell r="DP11">
            <v>496</v>
          </cell>
          <cell r="DQ11">
            <v>962</v>
          </cell>
          <cell r="DR11">
            <v>487</v>
          </cell>
          <cell r="DS11">
            <v>475</v>
          </cell>
          <cell r="DT11">
            <v>1081</v>
          </cell>
          <cell r="DU11">
            <v>512</v>
          </cell>
          <cell r="DV11">
            <v>569</v>
          </cell>
          <cell r="DW11">
            <v>1065</v>
          </cell>
          <cell r="DX11">
            <v>502</v>
          </cell>
          <cell r="DY11">
            <v>563</v>
          </cell>
          <cell r="DZ11">
            <v>947</v>
          </cell>
          <cell r="EA11">
            <v>475</v>
          </cell>
          <cell r="EB11">
            <v>472</v>
          </cell>
          <cell r="EC11">
            <v>919</v>
          </cell>
          <cell r="ED11">
            <v>449</v>
          </cell>
          <cell r="EE11">
            <v>470</v>
          </cell>
          <cell r="EF11">
            <v>911</v>
          </cell>
          <cell r="EG11">
            <v>452</v>
          </cell>
          <cell r="EH11">
            <v>459</v>
          </cell>
          <cell r="EI11">
            <v>954</v>
          </cell>
          <cell r="EJ11">
            <v>468</v>
          </cell>
          <cell r="EK11">
            <v>486</v>
          </cell>
          <cell r="EL11">
            <v>1027</v>
          </cell>
          <cell r="EM11">
            <v>506</v>
          </cell>
          <cell r="EN11">
            <v>521</v>
          </cell>
          <cell r="EO11">
            <v>1071</v>
          </cell>
          <cell r="EP11">
            <v>521</v>
          </cell>
          <cell r="EQ11">
            <v>550</v>
          </cell>
          <cell r="ER11">
            <v>1145</v>
          </cell>
          <cell r="ES11">
            <v>537</v>
          </cell>
          <cell r="ET11">
            <v>608</v>
          </cell>
          <cell r="EU11">
            <v>1242</v>
          </cell>
          <cell r="EV11">
            <v>594</v>
          </cell>
          <cell r="EW11">
            <v>648</v>
          </cell>
          <cell r="EX11">
            <v>1473</v>
          </cell>
          <cell r="EY11">
            <v>704</v>
          </cell>
          <cell r="EZ11">
            <v>769</v>
          </cell>
          <cell r="FA11">
            <v>1404</v>
          </cell>
          <cell r="FB11">
            <v>669</v>
          </cell>
          <cell r="FC11">
            <v>735</v>
          </cell>
          <cell r="FD11">
            <v>1536</v>
          </cell>
          <cell r="FE11">
            <v>725</v>
          </cell>
          <cell r="FF11">
            <v>811</v>
          </cell>
          <cell r="FG11">
            <v>1476</v>
          </cell>
          <cell r="FH11">
            <v>736</v>
          </cell>
          <cell r="FI11">
            <v>740</v>
          </cell>
          <cell r="FJ11">
            <v>1604</v>
          </cell>
          <cell r="FK11">
            <v>812</v>
          </cell>
          <cell r="FL11">
            <v>792</v>
          </cell>
          <cell r="FM11">
            <v>1530</v>
          </cell>
          <cell r="FN11">
            <v>742</v>
          </cell>
          <cell r="FO11">
            <v>788</v>
          </cell>
          <cell r="FP11">
            <v>1549</v>
          </cell>
          <cell r="FQ11">
            <v>787</v>
          </cell>
          <cell r="FR11">
            <v>762</v>
          </cell>
          <cell r="FS11">
            <v>1526</v>
          </cell>
          <cell r="FT11">
            <v>730</v>
          </cell>
          <cell r="FU11">
            <v>796</v>
          </cell>
          <cell r="FV11">
            <v>1489</v>
          </cell>
          <cell r="FW11">
            <v>734</v>
          </cell>
          <cell r="FX11">
            <v>755</v>
          </cell>
          <cell r="FY11">
            <v>1509</v>
          </cell>
          <cell r="FZ11">
            <v>762</v>
          </cell>
          <cell r="GA11">
            <v>747</v>
          </cell>
          <cell r="GB11">
            <v>1424</v>
          </cell>
          <cell r="GC11">
            <v>700</v>
          </cell>
          <cell r="GD11">
            <v>724</v>
          </cell>
          <cell r="GE11">
            <v>1417</v>
          </cell>
          <cell r="GF11">
            <v>725</v>
          </cell>
          <cell r="GG11">
            <v>692</v>
          </cell>
          <cell r="GH11">
            <v>1411</v>
          </cell>
          <cell r="GI11">
            <v>662</v>
          </cell>
          <cell r="GJ11">
            <v>749</v>
          </cell>
          <cell r="GK11">
            <v>1421</v>
          </cell>
          <cell r="GL11">
            <v>696</v>
          </cell>
          <cell r="GM11">
            <v>725</v>
          </cell>
          <cell r="GN11">
            <v>1349</v>
          </cell>
          <cell r="GO11">
            <v>672</v>
          </cell>
          <cell r="GP11">
            <v>677</v>
          </cell>
          <cell r="GQ11">
            <v>1346</v>
          </cell>
          <cell r="GR11">
            <v>643</v>
          </cell>
          <cell r="GS11">
            <v>703</v>
          </cell>
          <cell r="GT11">
            <v>1242</v>
          </cell>
          <cell r="GU11">
            <v>639</v>
          </cell>
          <cell r="GV11">
            <v>603</v>
          </cell>
          <cell r="GW11">
            <v>1291</v>
          </cell>
          <cell r="GX11">
            <v>646</v>
          </cell>
          <cell r="GY11">
            <v>645</v>
          </cell>
          <cell r="GZ11">
            <v>1351</v>
          </cell>
          <cell r="HA11">
            <v>632</v>
          </cell>
          <cell r="HB11">
            <v>719</v>
          </cell>
          <cell r="HC11">
            <v>1277</v>
          </cell>
          <cell r="HD11">
            <v>642</v>
          </cell>
          <cell r="HE11">
            <v>635</v>
          </cell>
          <cell r="HF11">
            <v>1369</v>
          </cell>
          <cell r="HG11">
            <v>676</v>
          </cell>
          <cell r="HH11">
            <v>693</v>
          </cell>
          <cell r="HI11">
            <v>1348</v>
          </cell>
          <cell r="HJ11">
            <v>636</v>
          </cell>
          <cell r="HK11">
            <v>712</v>
          </cell>
          <cell r="HL11">
            <v>1486</v>
          </cell>
          <cell r="HM11">
            <v>765</v>
          </cell>
          <cell r="HN11">
            <v>721</v>
          </cell>
          <cell r="HO11">
            <v>1544</v>
          </cell>
          <cell r="HP11">
            <v>744</v>
          </cell>
          <cell r="HQ11">
            <v>800</v>
          </cell>
          <cell r="HR11">
            <v>1636</v>
          </cell>
          <cell r="HS11">
            <v>827</v>
          </cell>
          <cell r="HT11">
            <v>809</v>
          </cell>
          <cell r="HU11">
            <v>1154</v>
          </cell>
          <cell r="HV11">
            <v>605</v>
          </cell>
          <cell r="HW11">
            <v>549</v>
          </cell>
          <cell r="HX11">
            <v>1110</v>
          </cell>
          <cell r="HY11">
            <v>556</v>
          </cell>
          <cell r="HZ11">
            <v>554</v>
          </cell>
          <cell r="IA11">
            <v>1191</v>
          </cell>
          <cell r="IB11">
            <v>583</v>
          </cell>
          <cell r="IC11">
            <v>608</v>
          </cell>
          <cell r="ID11">
            <v>1097</v>
          </cell>
          <cell r="IE11">
            <v>543</v>
          </cell>
          <cell r="IF11">
            <v>554</v>
          </cell>
          <cell r="IG11">
            <v>1019</v>
          </cell>
          <cell r="IH11">
            <v>511</v>
          </cell>
          <cell r="II11">
            <v>508</v>
          </cell>
          <cell r="IJ11">
            <v>931</v>
          </cell>
          <cell r="IK11">
            <v>470</v>
          </cell>
          <cell r="IL11">
            <v>461</v>
          </cell>
          <cell r="IM11">
            <v>939</v>
          </cell>
          <cell r="IN11">
            <v>472</v>
          </cell>
          <cell r="IO11">
            <v>467</v>
          </cell>
          <cell r="IP11">
            <v>906</v>
          </cell>
          <cell r="IQ11">
            <v>425</v>
          </cell>
          <cell r="IR11">
            <v>481</v>
          </cell>
          <cell r="IS11">
            <v>858</v>
          </cell>
          <cell r="IT11">
            <v>396</v>
          </cell>
          <cell r="IU11">
            <v>462</v>
          </cell>
          <cell r="IV11">
            <v>802</v>
          </cell>
          <cell r="IW11">
            <v>385</v>
          </cell>
          <cell r="IX11">
            <v>417</v>
          </cell>
          <cell r="IY11">
            <v>731</v>
          </cell>
          <cell r="IZ11">
            <v>326</v>
          </cell>
          <cell r="JA11">
            <v>405</v>
          </cell>
          <cell r="JB11">
            <v>679</v>
          </cell>
          <cell r="JC11">
            <v>302</v>
          </cell>
          <cell r="JD11">
            <v>377</v>
          </cell>
          <cell r="JE11">
            <v>617</v>
          </cell>
          <cell r="JF11">
            <v>272</v>
          </cell>
          <cell r="JG11">
            <v>345</v>
          </cell>
          <cell r="JH11">
            <v>584</v>
          </cell>
          <cell r="JI11">
            <v>265</v>
          </cell>
          <cell r="JJ11">
            <v>319</v>
          </cell>
          <cell r="JK11">
            <v>576</v>
          </cell>
          <cell r="JL11">
            <v>240</v>
          </cell>
          <cell r="JM11">
            <v>336</v>
          </cell>
          <cell r="JN11">
            <v>516</v>
          </cell>
          <cell r="JO11">
            <v>222</v>
          </cell>
          <cell r="JP11">
            <v>294</v>
          </cell>
          <cell r="JQ11">
            <v>435</v>
          </cell>
          <cell r="JR11">
            <v>174</v>
          </cell>
          <cell r="JS11">
            <v>261</v>
          </cell>
          <cell r="JT11">
            <v>390</v>
          </cell>
          <cell r="JU11">
            <v>145</v>
          </cell>
          <cell r="JV11">
            <v>245</v>
          </cell>
          <cell r="JW11">
            <v>345</v>
          </cell>
          <cell r="JX11">
            <v>137</v>
          </cell>
          <cell r="JY11">
            <v>208</v>
          </cell>
          <cell r="JZ11">
            <v>330</v>
          </cell>
          <cell r="KA11">
            <v>99</v>
          </cell>
          <cell r="KB11">
            <v>231</v>
          </cell>
          <cell r="KC11">
            <v>285</v>
          </cell>
          <cell r="KD11">
            <v>101</v>
          </cell>
          <cell r="KE11">
            <v>184</v>
          </cell>
          <cell r="KF11">
            <v>979</v>
          </cell>
          <cell r="KG11">
            <v>278</v>
          </cell>
          <cell r="KH11">
            <v>701</v>
          </cell>
        </row>
        <row r="12">
          <cell r="C12" t="str">
            <v>Amber Valley</v>
          </cell>
          <cell r="D12" t="str">
            <v>E07000032</v>
          </cell>
          <cell r="E12" t="str">
            <v>Non-metropolitan District</v>
          </cell>
          <cell r="F12">
            <v>124069</v>
          </cell>
          <cell r="G12">
            <v>76701</v>
          </cell>
          <cell r="H12">
            <v>3.4517637800000003</v>
          </cell>
          <cell r="I12">
            <v>0.61821244630004268</v>
          </cell>
          <cell r="J12">
            <v>6022</v>
          </cell>
          <cell r="K12">
            <v>6037</v>
          </cell>
          <cell r="L12">
            <v>6492</v>
          </cell>
          <cell r="M12">
            <v>6937</v>
          </cell>
          <cell r="N12">
            <v>7566</v>
          </cell>
          <cell r="O12">
            <v>7853</v>
          </cell>
          <cell r="P12">
            <v>9676</v>
          </cell>
          <cell r="Q12">
            <v>9770</v>
          </cell>
          <cell r="R12">
            <v>8197</v>
          </cell>
          <cell r="S12">
            <v>8151</v>
          </cell>
          <cell r="T12">
            <v>60936</v>
          </cell>
          <cell r="U12">
            <v>63133</v>
          </cell>
          <cell r="V12">
            <v>1194</v>
          </cell>
          <cell r="W12">
            <v>607</v>
          </cell>
          <cell r="X12">
            <v>587</v>
          </cell>
          <cell r="Y12">
            <v>1198</v>
          </cell>
          <cell r="Z12">
            <v>624</v>
          </cell>
          <cell r="AA12">
            <v>574</v>
          </cell>
          <cell r="AB12">
            <v>1339</v>
          </cell>
          <cell r="AC12">
            <v>712</v>
          </cell>
          <cell r="AD12">
            <v>627</v>
          </cell>
          <cell r="AE12">
            <v>1320</v>
          </cell>
          <cell r="AF12">
            <v>667</v>
          </cell>
          <cell r="AG12">
            <v>653</v>
          </cell>
          <cell r="AH12">
            <v>1352</v>
          </cell>
          <cell r="AI12">
            <v>689</v>
          </cell>
          <cell r="AJ12">
            <v>663</v>
          </cell>
          <cell r="AK12">
            <v>1385</v>
          </cell>
          <cell r="AL12">
            <v>737</v>
          </cell>
          <cell r="AM12">
            <v>648</v>
          </cell>
          <cell r="AN12">
            <v>1241</v>
          </cell>
          <cell r="AO12">
            <v>628</v>
          </cell>
          <cell r="AP12">
            <v>613</v>
          </cell>
          <cell r="AQ12">
            <v>1332</v>
          </cell>
          <cell r="AR12">
            <v>672</v>
          </cell>
          <cell r="AS12">
            <v>660</v>
          </cell>
          <cell r="AT12">
            <v>1373</v>
          </cell>
          <cell r="AU12">
            <v>668</v>
          </cell>
          <cell r="AV12">
            <v>705</v>
          </cell>
          <cell r="AW12">
            <v>1329</v>
          </cell>
          <cell r="AX12">
            <v>664</v>
          </cell>
          <cell r="AY12">
            <v>665</v>
          </cell>
          <cell r="AZ12">
            <v>1308</v>
          </cell>
          <cell r="BA12">
            <v>730</v>
          </cell>
          <cell r="BB12">
            <v>578</v>
          </cell>
          <cell r="BC12">
            <v>1279</v>
          </cell>
          <cell r="BD12">
            <v>672</v>
          </cell>
          <cell r="BE12">
            <v>607</v>
          </cell>
          <cell r="BF12">
            <v>1291</v>
          </cell>
          <cell r="BG12">
            <v>659</v>
          </cell>
          <cell r="BH12">
            <v>632</v>
          </cell>
          <cell r="BI12">
            <v>1311</v>
          </cell>
          <cell r="BJ12">
            <v>658</v>
          </cell>
          <cell r="BK12">
            <v>653</v>
          </cell>
          <cell r="BL12">
            <v>1286</v>
          </cell>
          <cell r="BM12">
            <v>662</v>
          </cell>
          <cell r="BN12">
            <v>624</v>
          </cell>
          <cell r="BO12">
            <v>1429</v>
          </cell>
          <cell r="BP12">
            <v>743</v>
          </cell>
          <cell r="BQ12">
            <v>686</v>
          </cell>
          <cell r="BR12">
            <v>1458</v>
          </cell>
          <cell r="BS12">
            <v>709</v>
          </cell>
          <cell r="BT12">
            <v>749</v>
          </cell>
          <cell r="BU12">
            <v>1422</v>
          </cell>
          <cell r="BV12">
            <v>715</v>
          </cell>
          <cell r="BW12">
            <v>707</v>
          </cell>
          <cell r="BX12">
            <v>1458</v>
          </cell>
          <cell r="BY12">
            <v>716</v>
          </cell>
          <cell r="BZ12">
            <v>742</v>
          </cell>
          <cell r="CA12">
            <v>1150</v>
          </cell>
          <cell r="CB12">
            <v>609</v>
          </cell>
          <cell r="CC12">
            <v>541</v>
          </cell>
          <cell r="CD12">
            <v>1117</v>
          </cell>
          <cell r="CE12">
            <v>544</v>
          </cell>
          <cell r="CF12">
            <v>573</v>
          </cell>
          <cell r="CG12">
            <v>1256</v>
          </cell>
          <cell r="CH12">
            <v>629</v>
          </cell>
          <cell r="CI12">
            <v>627</v>
          </cell>
          <cell r="CJ12">
            <v>1322</v>
          </cell>
          <cell r="CK12">
            <v>695</v>
          </cell>
          <cell r="CL12">
            <v>627</v>
          </cell>
          <cell r="CM12">
            <v>1373</v>
          </cell>
          <cell r="CN12">
            <v>654</v>
          </cell>
          <cell r="CO12">
            <v>719</v>
          </cell>
          <cell r="CP12">
            <v>1503</v>
          </cell>
          <cell r="CQ12">
            <v>751</v>
          </cell>
          <cell r="CR12">
            <v>752</v>
          </cell>
          <cell r="CS12">
            <v>1317</v>
          </cell>
          <cell r="CT12">
            <v>669</v>
          </cell>
          <cell r="CU12">
            <v>648</v>
          </cell>
          <cell r="CV12">
            <v>1298</v>
          </cell>
          <cell r="CW12">
            <v>616</v>
          </cell>
          <cell r="CX12">
            <v>682</v>
          </cell>
          <cell r="CY12">
            <v>1349</v>
          </cell>
          <cell r="CZ12">
            <v>674</v>
          </cell>
          <cell r="DA12">
            <v>675</v>
          </cell>
          <cell r="DB12">
            <v>1321</v>
          </cell>
          <cell r="DC12">
            <v>633</v>
          </cell>
          <cell r="DD12">
            <v>688</v>
          </cell>
          <cell r="DE12">
            <v>1343</v>
          </cell>
          <cell r="DF12">
            <v>647</v>
          </cell>
          <cell r="DG12">
            <v>696</v>
          </cell>
          <cell r="DH12">
            <v>1387</v>
          </cell>
          <cell r="DI12">
            <v>622</v>
          </cell>
          <cell r="DJ12">
            <v>765</v>
          </cell>
          <cell r="DK12">
            <v>1261</v>
          </cell>
          <cell r="DL12">
            <v>622</v>
          </cell>
          <cell r="DM12">
            <v>639</v>
          </cell>
          <cell r="DN12">
            <v>1350</v>
          </cell>
          <cell r="DO12">
            <v>666</v>
          </cell>
          <cell r="DP12">
            <v>684</v>
          </cell>
          <cell r="DQ12">
            <v>1364</v>
          </cell>
          <cell r="DR12">
            <v>664</v>
          </cell>
          <cell r="DS12">
            <v>700</v>
          </cell>
          <cell r="DT12">
            <v>1439</v>
          </cell>
          <cell r="DU12">
            <v>679</v>
          </cell>
          <cell r="DV12">
            <v>760</v>
          </cell>
          <cell r="DW12">
            <v>1519</v>
          </cell>
          <cell r="DX12">
            <v>733</v>
          </cell>
          <cell r="DY12">
            <v>786</v>
          </cell>
          <cell r="DZ12">
            <v>1365</v>
          </cell>
          <cell r="EA12">
            <v>653</v>
          </cell>
          <cell r="EB12">
            <v>712</v>
          </cell>
          <cell r="EC12">
            <v>1211</v>
          </cell>
          <cell r="ED12">
            <v>565</v>
          </cell>
          <cell r="EE12">
            <v>646</v>
          </cell>
          <cell r="EF12">
            <v>1318</v>
          </cell>
          <cell r="EG12">
            <v>638</v>
          </cell>
          <cell r="EH12">
            <v>680</v>
          </cell>
          <cell r="EI12">
            <v>1388</v>
          </cell>
          <cell r="EJ12">
            <v>672</v>
          </cell>
          <cell r="EK12">
            <v>716</v>
          </cell>
          <cell r="EL12">
            <v>1495</v>
          </cell>
          <cell r="EM12">
            <v>745</v>
          </cell>
          <cell r="EN12">
            <v>750</v>
          </cell>
          <cell r="EO12">
            <v>1610</v>
          </cell>
          <cell r="EP12">
            <v>814</v>
          </cell>
          <cell r="EQ12">
            <v>796</v>
          </cell>
          <cell r="ER12">
            <v>1679</v>
          </cell>
          <cell r="ES12">
            <v>832</v>
          </cell>
          <cell r="ET12">
            <v>847</v>
          </cell>
          <cell r="EU12">
            <v>1917</v>
          </cell>
          <cell r="EV12">
            <v>944</v>
          </cell>
          <cell r="EW12">
            <v>973</v>
          </cell>
          <cell r="EX12">
            <v>1917</v>
          </cell>
          <cell r="EY12">
            <v>970</v>
          </cell>
          <cell r="EZ12">
            <v>947</v>
          </cell>
          <cell r="FA12">
            <v>1888</v>
          </cell>
          <cell r="FB12">
            <v>930</v>
          </cell>
          <cell r="FC12">
            <v>958</v>
          </cell>
          <cell r="FD12">
            <v>1993</v>
          </cell>
          <cell r="FE12">
            <v>993</v>
          </cell>
          <cell r="FF12">
            <v>1000</v>
          </cell>
          <cell r="FG12">
            <v>1950</v>
          </cell>
          <cell r="FH12">
            <v>962</v>
          </cell>
          <cell r="FI12">
            <v>988</v>
          </cell>
          <cell r="FJ12">
            <v>2041</v>
          </cell>
          <cell r="FK12">
            <v>1028</v>
          </cell>
          <cell r="FL12">
            <v>1013</v>
          </cell>
          <cell r="FM12">
            <v>1942</v>
          </cell>
          <cell r="FN12">
            <v>927</v>
          </cell>
          <cell r="FO12">
            <v>1015</v>
          </cell>
          <cell r="FP12">
            <v>2055</v>
          </cell>
          <cell r="FQ12">
            <v>1023</v>
          </cell>
          <cell r="FR12">
            <v>1032</v>
          </cell>
          <cell r="FS12">
            <v>1949</v>
          </cell>
          <cell r="FT12">
            <v>970</v>
          </cell>
          <cell r="FU12">
            <v>979</v>
          </cell>
          <cell r="FV12">
            <v>2005</v>
          </cell>
          <cell r="FW12">
            <v>1014</v>
          </cell>
          <cell r="FX12">
            <v>991</v>
          </cell>
          <cell r="FY12">
            <v>1825</v>
          </cell>
          <cell r="FZ12">
            <v>939</v>
          </cell>
          <cell r="GA12">
            <v>886</v>
          </cell>
          <cell r="GB12">
            <v>1798</v>
          </cell>
          <cell r="GC12">
            <v>890</v>
          </cell>
          <cell r="GD12">
            <v>908</v>
          </cell>
          <cell r="GE12">
            <v>1709</v>
          </cell>
          <cell r="GF12">
            <v>868</v>
          </cell>
          <cell r="GG12">
            <v>841</v>
          </cell>
          <cell r="GH12">
            <v>1745</v>
          </cell>
          <cell r="GI12">
            <v>840</v>
          </cell>
          <cell r="GJ12">
            <v>905</v>
          </cell>
          <cell r="GK12">
            <v>1703</v>
          </cell>
          <cell r="GL12">
            <v>869</v>
          </cell>
          <cell r="GM12">
            <v>834</v>
          </cell>
          <cell r="GN12">
            <v>1603</v>
          </cell>
          <cell r="GO12">
            <v>811</v>
          </cell>
          <cell r="GP12">
            <v>792</v>
          </cell>
          <cell r="GQ12">
            <v>1686</v>
          </cell>
          <cell r="GR12">
            <v>877</v>
          </cell>
          <cell r="GS12">
            <v>809</v>
          </cell>
          <cell r="GT12">
            <v>1568</v>
          </cell>
          <cell r="GU12">
            <v>782</v>
          </cell>
          <cell r="GV12">
            <v>786</v>
          </cell>
          <cell r="GW12">
            <v>1610</v>
          </cell>
          <cell r="GX12">
            <v>756</v>
          </cell>
          <cell r="GY12">
            <v>854</v>
          </cell>
          <cell r="GZ12">
            <v>1587</v>
          </cell>
          <cell r="HA12">
            <v>767</v>
          </cell>
          <cell r="HB12">
            <v>820</v>
          </cell>
          <cell r="HC12">
            <v>1538</v>
          </cell>
          <cell r="HD12">
            <v>806</v>
          </cell>
          <cell r="HE12">
            <v>732</v>
          </cell>
          <cell r="HF12">
            <v>1599</v>
          </cell>
          <cell r="HG12">
            <v>821</v>
          </cell>
          <cell r="HH12">
            <v>778</v>
          </cell>
          <cell r="HI12">
            <v>1673</v>
          </cell>
          <cell r="HJ12">
            <v>812</v>
          </cell>
          <cell r="HK12">
            <v>861</v>
          </cell>
          <cell r="HL12">
            <v>1786</v>
          </cell>
          <cell r="HM12">
            <v>874</v>
          </cell>
          <cell r="HN12">
            <v>912</v>
          </cell>
          <cell r="HO12">
            <v>1872</v>
          </cell>
          <cell r="HP12">
            <v>933</v>
          </cell>
          <cell r="HQ12">
            <v>939</v>
          </cell>
          <cell r="HR12">
            <v>2019</v>
          </cell>
          <cell r="HS12">
            <v>1029</v>
          </cell>
          <cell r="HT12">
            <v>990</v>
          </cell>
          <cell r="HU12">
            <v>1452</v>
          </cell>
          <cell r="HV12">
            <v>705</v>
          </cell>
          <cell r="HW12">
            <v>747</v>
          </cell>
          <cell r="HX12">
            <v>1422</v>
          </cell>
          <cell r="HY12">
            <v>716</v>
          </cell>
          <cell r="HZ12">
            <v>706</v>
          </cell>
          <cell r="IA12">
            <v>1517</v>
          </cell>
          <cell r="IB12">
            <v>715</v>
          </cell>
          <cell r="IC12">
            <v>802</v>
          </cell>
          <cell r="ID12">
            <v>1365</v>
          </cell>
          <cell r="IE12">
            <v>669</v>
          </cell>
          <cell r="IF12">
            <v>696</v>
          </cell>
          <cell r="IG12">
            <v>1162</v>
          </cell>
          <cell r="IH12">
            <v>553</v>
          </cell>
          <cell r="II12">
            <v>609</v>
          </cell>
          <cell r="IJ12">
            <v>1012</v>
          </cell>
          <cell r="IK12">
            <v>501</v>
          </cell>
          <cell r="IL12">
            <v>511</v>
          </cell>
          <cell r="IM12">
            <v>983</v>
          </cell>
          <cell r="IN12">
            <v>484</v>
          </cell>
          <cell r="IO12">
            <v>499</v>
          </cell>
          <cell r="IP12">
            <v>1040</v>
          </cell>
          <cell r="IQ12">
            <v>516</v>
          </cell>
          <cell r="IR12">
            <v>524</v>
          </cell>
          <cell r="IS12">
            <v>903</v>
          </cell>
          <cell r="IT12">
            <v>440</v>
          </cell>
          <cell r="IU12">
            <v>463</v>
          </cell>
          <cell r="IV12">
            <v>866</v>
          </cell>
          <cell r="IW12">
            <v>362</v>
          </cell>
          <cell r="IX12">
            <v>504</v>
          </cell>
          <cell r="IY12">
            <v>796</v>
          </cell>
          <cell r="IZ12">
            <v>351</v>
          </cell>
          <cell r="JA12">
            <v>445</v>
          </cell>
          <cell r="JB12">
            <v>735</v>
          </cell>
          <cell r="JC12">
            <v>338</v>
          </cell>
          <cell r="JD12">
            <v>397</v>
          </cell>
          <cell r="JE12">
            <v>665</v>
          </cell>
          <cell r="JF12">
            <v>266</v>
          </cell>
          <cell r="JG12">
            <v>399</v>
          </cell>
          <cell r="JH12">
            <v>676</v>
          </cell>
          <cell r="JI12">
            <v>315</v>
          </cell>
          <cell r="JJ12">
            <v>361</v>
          </cell>
          <cell r="JK12">
            <v>598</v>
          </cell>
          <cell r="JL12">
            <v>261</v>
          </cell>
          <cell r="JM12">
            <v>337</v>
          </cell>
          <cell r="JN12">
            <v>545</v>
          </cell>
          <cell r="JO12">
            <v>223</v>
          </cell>
          <cell r="JP12">
            <v>322</v>
          </cell>
          <cell r="JQ12">
            <v>499</v>
          </cell>
          <cell r="JR12">
            <v>198</v>
          </cell>
          <cell r="JS12">
            <v>301</v>
          </cell>
          <cell r="JT12">
            <v>473</v>
          </cell>
          <cell r="JU12">
            <v>202</v>
          </cell>
          <cell r="JV12">
            <v>271</v>
          </cell>
          <cell r="JW12">
            <v>374</v>
          </cell>
          <cell r="JX12">
            <v>114</v>
          </cell>
          <cell r="JY12">
            <v>260</v>
          </cell>
          <cell r="JZ12">
            <v>368</v>
          </cell>
          <cell r="KA12">
            <v>142</v>
          </cell>
          <cell r="KB12">
            <v>226</v>
          </cell>
          <cell r="KC12">
            <v>329</v>
          </cell>
          <cell r="KD12">
            <v>128</v>
          </cell>
          <cell r="KE12">
            <v>201</v>
          </cell>
          <cell r="KF12">
            <v>1271</v>
          </cell>
          <cell r="KG12">
            <v>344</v>
          </cell>
          <cell r="KH12">
            <v>927</v>
          </cell>
        </row>
        <row r="13">
          <cell r="C13" t="str">
            <v>Arun</v>
          </cell>
          <cell r="D13" t="str">
            <v>E07000224</v>
          </cell>
          <cell r="E13" t="str">
            <v>Non-metropolitan District</v>
          </cell>
          <cell r="F13">
            <v>155732</v>
          </cell>
          <cell r="G13">
            <v>87055</v>
          </cell>
          <cell r="H13">
            <v>4.4333525499999995</v>
          </cell>
          <cell r="I13">
            <v>0.559005214085737</v>
          </cell>
          <cell r="J13">
            <v>7028</v>
          </cell>
          <cell r="K13">
            <v>6704</v>
          </cell>
          <cell r="L13">
            <v>7512</v>
          </cell>
          <cell r="M13">
            <v>7771</v>
          </cell>
          <cell r="N13">
            <v>7854</v>
          </cell>
          <cell r="O13">
            <v>8749</v>
          </cell>
          <cell r="P13">
            <v>10478</v>
          </cell>
          <cell r="Q13">
            <v>11147</v>
          </cell>
          <cell r="R13">
            <v>9318</v>
          </cell>
          <cell r="S13">
            <v>10494</v>
          </cell>
          <cell r="T13">
            <v>74443</v>
          </cell>
          <cell r="U13">
            <v>81289</v>
          </cell>
          <cell r="V13">
            <v>1540</v>
          </cell>
          <cell r="W13">
            <v>788</v>
          </cell>
          <cell r="X13">
            <v>752</v>
          </cell>
          <cell r="Y13">
            <v>1454</v>
          </cell>
          <cell r="Z13">
            <v>737</v>
          </cell>
          <cell r="AA13">
            <v>717</v>
          </cell>
          <cell r="AB13">
            <v>1624</v>
          </cell>
          <cell r="AC13">
            <v>851</v>
          </cell>
          <cell r="AD13">
            <v>773</v>
          </cell>
          <cell r="AE13">
            <v>1711</v>
          </cell>
          <cell r="AF13">
            <v>852</v>
          </cell>
          <cell r="AG13">
            <v>859</v>
          </cell>
          <cell r="AH13">
            <v>1624</v>
          </cell>
          <cell r="AI13">
            <v>869</v>
          </cell>
          <cell r="AJ13">
            <v>755</v>
          </cell>
          <cell r="AK13">
            <v>1629</v>
          </cell>
          <cell r="AL13">
            <v>871</v>
          </cell>
          <cell r="AM13">
            <v>758</v>
          </cell>
          <cell r="AN13">
            <v>1658</v>
          </cell>
          <cell r="AO13">
            <v>865</v>
          </cell>
          <cell r="AP13">
            <v>793</v>
          </cell>
          <cell r="AQ13">
            <v>1614</v>
          </cell>
          <cell r="AR13">
            <v>844</v>
          </cell>
          <cell r="AS13">
            <v>770</v>
          </cell>
          <cell r="AT13">
            <v>1565</v>
          </cell>
          <cell r="AU13">
            <v>801</v>
          </cell>
          <cell r="AV13">
            <v>764</v>
          </cell>
          <cell r="AW13">
            <v>1524</v>
          </cell>
          <cell r="AX13">
            <v>799</v>
          </cell>
          <cell r="AY13">
            <v>725</v>
          </cell>
          <cell r="AZ13">
            <v>1462</v>
          </cell>
          <cell r="BA13">
            <v>796</v>
          </cell>
          <cell r="BB13">
            <v>666</v>
          </cell>
          <cell r="BC13">
            <v>1466</v>
          </cell>
          <cell r="BD13">
            <v>739</v>
          </cell>
          <cell r="BE13">
            <v>727</v>
          </cell>
          <cell r="BF13">
            <v>1464</v>
          </cell>
          <cell r="BG13">
            <v>727</v>
          </cell>
          <cell r="BH13">
            <v>737</v>
          </cell>
          <cell r="BI13">
            <v>1470</v>
          </cell>
          <cell r="BJ13">
            <v>704</v>
          </cell>
          <cell r="BK13">
            <v>766</v>
          </cell>
          <cell r="BL13">
            <v>1457</v>
          </cell>
          <cell r="BM13">
            <v>736</v>
          </cell>
          <cell r="BN13">
            <v>721</v>
          </cell>
          <cell r="BO13">
            <v>1419</v>
          </cell>
          <cell r="BP13">
            <v>731</v>
          </cell>
          <cell r="BQ13">
            <v>688</v>
          </cell>
          <cell r="BR13">
            <v>1515</v>
          </cell>
          <cell r="BS13">
            <v>789</v>
          </cell>
          <cell r="BT13">
            <v>726</v>
          </cell>
          <cell r="BU13">
            <v>1565</v>
          </cell>
          <cell r="BV13">
            <v>793</v>
          </cell>
          <cell r="BW13">
            <v>772</v>
          </cell>
          <cell r="BX13">
            <v>1592</v>
          </cell>
          <cell r="BY13">
            <v>827</v>
          </cell>
          <cell r="BZ13">
            <v>765</v>
          </cell>
          <cell r="CA13">
            <v>1510</v>
          </cell>
          <cell r="CB13">
            <v>763</v>
          </cell>
          <cell r="CC13">
            <v>747</v>
          </cell>
          <cell r="CD13">
            <v>1511</v>
          </cell>
          <cell r="CE13">
            <v>749</v>
          </cell>
          <cell r="CF13">
            <v>762</v>
          </cell>
          <cell r="CG13">
            <v>1485</v>
          </cell>
          <cell r="CH13">
            <v>738</v>
          </cell>
          <cell r="CI13">
            <v>747</v>
          </cell>
          <cell r="CJ13">
            <v>1488</v>
          </cell>
          <cell r="CK13">
            <v>814</v>
          </cell>
          <cell r="CL13">
            <v>674</v>
          </cell>
          <cell r="CM13">
            <v>1447</v>
          </cell>
          <cell r="CN13">
            <v>727</v>
          </cell>
          <cell r="CO13">
            <v>720</v>
          </cell>
          <cell r="CP13">
            <v>1619</v>
          </cell>
          <cell r="CQ13">
            <v>828</v>
          </cell>
          <cell r="CR13">
            <v>791</v>
          </cell>
          <cell r="CS13">
            <v>1568</v>
          </cell>
          <cell r="CT13">
            <v>800</v>
          </cell>
          <cell r="CU13">
            <v>768</v>
          </cell>
          <cell r="CV13">
            <v>1501</v>
          </cell>
          <cell r="CW13">
            <v>718</v>
          </cell>
          <cell r="CX13">
            <v>783</v>
          </cell>
          <cell r="CY13">
            <v>1522</v>
          </cell>
          <cell r="CZ13">
            <v>735</v>
          </cell>
          <cell r="DA13">
            <v>787</v>
          </cell>
          <cell r="DB13">
            <v>1476</v>
          </cell>
          <cell r="DC13">
            <v>712</v>
          </cell>
          <cell r="DD13">
            <v>764</v>
          </cell>
          <cell r="DE13">
            <v>1531</v>
          </cell>
          <cell r="DF13">
            <v>767</v>
          </cell>
          <cell r="DG13">
            <v>764</v>
          </cell>
          <cell r="DH13">
            <v>1505</v>
          </cell>
          <cell r="DI13">
            <v>782</v>
          </cell>
          <cell r="DJ13">
            <v>723</v>
          </cell>
          <cell r="DK13">
            <v>1549</v>
          </cell>
          <cell r="DL13">
            <v>727</v>
          </cell>
          <cell r="DM13">
            <v>822</v>
          </cell>
          <cell r="DN13">
            <v>1530</v>
          </cell>
          <cell r="DO13">
            <v>763</v>
          </cell>
          <cell r="DP13">
            <v>767</v>
          </cell>
          <cell r="DQ13">
            <v>1536</v>
          </cell>
          <cell r="DR13">
            <v>724</v>
          </cell>
          <cell r="DS13">
            <v>812</v>
          </cell>
          <cell r="DT13">
            <v>1565</v>
          </cell>
          <cell r="DU13">
            <v>784</v>
          </cell>
          <cell r="DV13">
            <v>781</v>
          </cell>
          <cell r="DW13">
            <v>1601</v>
          </cell>
          <cell r="DX13">
            <v>696</v>
          </cell>
          <cell r="DY13">
            <v>905</v>
          </cell>
          <cell r="DZ13">
            <v>1579</v>
          </cell>
          <cell r="EA13">
            <v>814</v>
          </cell>
          <cell r="EB13">
            <v>765</v>
          </cell>
          <cell r="EC13">
            <v>1527</v>
          </cell>
          <cell r="ED13">
            <v>708</v>
          </cell>
          <cell r="EE13">
            <v>819</v>
          </cell>
          <cell r="EF13">
            <v>1444</v>
          </cell>
          <cell r="EG13">
            <v>677</v>
          </cell>
          <cell r="EH13">
            <v>767</v>
          </cell>
          <cell r="EI13">
            <v>1472</v>
          </cell>
          <cell r="EJ13">
            <v>727</v>
          </cell>
          <cell r="EK13">
            <v>745</v>
          </cell>
          <cell r="EL13">
            <v>1584</v>
          </cell>
          <cell r="EM13">
            <v>743</v>
          </cell>
          <cell r="EN13">
            <v>841</v>
          </cell>
          <cell r="EO13">
            <v>1695</v>
          </cell>
          <cell r="EP13">
            <v>768</v>
          </cell>
          <cell r="EQ13">
            <v>927</v>
          </cell>
          <cell r="ER13">
            <v>1778</v>
          </cell>
          <cell r="ES13">
            <v>865</v>
          </cell>
          <cell r="ET13">
            <v>913</v>
          </cell>
          <cell r="EU13">
            <v>1908</v>
          </cell>
          <cell r="EV13">
            <v>896</v>
          </cell>
          <cell r="EW13">
            <v>1012</v>
          </cell>
          <cell r="EX13">
            <v>2015</v>
          </cell>
          <cell r="EY13">
            <v>960</v>
          </cell>
          <cell r="EZ13">
            <v>1055</v>
          </cell>
          <cell r="FA13">
            <v>2034</v>
          </cell>
          <cell r="FB13">
            <v>1007</v>
          </cell>
          <cell r="FC13">
            <v>1027</v>
          </cell>
          <cell r="FD13">
            <v>2219</v>
          </cell>
          <cell r="FE13">
            <v>1111</v>
          </cell>
          <cell r="FF13">
            <v>1108</v>
          </cell>
          <cell r="FG13">
            <v>2161</v>
          </cell>
          <cell r="FH13">
            <v>1045</v>
          </cell>
          <cell r="FI13">
            <v>1116</v>
          </cell>
          <cell r="FJ13">
            <v>2206</v>
          </cell>
          <cell r="FK13">
            <v>1088</v>
          </cell>
          <cell r="FL13">
            <v>1118</v>
          </cell>
          <cell r="FM13">
            <v>2115</v>
          </cell>
          <cell r="FN13">
            <v>1033</v>
          </cell>
          <cell r="FO13">
            <v>1082</v>
          </cell>
          <cell r="FP13">
            <v>2332</v>
          </cell>
          <cell r="FQ13">
            <v>1084</v>
          </cell>
          <cell r="FR13">
            <v>1248</v>
          </cell>
          <cell r="FS13">
            <v>2214</v>
          </cell>
          <cell r="FT13">
            <v>1091</v>
          </cell>
          <cell r="FU13">
            <v>1123</v>
          </cell>
          <cell r="FV13">
            <v>2072</v>
          </cell>
          <cell r="FW13">
            <v>1013</v>
          </cell>
          <cell r="FX13">
            <v>1059</v>
          </cell>
          <cell r="FY13">
            <v>2231</v>
          </cell>
          <cell r="FZ13">
            <v>1034</v>
          </cell>
          <cell r="GA13">
            <v>1197</v>
          </cell>
          <cell r="GB13">
            <v>2041</v>
          </cell>
          <cell r="GC13">
            <v>972</v>
          </cell>
          <cell r="GD13">
            <v>1069</v>
          </cell>
          <cell r="GE13">
            <v>2030</v>
          </cell>
          <cell r="GF13">
            <v>986</v>
          </cell>
          <cell r="GG13">
            <v>1044</v>
          </cell>
          <cell r="GH13">
            <v>1997</v>
          </cell>
          <cell r="GI13">
            <v>934</v>
          </cell>
          <cell r="GJ13">
            <v>1063</v>
          </cell>
          <cell r="GK13">
            <v>1969</v>
          </cell>
          <cell r="GL13">
            <v>921</v>
          </cell>
          <cell r="GM13">
            <v>1048</v>
          </cell>
          <cell r="GN13">
            <v>2015</v>
          </cell>
          <cell r="GO13">
            <v>939</v>
          </cell>
          <cell r="GP13">
            <v>1076</v>
          </cell>
          <cell r="GQ13">
            <v>1901</v>
          </cell>
          <cell r="GR13">
            <v>899</v>
          </cell>
          <cell r="GS13">
            <v>1002</v>
          </cell>
          <cell r="GT13">
            <v>1918</v>
          </cell>
          <cell r="GU13">
            <v>908</v>
          </cell>
          <cell r="GV13">
            <v>1010</v>
          </cell>
          <cell r="GW13">
            <v>1950</v>
          </cell>
          <cell r="GX13">
            <v>933</v>
          </cell>
          <cell r="GY13">
            <v>1017</v>
          </cell>
          <cell r="GZ13">
            <v>1964</v>
          </cell>
          <cell r="HA13">
            <v>936</v>
          </cell>
          <cell r="HB13">
            <v>1028</v>
          </cell>
          <cell r="HC13">
            <v>2096</v>
          </cell>
          <cell r="HD13">
            <v>956</v>
          </cell>
          <cell r="HE13">
            <v>1140</v>
          </cell>
          <cell r="HF13">
            <v>1972</v>
          </cell>
          <cell r="HG13">
            <v>906</v>
          </cell>
          <cell r="HH13">
            <v>1066</v>
          </cell>
          <cell r="HI13">
            <v>2261</v>
          </cell>
          <cell r="HJ13">
            <v>1082</v>
          </cell>
          <cell r="HK13">
            <v>1179</v>
          </cell>
          <cell r="HL13">
            <v>2414</v>
          </cell>
          <cell r="HM13">
            <v>1121</v>
          </cell>
          <cell r="HN13">
            <v>1293</v>
          </cell>
          <cell r="HO13">
            <v>2595</v>
          </cell>
          <cell r="HP13">
            <v>1235</v>
          </cell>
          <cell r="HQ13">
            <v>1360</v>
          </cell>
          <cell r="HR13">
            <v>2957</v>
          </cell>
          <cell r="HS13">
            <v>1369</v>
          </cell>
          <cell r="HT13">
            <v>1588</v>
          </cell>
          <cell r="HU13">
            <v>2321</v>
          </cell>
          <cell r="HV13">
            <v>1072</v>
          </cell>
          <cell r="HW13">
            <v>1249</v>
          </cell>
          <cell r="HX13">
            <v>2225</v>
          </cell>
          <cell r="HY13">
            <v>1071</v>
          </cell>
          <cell r="HZ13">
            <v>1154</v>
          </cell>
          <cell r="IA13">
            <v>2166</v>
          </cell>
          <cell r="IB13">
            <v>1039</v>
          </cell>
          <cell r="IC13">
            <v>1127</v>
          </cell>
          <cell r="ID13">
            <v>2172</v>
          </cell>
          <cell r="IE13">
            <v>1015</v>
          </cell>
          <cell r="IF13">
            <v>1157</v>
          </cell>
          <cell r="IG13">
            <v>1828</v>
          </cell>
          <cell r="IH13">
            <v>888</v>
          </cell>
          <cell r="II13">
            <v>940</v>
          </cell>
          <cell r="IJ13">
            <v>1609</v>
          </cell>
          <cell r="IK13">
            <v>754</v>
          </cell>
          <cell r="IL13">
            <v>855</v>
          </cell>
          <cell r="IM13">
            <v>1804</v>
          </cell>
          <cell r="IN13">
            <v>806</v>
          </cell>
          <cell r="IO13">
            <v>998</v>
          </cell>
          <cell r="IP13">
            <v>1772</v>
          </cell>
          <cell r="IQ13">
            <v>802</v>
          </cell>
          <cell r="IR13">
            <v>970</v>
          </cell>
          <cell r="IS13">
            <v>1686</v>
          </cell>
          <cell r="IT13">
            <v>775</v>
          </cell>
          <cell r="IU13">
            <v>911</v>
          </cell>
          <cell r="IV13">
            <v>1625</v>
          </cell>
          <cell r="IW13">
            <v>738</v>
          </cell>
          <cell r="IX13">
            <v>887</v>
          </cell>
          <cell r="IY13">
            <v>1478</v>
          </cell>
          <cell r="IZ13">
            <v>660</v>
          </cell>
          <cell r="JA13">
            <v>818</v>
          </cell>
          <cell r="JB13">
            <v>1435</v>
          </cell>
          <cell r="JC13">
            <v>644</v>
          </cell>
          <cell r="JD13">
            <v>791</v>
          </cell>
          <cell r="JE13">
            <v>1333</v>
          </cell>
          <cell r="JF13">
            <v>586</v>
          </cell>
          <cell r="JG13">
            <v>747</v>
          </cell>
          <cell r="JH13">
            <v>1184</v>
          </cell>
          <cell r="JI13">
            <v>527</v>
          </cell>
          <cell r="JJ13">
            <v>657</v>
          </cell>
          <cell r="JK13">
            <v>1195</v>
          </cell>
          <cell r="JL13">
            <v>495</v>
          </cell>
          <cell r="JM13">
            <v>700</v>
          </cell>
          <cell r="JN13">
            <v>1124</v>
          </cell>
          <cell r="JO13">
            <v>464</v>
          </cell>
          <cell r="JP13">
            <v>660</v>
          </cell>
          <cell r="JQ13">
            <v>1041</v>
          </cell>
          <cell r="JR13">
            <v>423</v>
          </cell>
          <cell r="JS13">
            <v>618</v>
          </cell>
          <cell r="JT13">
            <v>964</v>
          </cell>
          <cell r="JU13">
            <v>384</v>
          </cell>
          <cell r="JV13">
            <v>580</v>
          </cell>
          <cell r="JW13">
            <v>818</v>
          </cell>
          <cell r="JX13">
            <v>314</v>
          </cell>
          <cell r="JY13">
            <v>504</v>
          </cell>
          <cell r="JZ13">
            <v>710</v>
          </cell>
          <cell r="KA13">
            <v>287</v>
          </cell>
          <cell r="KB13">
            <v>423</v>
          </cell>
          <cell r="KC13">
            <v>648</v>
          </cell>
          <cell r="KD13">
            <v>233</v>
          </cell>
          <cell r="KE13">
            <v>415</v>
          </cell>
          <cell r="KF13">
            <v>2631</v>
          </cell>
          <cell r="KG13">
            <v>759</v>
          </cell>
          <cell r="KH13">
            <v>1872</v>
          </cell>
        </row>
        <row r="14">
          <cell r="C14" t="str">
            <v>Ashfield</v>
          </cell>
          <cell r="D14" t="str">
            <v>E07000170</v>
          </cell>
          <cell r="E14" t="str">
            <v>Non-metropolitan District</v>
          </cell>
          <cell r="F14">
            <v>123574</v>
          </cell>
          <cell r="G14">
            <v>77346</v>
          </cell>
          <cell r="H14">
            <v>4.6322649700000005</v>
          </cell>
          <cell r="I14">
            <v>0.62590836260054705</v>
          </cell>
          <cell r="J14">
            <v>6507</v>
          </cell>
          <cell r="K14">
            <v>6301</v>
          </cell>
          <cell r="L14">
            <v>7427</v>
          </cell>
          <cell r="M14">
            <v>8049</v>
          </cell>
          <cell r="N14">
            <v>7525</v>
          </cell>
          <cell r="O14">
            <v>7872</v>
          </cell>
          <cell r="P14">
            <v>9310</v>
          </cell>
          <cell r="Q14">
            <v>9442</v>
          </cell>
          <cell r="R14">
            <v>7486</v>
          </cell>
          <cell r="S14">
            <v>7427</v>
          </cell>
          <cell r="T14">
            <v>60615</v>
          </cell>
          <cell r="U14">
            <v>62959</v>
          </cell>
          <cell r="V14">
            <v>1428</v>
          </cell>
          <cell r="W14">
            <v>712</v>
          </cell>
          <cell r="X14">
            <v>716</v>
          </cell>
          <cell r="Y14">
            <v>1518</v>
          </cell>
          <cell r="Z14">
            <v>781</v>
          </cell>
          <cell r="AA14">
            <v>737</v>
          </cell>
          <cell r="AB14">
            <v>1529</v>
          </cell>
          <cell r="AC14">
            <v>799</v>
          </cell>
          <cell r="AD14">
            <v>730</v>
          </cell>
          <cell r="AE14">
            <v>1604</v>
          </cell>
          <cell r="AF14">
            <v>833</v>
          </cell>
          <cell r="AG14">
            <v>771</v>
          </cell>
          <cell r="AH14">
            <v>1574</v>
          </cell>
          <cell r="AI14">
            <v>775</v>
          </cell>
          <cell r="AJ14">
            <v>799</v>
          </cell>
          <cell r="AK14">
            <v>1523</v>
          </cell>
          <cell r="AL14">
            <v>765</v>
          </cell>
          <cell r="AM14">
            <v>758</v>
          </cell>
          <cell r="AN14">
            <v>1531</v>
          </cell>
          <cell r="AO14">
            <v>745</v>
          </cell>
          <cell r="AP14">
            <v>786</v>
          </cell>
          <cell r="AQ14">
            <v>1457</v>
          </cell>
          <cell r="AR14">
            <v>744</v>
          </cell>
          <cell r="AS14">
            <v>713</v>
          </cell>
          <cell r="AT14">
            <v>1460</v>
          </cell>
          <cell r="AU14">
            <v>748</v>
          </cell>
          <cell r="AV14">
            <v>712</v>
          </cell>
          <cell r="AW14">
            <v>1446</v>
          </cell>
          <cell r="AX14">
            <v>744</v>
          </cell>
          <cell r="AY14">
            <v>702</v>
          </cell>
          <cell r="AZ14">
            <v>1408</v>
          </cell>
          <cell r="BA14">
            <v>724</v>
          </cell>
          <cell r="BB14">
            <v>684</v>
          </cell>
          <cell r="BC14">
            <v>1348</v>
          </cell>
          <cell r="BD14">
            <v>687</v>
          </cell>
          <cell r="BE14">
            <v>661</v>
          </cell>
          <cell r="BF14">
            <v>1353</v>
          </cell>
          <cell r="BG14">
            <v>693</v>
          </cell>
          <cell r="BH14">
            <v>660</v>
          </cell>
          <cell r="BI14">
            <v>1330</v>
          </cell>
          <cell r="BJ14">
            <v>642</v>
          </cell>
          <cell r="BK14">
            <v>688</v>
          </cell>
          <cell r="BL14">
            <v>1324</v>
          </cell>
          <cell r="BM14">
            <v>681</v>
          </cell>
          <cell r="BN14">
            <v>643</v>
          </cell>
          <cell r="BO14">
            <v>1416</v>
          </cell>
          <cell r="BP14">
            <v>719</v>
          </cell>
          <cell r="BQ14">
            <v>697</v>
          </cell>
          <cell r="BR14">
            <v>1479</v>
          </cell>
          <cell r="BS14">
            <v>760</v>
          </cell>
          <cell r="BT14">
            <v>719</v>
          </cell>
          <cell r="BU14">
            <v>1442</v>
          </cell>
          <cell r="BV14">
            <v>742</v>
          </cell>
          <cell r="BW14">
            <v>700</v>
          </cell>
          <cell r="BX14">
            <v>1499</v>
          </cell>
          <cell r="BY14">
            <v>777</v>
          </cell>
          <cell r="BZ14">
            <v>722</v>
          </cell>
          <cell r="CA14">
            <v>1364</v>
          </cell>
          <cell r="CB14">
            <v>711</v>
          </cell>
          <cell r="CC14">
            <v>653</v>
          </cell>
          <cell r="CD14">
            <v>1217</v>
          </cell>
          <cell r="CE14">
            <v>641</v>
          </cell>
          <cell r="CF14">
            <v>576</v>
          </cell>
          <cell r="CG14">
            <v>1369</v>
          </cell>
          <cell r="CH14">
            <v>702</v>
          </cell>
          <cell r="CI14">
            <v>667</v>
          </cell>
          <cell r="CJ14">
            <v>1357</v>
          </cell>
          <cell r="CK14">
            <v>682</v>
          </cell>
          <cell r="CL14">
            <v>675</v>
          </cell>
          <cell r="CM14">
            <v>1512</v>
          </cell>
          <cell r="CN14">
            <v>747</v>
          </cell>
          <cell r="CO14">
            <v>765</v>
          </cell>
          <cell r="CP14">
            <v>1569</v>
          </cell>
          <cell r="CQ14">
            <v>745</v>
          </cell>
          <cell r="CR14">
            <v>824</v>
          </cell>
          <cell r="CS14">
            <v>1620</v>
          </cell>
          <cell r="CT14">
            <v>793</v>
          </cell>
          <cell r="CU14">
            <v>827</v>
          </cell>
          <cell r="CV14">
            <v>1632</v>
          </cell>
          <cell r="CW14">
            <v>751</v>
          </cell>
          <cell r="CX14">
            <v>881</v>
          </cell>
          <cell r="CY14">
            <v>1616</v>
          </cell>
          <cell r="CZ14">
            <v>773</v>
          </cell>
          <cell r="DA14">
            <v>843</v>
          </cell>
          <cell r="DB14">
            <v>1573</v>
          </cell>
          <cell r="DC14">
            <v>747</v>
          </cell>
          <cell r="DD14">
            <v>826</v>
          </cell>
          <cell r="DE14">
            <v>1589</v>
          </cell>
          <cell r="DF14">
            <v>790</v>
          </cell>
          <cell r="DG14">
            <v>799</v>
          </cell>
          <cell r="DH14">
            <v>1484</v>
          </cell>
          <cell r="DI14">
            <v>712</v>
          </cell>
          <cell r="DJ14">
            <v>772</v>
          </cell>
          <cell r="DK14">
            <v>1443</v>
          </cell>
          <cell r="DL14">
            <v>657</v>
          </cell>
          <cell r="DM14">
            <v>786</v>
          </cell>
          <cell r="DN14">
            <v>1502</v>
          </cell>
          <cell r="DO14">
            <v>720</v>
          </cell>
          <cell r="DP14">
            <v>782</v>
          </cell>
          <cell r="DQ14">
            <v>1451</v>
          </cell>
          <cell r="DR14">
            <v>743</v>
          </cell>
          <cell r="DS14">
            <v>708</v>
          </cell>
          <cell r="DT14">
            <v>1566</v>
          </cell>
          <cell r="DU14">
            <v>741</v>
          </cell>
          <cell r="DV14">
            <v>825</v>
          </cell>
          <cell r="DW14">
            <v>1508</v>
          </cell>
          <cell r="DX14">
            <v>730</v>
          </cell>
          <cell r="DY14">
            <v>778</v>
          </cell>
          <cell r="DZ14">
            <v>1460</v>
          </cell>
          <cell r="EA14">
            <v>712</v>
          </cell>
          <cell r="EB14">
            <v>748</v>
          </cell>
          <cell r="EC14">
            <v>1407</v>
          </cell>
          <cell r="ED14">
            <v>685</v>
          </cell>
          <cell r="EE14">
            <v>722</v>
          </cell>
          <cell r="EF14">
            <v>1322</v>
          </cell>
          <cell r="EG14">
            <v>645</v>
          </cell>
          <cell r="EH14">
            <v>677</v>
          </cell>
          <cell r="EI14">
            <v>1423</v>
          </cell>
          <cell r="EJ14">
            <v>731</v>
          </cell>
          <cell r="EK14">
            <v>692</v>
          </cell>
          <cell r="EL14">
            <v>1398</v>
          </cell>
          <cell r="EM14">
            <v>668</v>
          </cell>
          <cell r="EN14">
            <v>730</v>
          </cell>
          <cell r="EO14">
            <v>1551</v>
          </cell>
          <cell r="EP14">
            <v>733</v>
          </cell>
          <cell r="EQ14">
            <v>818</v>
          </cell>
          <cell r="ER14">
            <v>1611</v>
          </cell>
          <cell r="ES14">
            <v>787</v>
          </cell>
          <cell r="ET14">
            <v>824</v>
          </cell>
          <cell r="EU14">
            <v>1852</v>
          </cell>
          <cell r="EV14">
            <v>906</v>
          </cell>
          <cell r="EW14">
            <v>946</v>
          </cell>
          <cell r="EX14">
            <v>1865</v>
          </cell>
          <cell r="EY14">
            <v>928</v>
          </cell>
          <cell r="EZ14">
            <v>937</v>
          </cell>
          <cell r="FA14">
            <v>1869</v>
          </cell>
          <cell r="FB14">
            <v>917</v>
          </cell>
          <cell r="FC14">
            <v>952</v>
          </cell>
          <cell r="FD14">
            <v>1922</v>
          </cell>
          <cell r="FE14">
            <v>962</v>
          </cell>
          <cell r="FF14">
            <v>960</v>
          </cell>
          <cell r="FG14">
            <v>1903</v>
          </cell>
          <cell r="FH14">
            <v>918</v>
          </cell>
          <cell r="FI14">
            <v>985</v>
          </cell>
          <cell r="FJ14">
            <v>1896</v>
          </cell>
          <cell r="FK14">
            <v>926</v>
          </cell>
          <cell r="FL14">
            <v>970</v>
          </cell>
          <cell r="FM14">
            <v>1863</v>
          </cell>
          <cell r="FN14">
            <v>928</v>
          </cell>
          <cell r="FO14">
            <v>935</v>
          </cell>
          <cell r="FP14">
            <v>2016</v>
          </cell>
          <cell r="FQ14">
            <v>999</v>
          </cell>
          <cell r="FR14">
            <v>1017</v>
          </cell>
          <cell r="FS14">
            <v>1884</v>
          </cell>
          <cell r="FT14">
            <v>971</v>
          </cell>
          <cell r="FU14">
            <v>913</v>
          </cell>
          <cell r="FV14">
            <v>1915</v>
          </cell>
          <cell r="FW14">
            <v>955</v>
          </cell>
          <cell r="FX14">
            <v>960</v>
          </cell>
          <cell r="FY14">
            <v>1730</v>
          </cell>
          <cell r="FZ14">
            <v>835</v>
          </cell>
          <cell r="GA14">
            <v>895</v>
          </cell>
          <cell r="GB14">
            <v>1754</v>
          </cell>
          <cell r="GC14">
            <v>899</v>
          </cell>
          <cell r="GD14">
            <v>855</v>
          </cell>
          <cell r="GE14">
            <v>1756</v>
          </cell>
          <cell r="GF14">
            <v>870</v>
          </cell>
          <cell r="GG14">
            <v>886</v>
          </cell>
          <cell r="GH14">
            <v>1672</v>
          </cell>
          <cell r="GI14">
            <v>819</v>
          </cell>
          <cell r="GJ14">
            <v>853</v>
          </cell>
          <cell r="GK14">
            <v>1510</v>
          </cell>
          <cell r="GL14">
            <v>797</v>
          </cell>
          <cell r="GM14">
            <v>713</v>
          </cell>
          <cell r="GN14">
            <v>1464</v>
          </cell>
          <cell r="GO14">
            <v>753</v>
          </cell>
          <cell r="GP14">
            <v>711</v>
          </cell>
          <cell r="GQ14">
            <v>1451</v>
          </cell>
          <cell r="GR14">
            <v>715</v>
          </cell>
          <cell r="GS14">
            <v>736</v>
          </cell>
          <cell r="GT14">
            <v>1381</v>
          </cell>
          <cell r="GU14">
            <v>689</v>
          </cell>
          <cell r="GV14">
            <v>692</v>
          </cell>
          <cell r="GW14">
            <v>1430</v>
          </cell>
          <cell r="GX14">
            <v>709</v>
          </cell>
          <cell r="GY14">
            <v>721</v>
          </cell>
          <cell r="GZ14">
            <v>1473</v>
          </cell>
          <cell r="HA14">
            <v>752</v>
          </cell>
          <cell r="HB14">
            <v>721</v>
          </cell>
          <cell r="HC14">
            <v>1403</v>
          </cell>
          <cell r="HD14">
            <v>667</v>
          </cell>
          <cell r="HE14">
            <v>736</v>
          </cell>
          <cell r="HF14">
            <v>1373</v>
          </cell>
          <cell r="HG14">
            <v>715</v>
          </cell>
          <cell r="HH14">
            <v>658</v>
          </cell>
          <cell r="HI14">
            <v>1438</v>
          </cell>
          <cell r="HJ14">
            <v>703</v>
          </cell>
          <cell r="HK14">
            <v>735</v>
          </cell>
          <cell r="HL14">
            <v>1432</v>
          </cell>
          <cell r="HM14">
            <v>703</v>
          </cell>
          <cell r="HN14">
            <v>729</v>
          </cell>
          <cell r="HO14">
            <v>1541</v>
          </cell>
          <cell r="HP14">
            <v>721</v>
          </cell>
          <cell r="HQ14">
            <v>820</v>
          </cell>
          <cell r="HR14">
            <v>1568</v>
          </cell>
          <cell r="HS14">
            <v>781</v>
          </cell>
          <cell r="HT14">
            <v>787</v>
          </cell>
          <cell r="HU14">
            <v>1293</v>
          </cell>
          <cell r="HV14">
            <v>630</v>
          </cell>
          <cell r="HW14">
            <v>663</v>
          </cell>
          <cell r="HX14">
            <v>1328</v>
          </cell>
          <cell r="HY14">
            <v>631</v>
          </cell>
          <cell r="HZ14">
            <v>697</v>
          </cell>
          <cell r="IA14">
            <v>1336</v>
          </cell>
          <cell r="IB14">
            <v>668</v>
          </cell>
          <cell r="IC14">
            <v>668</v>
          </cell>
          <cell r="ID14">
            <v>1315</v>
          </cell>
          <cell r="IE14">
            <v>639</v>
          </cell>
          <cell r="IF14">
            <v>676</v>
          </cell>
          <cell r="IG14">
            <v>1052</v>
          </cell>
          <cell r="IH14">
            <v>501</v>
          </cell>
          <cell r="II14">
            <v>551</v>
          </cell>
          <cell r="IJ14">
            <v>977</v>
          </cell>
          <cell r="IK14">
            <v>470</v>
          </cell>
          <cell r="IL14">
            <v>507</v>
          </cell>
          <cell r="IM14">
            <v>962</v>
          </cell>
          <cell r="IN14">
            <v>451</v>
          </cell>
          <cell r="IO14">
            <v>511</v>
          </cell>
          <cell r="IP14">
            <v>943</v>
          </cell>
          <cell r="IQ14">
            <v>452</v>
          </cell>
          <cell r="IR14">
            <v>491</v>
          </cell>
          <cell r="IS14">
            <v>871</v>
          </cell>
          <cell r="IT14">
            <v>404</v>
          </cell>
          <cell r="IU14">
            <v>467</v>
          </cell>
          <cell r="IV14">
            <v>832</v>
          </cell>
          <cell r="IW14">
            <v>390</v>
          </cell>
          <cell r="IX14">
            <v>442</v>
          </cell>
          <cell r="IY14">
            <v>740</v>
          </cell>
          <cell r="IZ14">
            <v>314</v>
          </cell>
          <cell r="JA14">
            <v>426</v>
          </cell>
          <cell r="JB14">
            <v>682</v>
          </cell>
          <cell r="JC14">
            <v>327</v>
          </cell>
          <cell r="JD14">
            <v>355</v>
          </cell>
          <cell r="JE14">
            <v>612</v>
          </cell>
          <cell r="JF14">
            <v>260</v>
          </cell>
          <cell r="JG14">
            <v>352</v>
          </cell>
          <cell r="JH14">
            <v>569</v>
          </cell>
          <cell r="JI14">
            <v>254</v>
          </cell>
          <cell r="JJ14">
            <v>315</v>
          </cell>
          <cell r="JK14">
            <v>536</v>
          </cell>
          <cell r="JL14">
            <v>227</v>
          </cell>
          <cell r="JM14">
            <v>309</v>
          </cell>
          <cell r="JN14">
            <v>484</v>
          </cell>
          <cell r="JO14">
            <v>201</v>
          </cell>
          <cell r="JP14">
            <v>283</v>
          </cell>
          <cell r="JQ14">
            <v>387</v>
          </cell>
          <cell r="JR14">
            <v>155</v>
          </cell>
          <cell r="JS14">
            <v>232</v>
          </cell>
          <cell r="JT14">
            <v>372</v>
          </cell>
          <cell r="JU14">
            <v>143</v>
          </cell>
          <cell r="JV14">
            <v>229</v>
          </cell>
          <cell r="JW14">
            <v>278</v>
          </cell>
          <cell r="JX14">
            <v>111</v>
          </cell>
          <cell r="JY14">
            <v>167</v>
          </cell>
          <cell r="JZ14">
            <v>282</v>
          </cell>
          <cell r="KA14">
            <v>89</v>
          </cell>
          <cell r="KB14">
            <v>193</v>
          </cell>
          <cell r="KC14">
            <v>247</v>
          </cell>
          <cell r="KD14">
            <v>93</v>
          </cell>
          <cell r="KE14">
            <v>154</v>
          </cell>
          <cell r="KF14">
            <v>902</v>
          </cell>
          <cell r="KG14">
            <v>250</v>
          </cell>
          <cell r="KH14">
            <v>652</v>
          </cell>
        </row>
        <row r="15">
          <cell r="C15" t="str">
            <v>Ashford</v>
          </cell>
          <cell r="D15" t="str">
            <v>E07000105</v>
          </cell>
          <cell r="E15" t="str">
            <v>Non-metropolitan District</v>
          </cell>
          <cell r="F15">
            <v>124250</v>
          </cell>
          <cell r="G15">
            <v>75203</v>
          </cell>
          <cell r="H15">
            <v>4.6899555599999996</v>
          </cell>
          <cell r="I15">
            <v>0.60525553319919512</v>
          </cell>
          <cell r="J15">
            <v>6397</v>
          </cell>
          <cell r="K15">
            <v>6165</v>
          </cell>
          <cell r="L15">
            <v>6713</v>
          </cell>
          <cell r="M15">
            <v>7426</v>
          </cell>
          <cell r="N15">
            <v>7352</v>
          </cell>
          <cell r="O15">
            <v>8238</v>
          </cell>
          <cell r="P15">
            <v>9445</v>
          </cell>
          <cell r="Q15">
            <v>9480</v>
          </cell>
          <cell r="R15">
            <v>6888</v>
          </cell>
          <cell r="S15">
            <v>7099</v>
          </cell>
          <cell r="T15">
            <v>60403</v>
          </cell>
          <cell r="U15">
            <v>63847</v>
          </cell>
          <cell r="V15">
            <v>1537</v>
          </cell>
          <cell r="W15">
            <v>786</v>
          </cell>
          <cell r="X15">
            <v>751</v>
          </cell>
          <cell r="Y15">
            <v>1467</v>
          </cell>
          <cell r="Z15">
            <v>756</v>
          </cell>
          <cell r="AA15">
            <v>711</v>
          </cell>
          <cell r="AB15">
            <v>1625</v>
          </cell>
          <cell r="AC15">
            <v>820</v>
          </cell>
          <cell r="AD15">
            <v>805</v>
          </cell>
          <cell r="AE15">
            <v>1659</v>
          </cell>
          <cell r="AF15">
            <v>862</v>
          </cell>
          <cell r="AG15">
            <v>797</v>
          </cell>
          <cell r="AH15">
            <v>1632</v>
          </cell>
          <cell r="AI15">
            <v>828</v>
          </cell>
          <cell r="AJ15">
            <v>804</v>
          </cell>
          <cell r="AK15">
            <v>1600</v>
          </cell>
          <cell r="AL15">
            <v>763</v>
          </cell>
          <cell r="AM15">
            <v>837</v>
          </cell>
          <cell r="AN15">
            <v>1688</v>
          </cell>
          <cell r="AO15">
            <v>854</v>
          </cell>
          <cell r="AP15">
            <v>834</v>
          </cell>
          <cell r="AQ15">
            <v>1705</v>
          </cell>
          <cell r="AR15">
            <v>857</v>
          </cell>
          <cell r="AS15">
            <v>848</v>
          </cell>
          <cell r="AT15">
            <v>1632</v>
          </cell>
          <cell r="AU15">
            <v>810</v>
          </cell>
          <cell r="AV15">
            <v>822</v>
          </cell>
          <cell r="AW15">
            <v>1567</v>
          </cell>
          <cell r="AX15">
            <v>797</v>
          </cell>
          <cell r="AY15">
            <v>770</v>
          </cell>
          <cell r="AZ15">
            <v>1538</v>
          </cell>
          <cell r="BA15">
            <v>794</v>
          </cell>
          <cell r="BB15">
            <v>744</v>
          </cell>
          <cell r="BC15">
            <v>1589</v>
          </cell>
          <cell r="BD15">
            <v>831</v>
          </cell>
          <cell r="BE15">
            <v>758</v>
          </cell>
          <cell r="BF15">
            <v>1575</v>
          </cell>
          <cell r="BG15">
            <v>787</v>
          </cell>
          <cell r="BH15">
            <v>788</v>
          </cell>
          <cell r="BI15">
            <v>1563</v>
          </cell>
          <cell r="BJ15">
            <v>814</v>
          </cell>
          <cell r="BK15">
            <v>749</v>
          </cell>
          <cell r="BL15">
            <v>1590</v>
          </cell>
          <cell r="BM15">
            <v>798</v>
          </cell>
          <cell r="BN15">
            <v>792</v>
          </cell>
          <cell r="BO15">
            <v>1495</v>
          </cell>
          <cell r="BP15">
            <v>778</v>
          </cell>
          <cell r="BQ15">
            <v>717</v>
          </cell>
          <cell r="BR15">
            <v>1624</v>
          </cell>
          <cell r="BS15">
            <v>812</v>
          </cell>
          <cell r="BT15">
            <v>812</v>
          </cell>
          <cell r="BU15">
            <v>1575</v>
          </cell>
          <cell r="BV15">
            <v>756</v>
          </cell>
          <cell r="BW15">
            <v>819</v>
          </cell>
          <cell r="BX15">
            <v>1635</v>
          </cell>
          <cell r="BY15">
            <v>819</v>
          </cell>
          <cell r="BZ15">
            <v>816</v>
          </cell>
          <cell r="CA15">
            <v>1228</v>
          </cell>
          <cell r="CB15">
            <v>652</v>
          </cell>
          <cell r="CC15">
            <v>576</v>
          </cell>
          <cell r="CD15">
            <v>1147</v>
          </cell>
          <cell r="CE15">
            <v>624</v>
          </cell>
          <cell r="CF15">
            <v>523</v>
          </cell>
          <cell r="CG15">
            <v>1157</v>
          </cell>
          <cell r="CH15">
            <v>610</v>
          </cell>
          <cell r="CI15">
            <v>547</v>
          </cell>
          <cell r="CJ15">
            <v>1326</v>
          </cell>
          <cell r="CK15">
            <v>679</v>
          </cell>
          <cell r="CL15">
            <v>647</v>
          </cell>
          <cell r="CM15">
            <v>1477</v>
          </cell>
          <cell r="CN15">
            <v>759</v>
          </cell>
          <cell r="CO15">
            <v>718</v>
          </cell>
          <cell r="CP15">
            <v>1393</v>
          </cell>
          <cell r="CQ15">
            <v>686</v>
          </cell>
          <cell r="CR15">
            <v>707</v>
          </cell>
          <cell r="CS15">
            <v>1382</v>
          </cell>
          <cell r="CT15">
            <v>677</v>
          </cell>
          <cell r="CU15">
            <v>705</v>
          </cell>
          <cell r="CV15">
            <v>1398</v>
          </cell>
          <cell r="CW15">
            <v>660</v>
          </cell>
          <cell r="CX15">
            <v>738</v>
          </cell>
          <cell r="CY15">
            <v>1428</v>
          </cell>
          <cell r="CZ15">
            <v>705</v>
          </cell>
          <cell r="DA15">
            <v>723</v>
          </cell>
          <cell r="DB15">
            <v>1459</v>
          </cell>
          <cell r="DC15">
            <v>719</v>
          </cell>
          <cell r="DD15">
            <v>740</v>
          </cell>
          <cell r="DE15">
            <v>1443</v>
          </cell>
          <cell r="DF15">
            <v>666</v>
          </cell>
          <cell r="DG15">
            <v>777</v>
          </cell>
          <cell r="DH15">
            <v>1422</v>
          </cell>
          <cell r="DI15">
            <v>676</v>
          </cell>
          <cell r="DJ15">
            <v>746</v>
          </cell>
          <cell r="DK15">
            <v>1376</v>
          </cell>
          <cell r="DL15">
            <v>619</v>
          </cell>
          <cell r="DM15">
            <v>757</v>
          </cell>
          <cell r="DN15">
            <v>1450</v>
          </cell>
          <cell r="DO15">
            <v>705</v>
          </cell>
          <cell r="DP15">
            <v>745</v>
          </cell>
          <cell r="DQ15">
            <v>1395</v>
          </cell>
          <cell r="DR15">
            <v>623</v>
          </cell>
          <cell r="DS15">
            <v>772</v>
          </cell>
          <cell r="DT15">
            <v>1386</v>
          </cell>
          <cell r="DU15">
            <v>663</v>
          </cell>
          <cell r="DV15">
            <v>723</v>
          </cell>
          <cell r="DW15">
            <v>1490</v>
          </cell>
          <cell r="DX15">
            <v>687</v>
          </cell>
          <cell r="DY15">
            <v>803</v>
          </cell>
          <cell r="DZ15">
            <v>1488</v>
          </cell>
          <cell r="EA15">
            <v>687</v>
          </cell>
          <cell r="EB15">
            <v>801</v>
          </cell>
          <cell r="EC15">
            <v>1441</v>
          </cell>
          <cell r="ED15">
            <v>667</v>
          </cell>
          <cell r="EE15">
            <v>774</v>
          </cell>
          <cell r="EF15">
            <v>1420</v>
          </cell>
          <cell r="EG15">
            <v>673</v>
          </cell>
          <cell r="EH15">
            <v>747</v>
          </cell>
          <cell r="EI15">
            <v>1418</v>
          </cell>
          <cell r="EJ15">
            <v>674</v>
          </cell>
          <cell r="EK15">
            <v>744</v>
          </cell>
          <cell r="EL15">
            <v>1459</v>
          </cell>
          <cell r="EM15">
            <v>717</v>
          </cell>
          <cell r="EN15">
            <v>742</v>
          </cell>
          <cell r="EO15">
            <v>1613</v>
          </cell>
          <cell r="EP15">
            <v>775</v>
          </cell>
          <cell r="EQ15">
            <v>838</v>
          </cell>
          <cell r="ER15">
            <v>1698</v>
          </cell>
          <cell r="ES15">
            <v>808</v>
          </cell>
          <cell r="ET15">
            <v>890</v>
          </cell>
          <cell r="EU15">
            <v>1702</v>
          </cell>
          <cell r="EV15">
            <v>805</v>
          </cell>
          <cell r="EW15">
            <v>897</v>
          </cell>
          <cell r="EX15">
            <v>1861</v>
          </cell>
          <cell r="EY15">
            <v>859</v>
          </cell>
          <cell r="EZ15">
            <v>1002</v>
          </cell>
          <cell r="FA15">
            <v>1917</v>
          </cell>
          <cell r="FB15">
            <v>918</v>
          </cell>
          <cell r="FC15">
            <v>999</v>
          </cell>
          <cell r="FD15">
            <v>1974</v>
          </cell>
          <cell r="FE15">
            <v>998</v>
          </cell>
          <cell r="FF15">
            <v>976</v>
          </cell>
          <cell r="FG15">
            <v>1956</v>
          </cell>
          <cell r="FH15">
            <v>976</v>
          </cell>
          <cell r="FI15">
            <v>980</v>
          </cell>
          <cell r="FJ15">
            <v>1966</v>
          </cell>
          <cell r="FK15">
            <v>976</v>
          </cell>
          <cell r="FL15">
            <v>990</v>
          </cell>
          <cell r="FM15">
            <v>1990</v>
          </cell>
          <cell r="FN15">
            <v>992</v>
          </cell>
          <cell r="FO15">
            <v>998</v>
          </cell>
          <cell r="FP15">
            <v>1908</v>
          </cell>
          <cell r="FQ15">
            <v>963</v>
          </cell>
          <cell r="FR15">
            <v>945</v>
          </cell>
          <cell r="FS15">
            <v>1893</v>
          </cell>
          <cell r="FT15">
            <v>951</v>
          </cell>
          <cell r="FU15">
            <v>942</v>
          </cell>
          <cell r="FV15">
            <v>1818</v>
          </cell>
          <cell r="FW15">
            <v>898</v>
          </cell>
          <cell r="FX15">
            <v>920</v>
          </cell>
          <cell r="FY15">
            <v>1797</v>
          </cell>
          <cell r="FZ15">
            <v>904</v>
          </cell>
          <cell r="GA15">
            <v>893</v>
          </cell>
          <cell r="GB15">
            <v>1706</v>
          </cell>
          <cell r="GC15">
            <v>869</v>
          </cell>
          <cell r="GD15">
            <v>837</v>
          </cell>
          <cell r="GE15">
            <v>1559</v>
          </cell>
          <cell r="GF15">
            <v>799</v>
          </cell>
          <cell r="GG15">
            <v>760</v>
          </cell>
          <cell r="GH15">
            <v>1546</v>
          </cell>
          <cell r="GI15">
            <v>773</v>
          </cell>
          <cell r="GJ15">
            <v>773</v>
          </cell>
          <cell r="GK15">
            <v>1433</v>
          </cell>
          <cell r="GL15">
            <v>701</v>
          </cell>
          <cell r="GM15">
            <v>732</v>
          </cell>
          <cell r="GN15">
            <v>1418</v>
          </cell>
          <cell r="GO15">
            <v>706</v>
          </cell>
          <cell r="GP15">
            <v>712</v>
          </cell>
          <cell r="GQ15">
            <v>1355</v>
          </cell>
          <cell r="GR15">
            <v>629</v>
          </cell>
          <cell r="GS15">
            <v>726</v>
          </cell>
          <cell r="GT15">
            <v>1359</v>
          </cell>
          <cell r="GU15">
            <v>673</v>
          </cell>
          <cell r="GV15">
            <v>686</v>
          </cell>
          <cell r="GW15">
            <v>1303</v>
          </cell>
          <cell r="GX15">
            <v>635</v>
          </cell>
          <cell r="GY15">
            <v>668</v>
          </cell>
          <cell r="GZ15">
            <v>1305</v>
          </cell>
          <cell r="HA15">
            <v>645</v>
          </cell>
          <cell r="HB15">
            <v>660</v>
          </cell>
          <cell r="HC15">
            <v>1376</v>
          </cell>
          <cell r="HD15">
            <v>674</v>
          </cell>
          <cell r="HE15">
            <v>702</v>
          </cell>
          <cell r="HF15">
            <v>1333</v>
          </cell>
          <cell r="HG15">
            <v>653</v>
          </cell>
          <cell r="HH15">
            <v>680</v>
          </cell>
          <cell r="HI15">
            <v>1421</v>
          </cell>
          <cell r="HJ15">
            <v>689</v>
          </cell>
          <cell r="HK15">
            <v>732</v>
          </cell>
          <cell r="HL15">
            <v>1489</v>
          </cell>
          <cell r="HM15">
            <v>702</v>
          </cell>
          <cell r="HN15">
            <v>787</v>
          </cell>
          <cell r="HO15">
            <v>1651</v>
          </cell>
          <cell r="HP15">
            <v>809</v>
          </cell>
          <cell r="HQ15">
            <v>842</v>
          </cell>
          <cell r="HR15">
            <v>1803</v>
          </cell>
          <cell r="HS15">
            <v>844</v>
          </cell>
          <cell r="HT15">
            <v>959</v>
          </cell>
          <cell r="HU15">
            <v>1329</v>
          </cell>
          <cell r="HV15">
            <v>630</v>
          </cell>
          <cell r="HW15">
            <v>699</v>
          </cell>
          <cell r="HX15">
            <v>1327</v>
          </cell>
          <cell r="HY15">
            <v>663</v>
          </cell>
          <cell r="HZ15">
            <v>664</v>
          </cell>
          <cell r="IA15">
            <v>1275</v>
          </cell>
          <cell r="IB15">
            <v>590</v>
          </cell>
          <cell r="IC15">
            <v>685</v>
          </cell>
          <cell r="ID15">
            <v>1238</v>
          </cell>
          <cell r="IE15">
            <v>585</v>
          </cell>
          <cell r="IF15">
            <v>653</v>
          </cell>
          <cell r="IG15">
            <v>980</v>
          </cell>
          <cell r="IH15">
            <v>461</v>
          </cell>
          <cell r="II15">
            <v>519</v>
          </cell>
          <cell r="IJ15">
            <v>862</v>
          </cell>
          <cell r="IK15">
            <v>383</v>
          </cell>
          <cell r="IL15">
            <v>479</v>
          </cell>
          <cell r="IM15">
            <v>939</v>
          </cell>
          <cell r="IN15">
            <v>456</v>
          </cell>
          <cell r="IO15">
            <v>483</v>
          </cell>
          <cell r="IP15">
            <v>875</v>
          </cell>
          <cell r="IQ15">
            <v>411</v>
          </cell>
          <cell r="IR15">
            <v>464</v>
          </cell>
          <cell r="IS15">
            <v>826</v>
          </cell>
          <cell r="IT15">
            <v>383</v>
          </cell>
          <cell r="IU15">
            <v>443</v>
          </cell>
          <cell r="IV15">
            <v>804</v>
          </cell>
          <cell r="IW15">
            <v>378</v>
          </cell>
          <cell r="IX15">
            <v>426</v>
          </cell>
          <cell r="IY15">
            <v>707</v>
          </cell>
          <cell r="IZ15">
            <v>315</v>
          </cell>
          <cell r="JA15">
            <v>392</v>
          </cell>
          <cell r="JB15">
            <v>700</v>
          </cell>
          <cell r="JC15">
            <v>311</v>
          </cell>
          <cell r="JD15">
            <v>389</v>
          </cell>
          <cell r="JE15">
            <v>651</v>
          </cell>
          <cell r="JF15">
            <v>307</v>
          </cell>
          <cell r="JG15">
            <v>344</v>
          </cell>
          <cell r="JH15">
            <v>541</v>
          </cell>
          <cell r="JI15">
            <v>216</v>
          </cell>
          <cell r="JJ15">
            <v>325</v>
          </cell>
          <cell r="JK15">
            <v>591</v>
          </cell>
          <cell r="JL15">
            <v>253</v>
          </cell>
          <cell r="JM15">
            <v>338</v>
          </cell>
          <cell r="JN15">
            <v>539</v>
          </cell>
          <cell r="JO15">
            <v>228</v>
          </cell>
          <cell r="JP15">
            <v>311</v>
          </cell>
          <cell r="JQ15">
            <v>451</v>
          </cell>
          <cell r="JR15">
            <v>167</v>
          </cell>
          <cell r="JS15">
            <v>284</v>
          </cell>
          <cell r="JT15">
            <v>422</v>
          </cell>
          <cell r="JU15">
            <v>180</v>
          </cell>
          <cell r="JV15">
            <v>242</v>
          </cell>
          <cell r="JW15">
            <v>362</v>
          </cell>
          <cell r="JX15">
            <v>127</v>
          </cell>
          <cell r="JY15">
            <v>235</v>
          </cell>
          <cell r="JZ15">
            <v>306</v>
          </cell>
          <cell r="KA15">
            <v>118</v>
          </cell>
          <cell r="KB15">
            <v>188</v>
          </cell>
          <cell r="KC15">
            <v>316</v>
          </cell>
          <cell r="KD15">
            <v>100</v>
          </cell>
          <cell r="KE15">
            <v>216</v>
          </cell>
          <cell r="KF15">
            <v>1180</v>
          </cell>
          <cell r="KG15">
            <v>367</v>
          </cell>
          <cell r="KH15">
            <v>813</v>
          </cell>
        </row>
        <row r="16">
          <cell r="C16" t="str">
            <v>Aylesbury Vale</v>
          </cell>
          <cell r="D16" t="str">
            <v>E07000004</v>
          </cell>
          <cell r="E16" t="str">
            <v>Non-metropolitan District</v>
          </cell>
          <cell r="F16">
            <v>188707</v>
          </cell>
          <cell r="G16">
            <v>119223</v>
          </cell>
          <cell r="H16">
            <v>3.3502776900000004</v>
          </cell>
          <cell r="I16">
            <v>0.63178896384341865</v>
          </cell>
          <cell r="J16">
            <v>9847</v>
          </cell>
          <cell r="K16">
            <v>8843</v>
          </cell>
          <cell r="L16">
            <v>11063</v>
          </cell>
          <cell r="M16">
            <v>11982</v>
          </cell>
          <cell r="N16">
            <v>12970</v>
          </cell>
          <cell r="O16">
            <v>13230</v>
          </cell>
          <cell r="P16">
            <v>14434</v>
          </cell>
          <cell r="Q16">
            <v>14679</v>
          </cell>
          <cell r="R16">
            <v>11083</v>
          </cell>
          <cell r="S16">
            <v>11092</v>
          </cell>
          <cell r="T16">
            <v>93301</v>
          </cell>
          <cell r="U16">
            <v>95406</v>
          </cell>
          <cell r="V16">
            <v>2360</v>
          </cell>
          <cell r="W16">
            <v>1233</v>
          </cell>
          <cell r="X16">
            <v>1127</v>
          </cell>
          <cell r="Y16">
            <v>2353</v>
          </cell>
          <cell r="Z16">
            <v>1223</v>
          </cell>
          <cell r="AA16">
            <v>1130</v>
          </cell>
          <cell r="AB16">
            <v>2445</v>
          </cell>
          <cell r="AC16">
            <v>1220</v>
          </cell>
          <cell r="AD16">
            <v>1225</v>
          </cell>
          <cell r="AE16">
            <v>2560</v>
          </cell>
          <cell r="AF16">
            <v>1295</v>
          </cell>
          <cell r="AG16">
            <v>1265</v>
          </cell>
          <cell r="AH16">
            <v>2626</v>
          </cell>
          <cell r="AI16">
            <v>1326</v>
          </cell>
          <cell r="AJ16">
            <v>1300</v>
          </cell>
          <cell r="AK16">
            <v>2584</v>
          </cell>
          <cell r="AL16">
            <v>1363</v>
          </cell>
          <cell r="AM16">
            <v>1221</v>
          </cell>
          <cell r="AN16">
            <v>2504</v>
          </cell>
          <cell r="AO16">
            <v>1264</v>
          </cell>
          <cell r="AP16">
            <v>1240</v>
          </cell>
          <cell r="AQ16">
            <v>2619</v>
          </cell>
          <cell r="AR16">
            <v>1337</v>
          </cell>
          <cell r="AS16">
            <v>1282</v>
          </cell>
          <cell r="AT16">
            <v>2484</v>
          </cell>
          <cell r="AU16">
            <v>1279</v>
          </cell>
          <cell r="AV16">
            <v>1205</v>
          </cell>
          <cell r="AW16">
            <v>2387</v>
          </cell>
          <cell r="AX16">
            <v>1219</v>
          </cell>
          <cell r="AY16">
            <v>1168</v>
          </cell>
          <cell r="AZ16">
            <v>2323</v>
          </cell>
          <cell r="BA16">
            <v>1154</v>
          </cell>
          <cell r="BB16">
            <v>1169</v>
          </cell>
          <cell r="BC16">
            <v>2343</v>
          </cell>
          <cell r="BD16">
            <v>1210</v>
          </cell>
          <cell r="BE16">
            <v>1133</v>
          </cell>
          <cell r="BF16">
            <v>2181</v>
          </cell>
          <cell r="BG16">
            <v>1143</v>
          </cell>
          <cell r="BH16">
            <v>1038</v>
          </cell>
          <cell r="BI16">
            <v>2153</v>
          </cell>
          <cell r="BJ16">
            <v>1100</v>
          </cell>
          <cell r="BK16">
            <v>1053</v>
          </cell>
          <cell r="BL16">
            <v>2287</v>
          </cell>
          <cell r="BM16">
            <v>1272</v>
          </cell>
          <cell r="BN16">
            <v>1015</v>
          </cell>
          <cell r="BO16">
            <v>2360</v>
          </cell>
          <cell r="BP16">
            <v>1217</v>
          </cell>
          <cell r="BQ16">
            <v>1143</v>
          </cell>
          <cell r="BR16">
            <v>2472</v>
          </cell>
          <cell r="BS16">
            <v>1283</v>
          </cell>
          <cell r="BT16">
            <v>1189</v>
          </cell>
          <cell r="BU16">
            <v>2359</v>
          </cell>
          <cell r="BV16">
            <v>1259</v>
          </cell>
          <cell r="BW16">
            <v>1100</v>
          </cell>
          <cell r="BX16">
            <v>2345</v>
          </cell>
          <cell r="BY16">
            <v>1265</v>
          </cell>
          <cell r="BZ16">
            <v>1080</v>
          </cell>
          <cell r="CA16">
            <v>1877</v>
          </cell>
          <cell r="CB16">
            <v>1031</v>
          </cell>
          <cell r="CC16">
            <v>846</v>
          </cell>
          <cell r="CD16">
            <v>1797</v>
          </cell>
          <cell r="CE16">
            <v>1015</v>
          </cell>
          <cell r="CF16">
            <v>782</v>
          </cell>
          <cell r="CG16">
            <v>1725</v>
          </cell>
          <cell r="CH16">
            <v>965</v>
          </cell>
          <cell r="CI16">
            <v>760</v>
          </cell>
          <cell r="CJ16">
            <v>1901</v>
          </cell>
          <cell r="CK16">
            <v>960</v>
          </cell>
          <cell r="CL16">
            <v>941</v>
          </cell>
          <cell r="CM16">
            <v>2017</v>
          </cell>
          <cell r="CN16">
            <v>1002</v>
          </cell>
          <cell r="CO16">
            <v>1015</v>
          </cell>
          <cell r="CP16">
            <v>2197</v>
          </cell>
          <cell r="CQ16">
            <v>1067</v>
          </cell>
          <cell r="CR16">
            <v>1130</v>
          </cell>
          <cell r="CS16">
            <v>2163</v>
          </cell>
          <cell r="CT16">
            <v>1036</v>
          </cell>
          <cell r="CU16">
            <v>1127</v>
          </cell>
          <cell r="CV16">
            <v>2259</v>
          </cell>
          <cell r="CW16">
            <v>1123</v>
          </cell>
          <cell r="CX16">
            <v>1136</v>
          </cell>
          <cell r="CY16">
            <v>2356</v>
          </cell>
          <cell r="CZ16">
            <v>1140</v>
          </cell>
          <cell r="DA16">
            <v>1216</v>
          </cell>
          <cell r="DB16">
            <v>2211</v>
          </cell>
          <cell r="DC16">
            <v>1002</v>
          </cell>
          <cell r="DD16">
            <v>1209</v>
          </cell>
          <cell r="DE16">
            <v>2349</v>
          </cell>
          <cell r="DF16">
            <v>1156</v>
          </cell>
          <cell r="DG16">
            <v>1193</v>
          </cell>
          <cell r="DH16">
            <v>2307</v>
          </cell>
          <cell r="DI16">
            <v>1104</v>
          </cell>
          <cell r="DJ16">
            <v>1203</v>
          </cell>
          <cell r="DK16">
            <v>2185</v>
          </cell>
          <cell r="DL16">
            <v>1068</v>
          </cell>
          <cell r="DM16">
            <v>1117</v>
          </cell>
          <cell r="DN16">
            <v>2329</v>
          </cell>
          <cell r="DO16">
            <v>1107</v>
          </cell>
          <cell r="DP16">
            <v>1222</v>
          </cell>
          <cell r="DQ16">
            <v>2363</v>
          </cell>
          <cell r="DR16">
            <v>1105</v>
          </cell>
          <cell r="DS16">
            <v>1258</v>
          </cell>
          <cell r="DT16">
            <v>2523</v>
          </cell>
          <cell r="DU16">
            <v>1222</v>
          </cell>
          <cell r="DV16">
            <v>1301</v>
          </cell>
          <cell r="DW16">
            <v>2607</v>
          </cell>
          <cell r="DX16">
            <v>1300</v>
          </cell>
          <cell r="DY16">
            <v>1307</v>
          </cell>
          <cell r="DZ16">
            <v>2569</v>
          </cell>
          <cell r="EA16">
            <v>1233</v>
          </cell>
          <cell r="EB16">
            <v>1336</v>
          </cell>
          <cell r="EC16">
            <v>2400</v>
          </cell>
          <cell r="ED16">
            <v>1178</v>
          </cell>
          <cell r="EE16">
            <v>1222</v>
          </cell>
          <cell r="EF16">
            <v>2546</v>
          </cell>
          <cell r="EG16">
            <v>1242</v>
          </cell>
          <cell r="EH16">
            <v>1304</v>
          </cell>
          <cell r="EI16">
            <v>2429</v>
          </cell>
          <cell r="EJ16">
            <v>1210</v>
          </cell>
          <cell r="EK16">
            <v>1219</v>
          </cell>
          <cell r="EL16">
            <v>2531</v>
          </cell>
          <cell r="EM16">
            <v>1293</v>
          </cell>
          <cell r="EN16">
            <v>1238</v>
          </cell>
          <cell r="EO16">
            <v>2675</v>
          </cell>
          <cell r="EP16">
            <v>1349</v>
          </cell>
          <cell r="EQ16">
            <v>1326</v>
          </cell>
          <cell r="ER16">
            <v>2729</v>
          </cell>
          <cell r="ES16">
            <v>1316</v>
          </cell>
          <cell r="ET16">
            <v>1413</v>
          </cell>
          <cell r="EU16">
            <v>2801</v>
          </cell>
          <cell r="EV16">
            <v>1391</v>
          </cell>
          <cell r="EW16">
            <v>1410</v>
          </cell>
          <cell r="EX16">
            <v>2913</v>
          </cell>
          <cell r="EY16">
            <v>1458</v>
          </cell>
          <cell r="EZ16">
            <v>1455</v>
          </cell>
          <cell r="FA16">
            <v>2855</v>
          </cell>
          <cell r="FB16">
            <v>1435</v>
          </cell>
          <cell r="FC16">
            <v>1420</v>
          </cell>
          <cell r="FD16">
            <v>2910</v>
          </cell>
          <cell r="FE16">
            <v>1400</v>
          </cell>
          <cell r="FF16">
            <v>1510</v>
          </cell>
          <cell r="FG16">
            <v>2995</v>
          </cell>
          <cell r="FH16">
            <v>1464</v>
          </cell>
          <cell r="FI16">
            <v>1531</v>
          </cell>
          <cell r="FJ16">
            <v>3065</v>
          </cell>
          <cell r="FK16">
            <v>1477</v>
          </cell>
          <cell r="FL16">
            <v>1588</v>
          </cell>
          <cell r="FM16">
            <v>3021</v>
          </cell>
          <cell r="FN16">
            <v>1516</v>
          </cell>
          <cell r="FO16">
            <v>1505</v>
          </cell>
          <cell r="FP16">
            <v>2975</v>
          </cell>
          <cell r="FQ16">
            <v>1501</v>
          </cell>
          <cell r="FR16">
            <v>1474</v>
          </cell>
          <cell r="FS16">
            <v>3055</v>
          </cell>
          <cell r="FT16">
            <v>1537</v>
          </cell>
          <cell r="FU16">
            <v>1518</v>
          </cell>
          <cell r="FV16">
            <v>2855</v>
          </cell>
          <cell r="FW16">
            <v>1411</v>
          </cell>
          <cell r="FX16">
            <v>1444</v>
          </cell>
          <cell r="FY16">
            <v>2703</v>
          </cell>
          <cell r="FZ16">
            <v>1333</v>
          </cell>
          <cell r="GA16">
            <v>1370</v>
          </cell>
          <cell r="GB16">
            <v>2679</v>
          </cell>
          <cell r="GC16">
            <v>1360</v>
          </cell>
          <cell r="GD16">
            <v>1319</v>
          </cell>
          <cell r="GE16">
            <v>2608</v>
          </cell>
          <cell r="GF16">
            <v>1321</v>
          </cell>
          <cell r="GG16">
            <v>1287</v>
          </cell>
          <cell r="GH16">
            <v>2484</v>
          </cell>
          <cell r="GI16">
            <v>1243</v>
          </cell>
          <cell r="GJ16">
            <v>1241</v>
          </cell>
          <cell r="GK16">
            <v>2485</v>
          </cell>
          <cell r="GL16">
            <v>1270</v>
          </cell>
          <cell r="GM16">
            <v>1215</v>
          </cell>
          <cell r="GN16">
            <v>2280</v>
          </cell>
          <cell r="GO16">
            <v>1115</v>
          </cell>
          <cell r="GP16">
            <v>1165</v>
          </cell>
          <cell r="GQ16">
            <v>2145</v>
          </cell>
          <cell r="GR16">
            <v>1118</v>
          </cell>
          <cell r="GS16">
            <v>1027</v>
          </cell>
          <cell r="GT16">
            <v>2119</v>
          </cell>
          <cell r="GU16">
            <v>1053</v>
          </cell>
          <cell r="GV16">
            <v>1066</v>
          </cell>
          <cell r="GW16">
            <v>2138</v>
          </cell>
          <cell r="GX16">
            <v>1050</v>
          </cell>
          <cell r="GY16">
            <v>1088</v>
          </cell>
          <cell r="GZ16">
            <v>2045</v>
          </cell>
          <cell r="HA16">
            <v>1020</v>
          </cell>
          <cell r="HB16">
            <v>1025</v>
          </cell>
          <cell r="HC16">
            <v>1919</v>
          </cell>
          <cell r="HD16">
            <v>945</v>
          </cell>
          <cell r="HE16">
            <v>974</v>
          </cell>
          <cell r="HF16">
            <v>1952</v>
          </cell>
          <cell r="HG16">
            <v>948</v>
          </cell>
          <cell r="HH16">
            <v>1004</v>
          </cell>
          <cell r="HI16">
            <v>1929</v>
          </cell>
          <cell r="HJ16">
            <v>958</v>
          </cell>
          <cell r="HK16">
            <v>971</v>
          </cell>
          <cell r="HL16">
            <v>2107</v>
          </cell>
          <cell r="HM16">
            <v>999</v>
          </cell>
          <cell r="HN16">
            <v>1108</v>
          </cell>
          <cell r="HO16">
            <v>2110</v>
          </cell>
          <cell r="HP16">
            <v>1018</v>
          </cell>
          <cell r="HQ16">
            <v>1092</v>
          </cell>
          <cell r="HR16">
            <v>2323</v>
          </cell>
          <cell r="HS16">
            <v>1147</v>
          </cell>
          <cell r="HT16">
            <v>1176</v>
          </cell>
          <cell r="HU16">
            <v>1638</v>
          </cell>
          <cell r="HV16">
            <v>788</v>
          </cell>
          <cell r="HW16">
            <v>850</v>
          </cell>
          <cell r="HX16">
            <v>1712</v>
          </cell>
          <cell r="HY16">
            <v>825</v>
          </cell>
          <cell r="HZ16">
            <v>887</v>
          </cell>
          <cell r="IA16">
            <v>1596</v>
          </cell>
          <cell r="IB16">
            <v>761</v>
          </cell>
          <cell r="IC16">
            <v>835</v>
          </cell>
          <cell r="ID16">
            <v>1459</v>
          </cell>
          <cell r="IE16">
            <v>684</v>
          </cell>
          <cell r="IF16">
            <v>775</v>
          </cell>
          <cell r="IG16">
            <v>1358</v>
          </cell>
          <cell r="IH16">
            <v>632</v>
          </cell>
          <cell r="II16">
            <v>726</v>
          </cell>
          <cell r="IJ16">
            <v>1178</v>
          </cell>
          <cell r="IK16">
            <v>544</v>
          </cell>
          <cell r="IL16">
            <v>634</v>
          </cell>
          <cell r="IM16">
            <v>1258</v>
          </cell>
          <cell r="IN16">
            <v>578</v>
          </cell>
          <cell r="IO16">
            <v>680</v>
          </cell>
          <cell r="IP16">
            <v>1186</v>
          </cell>
          <cell r="IQ16">
            <v>560</v>
          </cell>
          <cell r="IR16">
            <v>626</v>
          </cell>
          <cell r="IS16">
            <v>1078</v>
          </cell>
          <cell r="IT16">
            <v>522</v>
          </cell>
          <cell r="IU16">
            <v>556</v>
          </cell>
          <cell r="IV16">
            <v>1086</v>
          </cell>
          <cell r="IW16">
            <v>531</v>
          </cell>
          <cell r="IX16">
            <v>555</v>
          </cell>
          <cell r="IY16">
            <v>1005</v>
          </cell>
          <cell r="IZ16">
            <v>442</v>
          </cell>
          <cell r="JA16">
            <v>563</v>
          </cell>
          <cell r="JB16">
            <v>1015</v>
          </cell>
          <cell r="JC16">
            <v>446</v>
          </cell>
          <cell r="JD16">
            <v>569</v>
          </cell>
          <cell r="JE16">
            <v>804</v>
          </cell>
          <cell r="JF16">
            <v>357</v>
          </cell>
          <cell r="JG16">
            <v>447</v>
          </cell>
          <cell r="JH16">
            <v>784</v>
          </cell>
          <cell r="JI16">
            <v>376</v>
          </cell>
          <cell r="JJ16">
            <v>408</v>
          </cell>
          <cell r="JK16">
            <v>738</v>
          </cell>
          <cell r="JL16">
            <v>322</v>
          </cell>
          <cell r="JM16">
            <v>416</v>
          </cell>
          <cell r="JN16">
            <v>672</v>
          </cell>
          <cell r="JO16">
            <v>253</v>
          </cell>
          <cell r="JP16">
            <v>419</v>
          </cell>
          <cell r="JQ16">
            <v>592</v>
          </cell>
          <cell r="JR16">
            <v>248</v>
          </cell>
          <cell r="JS16">
            <v>344</v>
          </cell>
          <cell r="JT16">
            <v>569</v>
          </cell>
          <cell r="JU16">
            <v>212</v>
          </cell>
          <cell r="JV16">
            <v>357</v>
          </cell>
          <cell r="JW16">
            <v>483</v>
          </cell>
          <cell r="JX16">
            <v>195</v>
          </cell>
          <cell r="JY16">
            <v>288</v>
          </cell>
          <cell r="JZ16">
            <v>423</v>
          </cell>
          <cell r="KA16">
            <v>164</v>
          </cell>
          <cell r="KB16">
            <v>259</v>
          </cell>
          <cell r="KC16">
            <v>364</v>
          </cell>
          <cell r="KD16">
            <v>101</v>
          </cell>
          <cell r="KE16">
            <v>263</v>
          </cell>
          <cell r="KF16">
            <v>1448</v>
          </cell>
          <cell r="KG16">
            <v>386</v>
          </cell>
          <cell r="KH16">
            <v>1062</v>
          </cell>
        </row>
        <row r="17">
          <cell r="C17" t="str">
            <v>Babergh</v>
          </cell>
          <cell r="D17" t="str">
            <v>E07000200</v>
          </cell>
          <cell r="E17" t="str">
            <v>Non-metropolitan District</v>
          </cell>
          <cell r="F17">
            <v>89215</v>
          </cell>
          <cell r="G17">
            <v>51313</v>
          </cell>
          <cell r="H17">
            <v>3.40566842</v>
          </cell>
          <cell r="I17">
            <v>0.57516112761306959</v>
          </cell>
          <cell r="J17">
            <v>4077</v>
          </cell>
          <cell r="K17">
            <v>3702</v>
          </cell>
          <cell r="L17">
            <v>3929</v>
          </cell>
          <cell r="M17">
            <v>4016</v>
          </cell>
          <cell r="N17">
            <v>4917</v>
          </cell>
          <cell r="O17">
            <v>5182</v>
          </cell>
          <cell r="P17">
            <v>6638</v>
          </cell>
          <cell r="Q17">
            <v>6943</v>
          </cell>
          <cell r="R17">
            <v>5677</v>
          </cell>
          <cell r="S17">
            <v>6232</v>
          </cell>
          <cell r="T17">
            <v>43450</v>
          </cell>
          <cell r="U17">
            <v>45765</v>
          </cell>
          <cell r="V17">
            <v>772</v>
          </cell>
          <cell r="W17">
            <v>408</v>
          </cell>
          <cell r="X17">
            <v>364</v>
          </cell>
          <cell r="Y17">
            <v>820</v>
          </cell>
          <cell r="Z17">
            <v>421</v>
          </cell>
          <cell r="AA17">
            <v>399</v>
          </cell>
          <cell r="AB17">
            <v>839</v>
          </cell>
          <cell r="AC17">
            <v>444</v>
          </cell>
          <cell r="AD17">
            <v>395</v>
          </cell>
          <cell r="AE17">
            <v>885</v>
          </cell>
          <cell r="AF17">
            <v>435</v>
          </cell>
          <cell r="AG17">
            <v>450</v>
          </cell>
          <cell r="AH17">
            <v>998</v>
          </cell>
          <cell r="AI17">
            <v>507</v>
          </cell>
          <cell r="AJ17">
            <v>491</v>
          </cell>
          <cell r="AK17">
            <v>937</v>
          </cell>
          <cell r="AL17">
            <v>484</v>
          </cell>
          <cell r="AM17">
            <v>453</v>
          </cell>
          <cell r="AN17">
            <v>963</v>
          </cell>
          <cell r="AO17">
            <v>483</v>
          </cell>
          <cell r="AP17">
            <v>480</v>
          </cell>
          <cell r="AQ17">
            <v>1054</v>
          </cell>
          <cell r="AR17">
            <v>551</v>
          </cell>
          <cell r="AS17">
            <v>503</v>
          </cell>
          <cell r="AT17">
            <v>1023</v>
          </cell>
          <cell r="AU17">
            <v>521</v>
          </cell>
          <cell r="AV17">
            <v>502</v>
          </cell>
          <cell r="AW17">
            <v>982</v>
          </cell>
          <cell r="AX17">
            <v>507</v>
          </cell>
          <cell r="AY17">
            <v>475</v>
          </cell>
          <cell r="AZ17">
            <v>1026</v>
          </cell>
          <cell r="BA17">
            <v>540</v>
          </cell>
          <cell r="BB17">
            <v>486</v>
          </cell>
          <cell r="BC17">
            <v>1156</v>
          </cell>
          <cell r="BD17">
            <v>555</v>
          </cell>
          <cell r="BE17">
            <v>601</v>
          </cell>
          <cell r="BF17">
            <v>1022</v>
          </cell>
          <cell r="BG17">
            <v>500</v>
          </cell>
          <cell r="BH17">
            <v>522</v>
          </cell>
          <cell r="BI17">
            <v>984</v>
          </cell>
          <cell r="BJ17">
            <v>481</v>
          </cell>
          <cell r="BK17">
            <v>503</v>
          </cell>
          <cell r="BL17">
            <v>972</v>
          </cell>
          <cell r="BM17">
            <v>492</v>
          </cell>
          <cell r="BN17">
            <v>480</v>
          </cell>
          <cell r="BO17">
            <v>1106</v>
          </cell>
          <cell r="BP17">
            <v>572</v>
          </cell>
          <cell r="BQ17">
            <v>534</v>
          </cell>
          <cell r="BR17">
            <v>1060</v>
          </cell>
          <cell r="BS17">
            <v>555</v>
          </cell>
          <cell r="BT17">
            <v>505</v>
          </cell>
          <cell r="BU17">
            <v>1033</v>
          </cell>
          <cell r="BV17">
            <v>523</v>
          </cell>
          <cell r="BW17">
            <v>510</v>
          </cell>
          <cell r="BX17">
            <v>1085</v>
          </cell>
          <cell r="BY17">
            <v>584</v>
          </cell>
          <cell r="BZ17">
            <v>501</v>
          </cell>
          <cell r="CA17">
            <v>865</v>
          </cell>
          <cell r="CB17">
            <v>478</v>
          </cell>
          <cell r="CC17">
            <v>387</v>
          </cell>
          <cell r="CD17">
            <v>683</v>
          </cell>
          <cell r="CE17">
            <v>378</v>
          </cell>
          <cell r="CF17">
            <v>305</v>
          </cell>
          <cell r="CG17">
            <v>747</v>
          </cell>
          <cell r="CH17">
            <v>401</v>
          </cell>
          <cell r="CI17">
            <v>346</v>
          </cell>
          <cell r="CJ17">
            <v>674</v>
          </cell>
          <cell r="CK17">
            <v>326</v>
          </cell>
          <cell r="CL17">
            <v>348</v>
          </cell>
          <cell r="CM17">
            <v>791</v>
          </cell>
          <cell r="CN17">
            <v>399</v>
          </cell>
          <cell r="CO17">
            <v>392</v>
          </cell>
          <cell r="CP17">
            <v>841</v>
          </cell>
          <cell r="CQ17">
            <v>433</v>
          </cell>
          <cell r="CR17">
            <v>408</v>
          </cell>
          <cell r="CS17">
            <v>834</v>
          </cell>
          <cell r="CT17">
            <v>403</v>
          </cell>
          <cell r="CU17">
            <v>431</v>
          </cell>
          <cell r="CV17">
            <v>843</v>
          </cell>
          <cell r="CW17">
            <v>456</v>
          </cell>
          <cell r="CX17">
            <v>387</v>
          </cell>
          <cell r="CY17">
            <v>821</v>
          </cell>
          <cell r="CZ17">
            <v>456</v>
          </cell>
          <cell r="DA17">
            <v>365</v>
          </cell>
          <cell r="DB17">
            <v>792</v>
          </cell>
          <cell r="DC17">
            <v>365</v>
          </cell>
          <cell r="DD17">
            <v>427</v>
          </cell>
          <cell r="DE17">
            <v>726</v>
          </cell>
          <cell r="DF17">
            <v>341</v>
          </cell>
          <cell r="DG17">
            <v>385</v>
          </cell>
          <cell r="DH17">
            <v>742</v>
          </cell>
          <cell r="DI17">
            <v>361</v>
          </cell>
          <cell r="DJ17">
            <v>381</v>
          </cell>
          <cell r="DK17">
            <v>738</v>
          </cell>
          <cell r="DL17">
            <v>338</v>
          </cell>
          <cell r="DM17">
            <v>400</v>
          </cell>
          <cell r="DN17">
            <v>775</v>
          </cell>
          <cell r="DO17">
            <v>366</v>
          </cell>
          <cell r="DP17">
            <v>409</v>
          </cell>
          <cell r="DQ17">
            <v>831</v>
          </cell>
          <cell r="DR17">
            <v>392</v>
          </cell>
          <cell r="DS17">
            <v>439</v>
          </cell>
          <cell r="DT17">
            <v>843</v>
          </cell>
          <cell r="DU17">
            <v>451</v>
          </cell>
          <cell r="DV17">
            <v>392</v>
          </cell>
          <cell r="DW17">
            <v>870</v>
          </cell>
          <cell r="DX17">
            <v>404</v>
          </cell>
          <cell r="DY17">
            <v>466</v>
          </cell>
          <cell r="DZ17">
            <v>858</v>
          </cell>
          <cell r="EA17">
            <v>405</v>
          </cell>
          <cell r="EB17">
            <v>453</v>
          </cell>
          <cell r="EC17">
            <v>830</v>
          </cell>
          <cell r="ED17">
            <v>382</v>
          </cell>
          <cell r="EE17">
            <v>448</v>
          </cell>
          <cell r="EF17">
            <v>839</v>
          </cell>
          <cell r="EG17">
            <v>415</v>
          </cell>
          <cell r="EH17">
            <v>424</v>
          </cell>
          <cell r="EI17">
            <v>941</v>
          </cell>
          <cell r="EJ17">
            <v>471</v>
          </cell>
          <cell r="EK17">
            <v>470</v>
          </cell>
          <cell r="EL17">
            <v>1013</v>
          </cell>
          <cell r="EM17">
            <v>507</v>
          </cell>
          <cell r="EN17">
            <v>506</v>
          </cell>
          <cell r="EO17">
            <v>1084</v>
          </cell>
          <cell r="EP17">
            <v>517</v>
          </cell>
          <cell r="EQ17">
            <v>567</v>
          </cell>
          <cell r="ER17">
            <v>1105</v>
          </cell>
          <cell r="ES17">
            <v>536</v>
          </cell>
          <cell r="ET17">
            <v>569</v>
          </cell>
          <cell r="EU17">
            <v>1262</v>
          </cell>
          <cell r="EV17">
            <v>646</v>
          </cell>
          <cell r="EW17">
            <v>616</v>
          </cell>
          <cell r="EX17">
            <v>1297</v>
          </cell>
          <cell r="EY17">
            <v>634</v>
          </cell>
          <cell r="EZ17">
            <v>663</v>
          </cell>
          <cell r="FA17">
            <v>1323</v>
          </cell>
          <cell r="FB17">
            <v>641</v>
          </cell>
          <cell r="FC17">
            <v>682</v>
          </cell>
          <cell r="FD17">
            <v>1347</v>
          </cell>
          <cell r="FE17">
            <v>635</v>
          </cell>
          <cell r="FF17">
            <v>712</v>
          </cell>
          <cell r="FG17">
            <v>1308</v>
          </cell>
          <cell r="FH17">
            <v>622</v>
          </cell>
          <cell r="FI17">
            <v>686</v>
          </cell>
          <cell r="FJ17">
            <v>1393</v>
          </cell>
          <cell r="FK17">
            <v>691</v>
          </cell>
          <cell r="FL17">
            <v>702</v>
          </cell>
          <cell r="FM17">
            <v>1385</v>
          </cell>
          <cell r="FN17">
            <v>663</v>
          </cell>
          <cell r="FO17">
            <v>722</v>
          </cell>
          <cell r="FP17">
            <v>1349</v>
          </cell>
          <cell r="FQ17">
            <v>668</v>
          </cell>
          <cell r="FR17">
            <v>681</v>
          </cell>
          <cell r="FS17">
            <v>1421</v>
          </cell>
          <cell r="FT17">
            <v>709</v>
          </cell>
          <cell r="FU17">
            <v>712</v>
          </cell>
          <cell r="FV17">
            <v>1361</v>
          </cell>
          <cell r="FW17">
            <v>690</v>
          </cell>
          <cell r="FX17">
            <v>671</v>
          </cell>
          <cell r="FY17">
            <v>1354</v>
          </cell>
          <cell r="FZ17">
            <v>673</v>
          </cell>
          <cell r="GA17">
            <v>681</v>
          </cell>
          <cell r="GB17">
            <v>1340</v>
          </cell>
          <cell r="GC17">
            <v>646</v>
          </cell>
          <cell r="GD17">
            <v>694</v>
          </cell>
          <cell r="GE17">
            <v>1208</v>
          </cell>
          <cell r="GF17">
            <v>588</v>
          </cell>
          <cell r="GG17">
            <v>620</v>
          </cell>
          <cell r="GH17">
            <v>1153</v>
          </cell>
          <cell r="GI17">
            <v>576</v>
          </cell>
          <cell r="GJ17">
            <v>577</v>
          </cell>
          <cell r="GK17">
            <v>1209</v>
          </cell>
          <cell r="GL17">
            <v>572</v>
          </cell>
          <cell r="GM17">
            <v>637</v>
          </cell>
          <cell r="GN17">
            <v>1220</v>
          </cell>
          <cell r="GO17">
            <v>575</v>
          </cell>
          <cell r="GP17">
            <v>645</v>
          </cell>
          <cell r="GQ17">
            <v>1173</v>
          </cell>
          <cell r="GR17">
            <v>547</v>
          </cell>
          <cell r="GS17">
            <v>626</v>
          </cell>
          <cell r="GT17">
            <v>1149</v>
          </cell>
          <cell r="GU17">
            <v>532</v>
          </cell>
          <cell r="GV17">
            <v>617</v>
          </cell>
          <cell r="GW17">
            <v>1156</v>
          </cell>
          <cell r="GX17">
            <v>553</v>
          </cell>
          <cell r="GY17">
            <v>603</v>
          </cell>
          <cell r="GZ17">
            <v>1206</v>
          </cell>
          <cell r="HA17">
            <v>583</v>
          </cell>
          <cell r="HB17">
            <v>623</v>
          </cell>
          <cell r="HC17">
            <v>1198</v>
          </cell>
          <cell r="HD17">
            <v>583</v>
          </cell>
          <cell r="HE17">
            <v>615</v>
          </cell>
          <cell r="HF17">
            <v>1237</v>
          </cell>
          <cell r="HG17">
            <v>568</v>
          </cell>
          <cell r="HH17">
            <v>669</v>
          </cell>
          <cell r="HI17">
            <v>1346</v>
          </cell>
          <cell r="HJ17">
            <v>670</v>
          </cell>
          <cell r="HK17">
            <v>676</v>
          </cell>
          <cell r="HL17">
            <v>1320</v>
          </cell>
          <cell r="HM17">
            <v>646</v>
          </cell>
          <cell r="HN17">
            <v>674</v>
          </cell>
          <cell r="HO17">
            <v>1472</v>
          </cell>
          <cell r="HP17">
            <v>704</v>
          </cell>
          <cell r="HQ17">
            <v>768</v>
          </cell>
          <cell r="HR17">
            <v>1631</v>
          </cell>
          <cell r="HS17">
            <v>764</v>
          </cell>
          <cell r="HT17">
            <v>867</v>
          </cell>
          <cell r="HU17">
            <v>1298</v>
          </cell>
          <cell r="HV17">
            <v>650</v>
          </cell>
          <cell r="HW17">
            <v>648</v>
          </cell>
          <cell r="HX17">
            <v>1202</v>
          </cell>
          <cell r="HY17">
            <v>551</v>
          </cell>
          <cell r="HZ17">
            <v>651</v>
          </cell>
          <cell r="IA17">
            <v>1222</v>
          </cell>
          <cell r="IB17">
            <v>591</v>
          </cell>
          <cell r="IC17">
            <v>631</v>
          </cell>
          <cell r="ID17">
            <v>1081</v>
          </cell>
          <cell r="IE17">
            <v>509</v>
          </cell>
          <cell r="IF17">
            <v>572</v>
          </cell>
          <cell r="IG17">
            <v>968</v>
          </cell>
          <cell r="IH17">
            <v>465</v>
          </cell>
          <cell r="II17">
            <v>503</v>
          </cell>
          <cell r="IJ17">
            <v>836</v>
          </cell>
          <cell r="IK17">
            <v>391</v>
          </cell>
          <cell r="IL17">
            <v>445</v>
          </cell>
          <cell r="IM17">
            <v>868</v>
          </cell>
          <cell r="IN17">
            <v>438</v>
          </cell>
          <cell r="IO17">
            <v>430</v>
          </cell>
          <cell r="IP17">
            <v>871</v>
          </cell>
          <cell r="IQ17">
            <v>445</v>
          </cell>
          <cell r="IR17">
            <v>426</v>
          </cell>
          <cell r="IS17">
            <v>766</v>
          </cell>
          <cell r="IT17">
            <v>368</v>
          </cell>
          <cell r="IU17">
            <v>398</v>
          </cell>
          <cell r="IV17">
            <v>776</v>
          </cell>
          <cell r="IW17">
            <v>374</v>
          </cell>
          <cell r="IX17">
            <v>402</v>
          </cell>
          <cell r="IY17">
            <v>683</v>
          </cell>
          <cell r="IZ17">
            <v>344</v>
          </cell>
          <cell r="JA17">
            <v>339</v>
          </cell>
          <cell r="JB17">
            <v>719</v>
          </cell>
          <cell r="JC17">
            <v>331</v>
          </cell>
          <cell r="JD17">
            <v>388</v>
          </cell>
          <cell r="JE17">
            <v>601</v>
          </cell>
          <cell r="JF17">
            <v>260</v>
          </cell>
          <cell r="JG17">
            <v>341</v>
          </cell>
          <cell r="JH17">
            <v>557</v>
          </cell>
          <cell r="JI17">
            <v>255</v>
          </cell>
          <cell r="JJ17">
            <v>302</v>
          </cell>
          <cell r="JK17">
            <v>551</v>
          </cell>
          <cell r="JL17">
            <v>228</v>
          </cell>
          <cell r="JM17">
            <v>323</v>
          </cell>
          <cell r="JN17">
            <v>525</v>
          </cell>
          <cell r="JO17">
            <v>222</v>
          </cell>
          <cell r="JP17">
            <v>303</v>
          </cell>
          <cell r="JQ17">
            <v>479</v>
          </cell>
          <cell r="JR17">
            <v>203</v>
          </cell>
          <cell r="JS17">
            <v>276</v>
          </cell>
          <cell r="JT17">
            <v>438</v>
          </cell>
          <cell r="JU17">
            <v>159</v>
          </cell>
          <cell r="JV17">
            <v>279</v>
          </cell>
          <cell r="JW17">
            <v>363</v>
          </cell>
          <cell r="JX17">
            <v>153</v>
          </cell>
          <cell r="JY17">
            <v>210</v>
          </cell>
          <cell r="JZ17">
            <v>312</v>
          </cell>
          <cell r="KA17">
            <v>122</v>
          </cell>
          <cell r="KB17">
            <v>190</v>
          </cell>
          <cell r="KC17">
            <v>287</v>
          </cell>
          <cell r="KD17">
            <v>113</v>
          </cell>
          <cell r="KE17">
            <v>174</v>
          </cell>
          <cell r="KF17">
            <v>1191</v>
          </cell>
          <cell r="KG17">
            <v>355</v>
          </cell>
          <cell r="KH17">
            <v>836</v>
          </cell>
        </row>
        <row r="18">
          <cell r="C18" t="str">
            <v>Barking and Dagenham</v>
          </cell>
          <cell r="D18" t="str">
            <v>E09000002</v>
          </cell>
          <cell r="E18" t="str">
            <v>London Borough</v>
          </cell>
          <cell r="F18">
            <v>201979</v>
          </cell>
          <cell r="G18">
            <v>127461</v>
          </cell>
          <cell r="H18">
            <v>6.8575324899999996</v>
          </cell>
          <cell r="I18">
            <v>0.63106065482055063</v>
          </cell>
          <cell r="J18">
            <v>12055</v>
          </cell>
          <cell r="K18">
            <v>11277</v>
          </cell>
          <cell r="L18">
            <v>15481</v>
          </cell>
          <cell r="M18">
            <v>17030</v>
          </cell>
          <cell r="N18">
            <v>14586</v>
          </cell>
          <cell r="O18">
            <v>15846</v>
          </cell>
          <cell r="P18">
            <v>12013</v>
          </cell>
          <cell r="Q18">
            <v>13011</v>
          </cell>
          <cell r="R18">
            <v>8123</v>
          </cell>
          <cell r="S18">
            <v>8039</v>
          </cell>
          <cell r="T18">
            <v>98966</v>
          </cell>
          <cell r="U18">
            <v>103013</v>
          </cell>
          <cell r="V18">
            <v>3794</v>
          </cell>
          <cell r="W18">
            <v>1868</v>
          </cell>
          <cell r="X18">
            <v>1926</v>
          </cell>
          <cell r="Y18">
            <v>3785</v>
          </cell>
          <cell r="Z18">
            <v>1922</v>
          </cell>
          <cell r="AA18">
            <v>1863</v>
          </cell>
          <cell r="AB18">
            <v>4064</v>
          </cell>
          <cell r="AC18">
            <v>2224</v>
          </cell>
          <cell r="AD18">
            <v>1840</v>
          </cell>
          <cell r="AE18">
            <v>4101</v>
          </cell>
          <cell r="AF18">
            <v>2135</v>
          </cell>
          <cell r="AG18">
            <v>1966</v>
          </cell>
          <cell r="AH18">
            <v>3892</v>
          </cell>
          <cell r="AI18">
            <v>1988</v>
          </cell>
          <cell r="AJ18">
            <v>1904</v>
          </cell>
          <cell r="AK18">
            <v>3924</v>
          </cell>
          <cell r="AL18">
            <v>2035</v>
          </cell>
          <cell r="AM18">
            <v>1889</v>
          </cell>
          <cell r="AN18">
            <v>3805</v>
          </cell>
          <cell r="AO18">
            <v>1870</v>
          </cell>
          <cell r="AP18">
            <v>1935</v>
          </cell>
          <cell r="AQ18">
            <v>3862</v>
          </cell>
          <cell r="AR18">
            <v>1984</v>
          </cell>
          <cell r="AS18">
            <v>1878</v>
          </cell>
          <cell r="AT18">
            <v>3776</v>
          </cell>
          <cell r="AU18">
            <v>2007</v>
          </cell>
          <cell r="AV18">
            <v>1769</v>
          </cell>
          <cell r="AW18">
            <v>3350</v>
          </cell>
          <cell r="AX18">
            <v>1754</v>
          </cell>
          <cell r="AY18">
            <v>1596</v>
          </cell>
          <cell r="AZ18">
            <v>3146</v>
          </cell>
          <cell r="BA18">
            <v>1596</v>
          </cell>
          <cell r="BB18">
            <v>1550</v>
          </cell>
          <cell r="BC18">
            <v>2770</v>
          </cell>
          <cell r="BD18">
            <v>1428</v>
          </cell>
          <cell r="BE18">
            <v>1342</v>
          </cell>
          <cell r="BF18">
            <v>2724</v>
          </cell>
          <cell r="BG18">
            <v>1453</v>
          </cell>
          <cell r="BH18">
            <v>1271</v>
          </cell>
          <cell r="BI18">
            <v>2664</v>
          </cell>
          <cell r="BJ18">
            <v>1356</v>
          </cell>
          <cell r="BK18">
            <v>1308</v>
          </cell>
          <cell r="BL18">
            <v>2689</v>
          </cell>
          <cell r="BM18">
            <v>1403</v>
          </cell>
          <cell r="BN18">
            <v>1286</v>
          </cell>
          <cell r="BO18">
            <v>2566</v>
          </cell>
          <cell r="BP18">
            <v>1331</v>
          </cell>
          <cell r="BQ18">
            <v>1235</v>
          </cell>
          <cell r="BR18">
            <v>2555</v>
          </cell>
          <cell r="BS18">
            <v>1301</v>
          </cell>
          <cell r="BT18">
            <v>1254</v>
          </cell>
          <cell r="BU18">
            <v>2907</v>
          </cell>
          <cell r="BV18">
            <v>1522</v>
          </cell>
          <cell r="BW18">
            <v>1385</v>
          </cell>
          <cell r="BX18">
            <v>2718</v>
          </cell>
          <cell r="BY18">
            <v>1445</v>
          </cell>
          <cell r="BZ18">
            <v>1273</v>
          </cell>
          <cell r="CA18">
            <v>2170</v>
          </cell>
          <cell r="CB18">
            <v>1183</v>
          </cell>
          <cell r="CC18">
            <v>987</v>
          </cell>
          <cell r="CD18">
            <v>2408</v>
          </cell>
          <cell r="CE18">
            <v>1241</v>
          </cell>
          <cell r="CF18">
            <v>1167</v>
          </cell>
          <cell r="CG18">
            <v>2451</v>
          </cell>
          <cell r="CH18">
            <v>1303</v>
          </cell>
          <cell r="CI18">
            <v>1148</v>
          </cell>
          <cell r="CJ18">
            <v>2550</v>
          </cell>
          <cell r="CK18">
            <v>1288</v>
          </cell>
          <cell r="CL18">
            <v>1262</v>
          </cell>
          <cell r="CM18">
            <v>2680</v>
          </cell>
          <cell r="CN18">
            <v>1315</v>
          </cell>
          <cell r="CO18">
            <v>1365</v>
          </cell>
          <cell r="CP18">
            <v>2893</v>
          </cell>
          <cell r="CQ18">
            <v>1457</v>
          </cell>
          <cell r="CR18">
            <v>1436</v>
          </cell>
          <cell r="CS18">
            <v>3011</v>
          </cell>
          <cell r="CT18">
            <v>1509</v>
          </cell>
          <cell r="CU18">
            <v>1502</v>
          </cell>
          <cell r="CV18">
            <v>3026</v>
          </cell>
          <cell r="CW18">
            <v>1418</v>
          </cell>
          <cell r="CX18">
            <v>1608</v>
          </cell>
          <cell r="CY18">
            <v>3277</v>
          </cell>
          <cell r="CZ18">
            <v>1621</v>
          </cell>
          <cell r="DA18">
            <v>1656</v>
          </cell>
          <cell r="DB18">
            <v>3136</v>
          </cell>
          <cell r="DC18">
            <v>1494</v>
          </cell>
          <cell r="DD18">
            <v>1642</v>
          </cell>
          <cell r="DE18">
            <v>3276</v>
          </cell>
          <cell r="DF18">
            <v>1488</v>
          </cell>
          <cell r="DG18">
            <v>1788</v>
          </cell>
          <cell r="DH18">
            <v>3469</v>
          </cell>
          <cell r="DI18">
            <v>1668</v>
          </cell>
          <cell r="DJ18">
            <v>1801</v>
          </cell>
          <cell r="DK18">
            <v>3372</v>
          </cell>
          <cell r="DL18">
            <v>1584</v>
          </cell>
          <cell r="DM18">
            <v>1788</v>
          </cell>
          <cell r="DN18">
            <v>3344</v>
          </cell>
          <cell r="DO18">
            <v>1591</v>
          </cell>
          <cell r="DP18">
            <v>1753</v>
          </cell>
          <cell r="DQ18">
            <v>3286</v>
          </cell>
          <cell r="DR18">
            <v>1520</v>
          </cell>
          <cell r="DS18">
            <v>1766</v>
          </cell>
          <cell r="DT18">
            <v>3314</v>
          </cell>
          <cell r="DU18">
            <v>1588</v>
          </cell>
          <cell r="DV18">
            <v>1726</v>
          </cell>
          <cell r="DW18">
            <v>3382</v>
          </cell>
          <cell r="DX18">
            <v>1567</v>
          </cell>
          <cell r="DY18">
            <v>1815</v>
          </cell>
          <cell r="DZ18">
            <v>3129</v>
          </cell>
          <cell r="EA18">
            <v>1475</v>
          </cell>
          <cell r="EB18">
            <v>1654</v>
          </cell>
          <cell r="EC18">
            <v>3058</v>
          </cell>
          <cell r="ED18">
            <v>1439</v>
          </cell>
          <cell r="EE18">
            <v>1619</v>
          </cell>
          <cell r="EF18">
            <v>3156</v>
          </cell>
          <cell r="EG18">
            <v>1498</v>
          </cell>
          <cell r="EH18">
            <v>1658</v>
          </cell>
          <cell r="EI18">
            <v>2932</v>
          </cell>
          <cell r="EJ18">
            <v>1327</v>
          </cell>
          <cell r="EK18">
            <v>1605</v>
          </cell>
          <cell r="EL18">
            <v>3098</v>
          </cell>
          <cell r="EM18">
            <v>1484</v>
          </cell>
          <cell r="EN18">
            <v>1614</v>
          </cell>
          <cell r="EO18">
            <v>3071</v>
          </cell>
          <cell r="EP18">
            <v>1502</v>
          </cell>
          <cell r="EQ18">
            <v>1569</v>
          </cell>
          <cell r="ER18">
            <v>2920</v>
          </cell>
          <cell r="ES18">
            <v>1470</v>
          </cell>
          <cell r="ET18">
            <v>1450</v>
          </cell>
          <cell r="EU18">
            <v>2808</v>
          </cell>
          <cell r="EV18">
            <v>1409</v>
          </cell>
          <cell r="EW18">
            <v>1399</v>
          </cell>
          <cell r="EX18">
            <v>2878</v>
          </cell>
          <cell r="EY18">
            <v>1415</v>
          </cell>
          <cell r="EZ18">
            <v>1463</v>
          </cell>
          <cell r="FA18">
            <v>2863</v>
          </cell>
          <cell r="FB18">
            <v>1378</v>
          </cell>
          <cell r="FC18">
            <v>1485</v>
          </cell>
          <cell r="FD18">
            <v>2674</v>
          </cell>
          <cell r="FE18">
            <v>1260</v>
          </cell>
          <cell r="FF18">
            <v>1414</v>
          </cell>
          <cell r="FG18">
            <v>2606</v>
          </cell>
          <cell r="FH18">
            <v>1235</v>
          </cell>
          <cell r="FI18">
            <v>1371</v>
          </cell>
          <cell r="FJ18">
            <v>2581</v>
          </cell>
          <cell r="FK18">
            <v>1266</v>
          </cell>
          <cell r="FL18">
            <v>1315</v>
          </cell>
          <cell r="FM18">
            <v>2568</v>
          </cell>
          <cell r="FN18">
            <v>1235</v>
          </cell>
          <cell r="FO18">
            <v>1333</v>
          </cell>
          <cell r="FP18">
            <v>2535</v>
          </cell>
          <cell r="FQ18">
            <v>1220</v>
          </cell>
          <cell r="FR18">
            <v>1315</v>
          </cell>
          <cell r="FS18">
            <v>2404</v>
          </cell>
          <cell r="FT18">
            <v>1087</v>
          </cell>
          <cell r="FU18">
            <v>1317</v>
          </cell>
          <cell r="FV18">
            <v>2399</v>
          </cell>
          <cell r="FW18">
            <v>1143</v>
          </cell>
          <cell r="FX18">
            <v>1256</v>
          </cell>
          <cell r="FY18">
            <v>2264</v>
          </cell>
          <cell r="FZ18">
            <v>1152</v>
          </cell>
          <cell r="GA18">
            <v>1112</v>
          </cell>
          <cell r="GB18">
            <v>2130</v>
          </cell>
          <cell r="GC18">
            <v>1037</v>
          </cell>
          <cell r="GD18">
            <v>1093</v>
          </cell>
          <cell r="GE18">
            <v>2079</v>
          </cell>
          <cell r="GF18">
            <v>1082</v>
          </cell>
          <cell r="GG18">
            <v>997</v>
          </cell>
          <cell r="GH18">
            <v>1993</v>
          </cell>
          <cell r="GI18">
            <v>992</v>
          </cell>
          <cell r="GJ18">
            <v>1001</v>
          </cell>
          <cell r="GK18">
            <v>1795</v>
          </cell>
          <cell r="GL18">
            <v>961</v>
          </cell>
          <cell r="GM18">
            <v>834</v>
          </cell>
          <cell r="GN18">
            <v>1728</v>
          </cell>
          <cell r="GO18">
            <v>867</v>
          </cell>
          <cell r="GP18">
            <v>861</v>
          </cell>
          <cell r="GQ18">
            <v>1613</v>
          </cell>
          <cell r="GR18">
            <v>826</v>
          </cell>
          <cell r="GS18">
            <v>787</v>
          </cell>
          <cell r="GT18">
            <v>1500</v>
          </cell>
          <cell r="GU18">
            <v>727</v>
          </cell>
          <cell r="GV18">
            <v>773</v>
          </cell>
          <cell r="GW18">
            <v>1442</v>
          </cell>
          <cell r="GX18">
            <v>716</v>
          </cell>
          <cell r="GY18">
            <v>726</v>
          </cell>
          <cell r="GZ18">
            <v>1413</v>
          </cell>
          <cell r="HA18">
            <v>686</v>
          </cell>
          <cell r="HB18">
            <v>727</v>
          </cell>
          <cell r="HC18">
            <v>1281</v>
          </cell>
          <cell r="HD18">
            <v>619</v>
          </cell>
          <cell r="HE18">
            <v>662</v>
          </cell>
          <cell r="HF18">
            <v>1318</v>
          </cell>
          <cell r="HG18">
            <v>647</v>
          </cell>
          <cell r="HH18">
            <v>671</v>
          </cell>
          <cell r="HI18">
            <v>1213</v>
          </cell>
          <cell r="HJ18">
            <v>567</v>
          </cell>
          <cell r="HK18">
            <v>646</v>
          </cell>
          <cell r="HL18">
            <v>1197</v>
          </cell>
          <cell r="HM18">
            <v>553</v>
          </cell>
          <cell r="HN18">
            <v>644</v>
          </cell>
          <cell r="HO18">
            <v>1119</v>
          </cell>
          <cell r="HP18">
            <v>542</v>
          </cell>
          <cell r="HQ18">
            <v>577</v>
          </cell>
          <cell r="HR18">
            <v>1260</v>
          </cell>
          <cell r="HS18">
            <v>589</v>
          </cell>
          <cell r="HT18">
            <v>671</v>
          </cell>
          <cell r="HU18">
            <v>1028</v>
          </cell>
          <cell r="HV18">
            <v>488</v>
          </cell>
          <cell r="HW18">
            <v>540</v>
          </cell>
          <cell r="HX18">
            <v>963</v>
          </cell>
          <cell r="HY18">
            <v>461</v>
          </cell>
          <cell r="HZ18">
            <v>502</v>
          </cell>
          <cell r="IA18">
            <v>849</v>
          </cell>
          <cell r="IB18">
            <v>422</v>
          </cell>
          <cell r="IC18">
            <v>427</v>
          </cell>
          <cell r="ID18">
            <v>868</v>
          </cell>
          <cell r="IE18">
            <v>387</v>
          </cell>
          <cell r="IF18">
            <v>481</v>
          </cell>
          <cell r="IG18">
            <v>804</v>
          </cell>
          <cell r="IH18">
            <v>326</v>
          </cell>
          <cell r="II18">
            <v>478</v>
          </cell>
          <cell r="IJ18">
            <v>690</v>
          </cell>
          <cell r="IK18">
            <v>316</v>
          </cell>
          <cell r="IL18">
            <v>374</v>
          </cell>
          <cell r="IM18">
            <v>763</v>
          </cell>
          <cell r="IN18">
            <v>332</v>
          </cell>
          <cell r="IO18">
            <v>431</v>
          </cell>
          <cell r="IP18">
            <v>739</v>
          </cell>
          <cell r="IQ18">
            <v>307</v>
          </cell>
          <cell r="IR18">
            <v>432</v>
          </cell>
          <cell r="IS18">
            <v>817</v>
          </cell>
          <cell r="IT18">
            <v>328</v>
          </cell>
          <cell r="IU18">
            <v>489</v>
          </cell>
          <cell r="IV18">
            <v>663</v>
          </cell>
          <cell r="IW18">
            <v>287</v>
          </cell>
          <cell r="IX18">
            <v>376</v>
          </cell>
          <cell r="IY18">
            <v>662</v>
          </cell>
          <cell r="IZ18">
            <v>283</v>
          </cell>
          <cell r="JA18">
            <v>379</v>
          </cell>
          <cell r="JB18">
            <v>654</v>
          </cell>
          <cell r="JC18">
            <v>281</v>
          </cell>
          <cell r="JD18">
            <v>373</v>
          </cell>
          <cell r="JE18">
            <v>579</v>
          </cell>
          <cell r="JF18">
            <v>235</v>
          </cell>
          <cell r="JG18">
            <v>344</v>
          </cell>
          <cell r="JH18">
            <v>563</v>
          </cell>
          <cell r="JI18">
            <v>225</v>
          </cell>
          <cell r="JJ18">
            <v>338</v>
          </cell>
          <cell r="JK18">
            <v>559</v>
          </cell>
          <cell r="JL18">
            <v>218</v>
          </cell>
          <cell r="JM18">
            <v>341</v>
          </cell>
          <cell r="JN18">
            <v>509</v>
          </cell>
          <cell r="JO18">
            <v>188</v>
          </cell>
          <cell r="JP18">
            <v>321</v>
          </cell>
          <cell r="JQ18">
            <v>522</v>
          </cell>
          <cell r="JR18">
            <v>189</v>
          </cell>
          <cell r="JS18">
            <v>333</v>
          </cell>
          <cell r="JT18">
            <v>385</v>
          </cell>
          <cell r="JU18">
            <v>135</v>
          </cell>
          <cell r="JV18">
            <v>250</v>
          </cell>
          <cell r="JW18">
            <v>421</v>
          </cell>
          <cell r="JX18">
            <v>153</v>
          </cell>
          <cell r="JY18">
            <v>268</v>
          </cell>
          <cell r="JZ18">
            <v>340</v>
          </cell>
          <cell r="KA18">
            <v>122</v>
          </cell>
          <cell r="KB18">
            <v>218</v>
          </cell>
          <cell r="KC18">
            <v>308</v>
          </cell>
          <cell r="KD18">
            <v>101</v>
          </cell>
          <cell r="KE18">
            <v>207</v>
          </cell>
          <cell r="KF18">
            <v>1131</v>
          </cell>
          <cell r="KG18">
            <v>319</v>
          </cell>
          <cell r="KH18">
            <v>812</v>
          </cell>
        </row>
        <row r="19">
          <cell r="C19" t="str">
            <v>Barnet</v>
          </cell>
          <cell r="D19" t="str">
            <v>E09000003</v>
          </cell>
          <cell r="E19" t="str">
            <v>London Borough</v>
          </cell>
          <cell r="F19">
            <v>379691</v>
          </cell>
          <cell r="G19">
            <v>246528</v>
          </cell>
          <cell r="H19">
            <v>4.9331770199999996</v>
          </cell>
          <cell r="I19">
            <v>0.649285866665262</v>
          </cell>
          <cell r="J19">
            <v>19872</v>
          </cell>
          <cell r="K19">
            <v>18890</v>
          </cell>
          <cell r="L19">
            <v>31985</v>
          </cell>
          <cell r="M19">
            <v>31711</v>
          </cell>
          <cell r="N19">
            <v>28771</v>
          </cell>
          <cell r="O19">
            <v>28809</v>
          </cell>
          <cell r="P19">
            <v>24305</v>
          </cell>
          <cell r="Q19">
            <v>25791</v>
          </cell>
          <cell r="R19">
            <v>17570</v>
          </cell>
          <cell r="S19">
            <v>18824</v>
          </cell>
          <cell r="T19">
            <v>187184</v>
          </cell>
          <cell r="U19">
            <v>192507</v>
          </cell>
          <cell r="V19">
            <v>5198</v>
          </cell>
          <cell r="W19">
            <v>2645</v>
          </cell>
          <cell r="X19">
            <v>2553</v>
          </cell>
          <cell r="Y19">
            <v>5275</v>
          </cell>
          <cell r="Z19">
            <v>2726</v>
          </cell>
          <cell r="AA19">
            <v>2549</v>
          </cell>
          <cell r="AB19">
            <v>5310</v>
          </cell>
          <cell r="AC19">
            <v>2783</v>
          </cell>
          <cell r="AD19">
            <v>2527</v>
          </cell>
          <cell r="AE19">
            <v>5822</v>
          </cell>
          <cell r="AF19">
            <v>3061</v>
          </cell>
          <cell r="AG19">
            <v>2761</v>
          </cell>
          <cell r="AH19">
            <v>5625</v>
          </cell>
          <cell r="AI19">
            <v>2896</v>
          </cell>
          <cell r="AJ19">
            <v>2729</v>
          </cell>
          <cell r="AK19">
            <v>5451</v>
          </cell>
          <cell r="AL19">
            <v>2773</v>
          </cell>
          <cell r="AM19">
            <v>2678</v>
          </cell>
          <cell r="AN19">
            <v>5288</v>
          </cell>
          <cell r="AO19">
            <v>2739</v>
          </cell>
          <cell r="AP19">
            <v>2549</v>
          </cell>
          <cell r="AQ19">
            <v>5360</v>
          </cell>
          <cell r="AR19">
            <v>2705</v>
          </cell>
          <cell r="AS19">
            <v>2655</v>
          </cell>
          <cell r="AT19">
            <v>5150</v>
          </cell>
          <cell r="AU19">
            <v>2636</v>
          </cell>
          <cell r="AV19">
            <v>2514</v>
          </cell>
          <cell r="AW19">
            <v>5017</v>
          </cell>
          <cell r="AX19">
            <v>2584</v>
          </cell>
          <cell r="AY19">
            <v>2433</v>
          </cell>
          <cell r="AZ19">
            <v>4713</v>
          </cell>
          <cell r="BA19">
            <v>2445</v>
          </cell>
          <cell r="BB19">
            <v>2268</v>
          </cell>
          <cell r="BC19">
            <v>4498</v>
          </cell>
          <cell r="BD19">
            <v>2324</v>
          </cell>
          <cell r="BE19">
            <v>2174</v>
          </cell>
          <cell r="BF19">
            <v>4553</v>
          </cell>
          <cell r="BG19">
            <v>2253</v>
          </cell>
          <cell r="BH19">
            <v>2300</v>
          </cell>
          <cell r="BI19">
            <v>4277</v>
          </cell>
          <cell r="BJ19">
            <v>2243</v>
          </cell>
          <cell r="BK19">
            <v>2034</v>
          </cell>
          <cell r="BL19">
            <v>4187</v>
          </cell>
          <cell r="BM19">
            <v>2186</v>
          </cell>
          <cell r="BN19">
            <v>2001</v>
          </cell>
          <cell r="BO19">
            <v>4420</v>
          </cell>
          <cell r="BP19">
            <v>2295</v>
          </cell>
          <cell r="BQ19">
            <v>2125</v>
          </cell>
          <cell r="BR19">
            <v>4348</v>
          </cell>
          <cell r="BS19">
            <v>2258</v>
          </cell>
          <cell r="BT19">
            <v>2090</v>
          </cell>
          <cell r="BU19">
            <v>4330</v>
          </cell>
          <cell r="BV19">
            <v>2272</v>
          </cell>
          <cell r="BW19">
            <v>2058</v>
          </cell>
          <cell r="BX19">
            <v>4302</v>
          </cell>
          <cell r="BY19">
            <v>2258</v>
          </cell>
          <cell r="BZ19">
            <v>2044</v>
          </cell>
          <cell r="CA19">
            <v>3595</v>
          </cell>
          <cell r="CB19">
            <v>1895</v>
          </cell>
          <cell r="CC19">
            <v>1700</v>
          </cell>
          <cell r="CD19">
            <v>3618</v>
          </cell>
          <cell r="CE19">
            <v>1967</v>
          </cell>
          <cell r="CF19">
            <v>1651</v>
          </cell>
          <cell r="CG19">
            <v>4053</v>
          </cell>
          <cell r="CH19">
            <v>2015</v>
          </cell>
          <cell r="CI19">
            <v>2038</v>
          </cell>
          <cell r="CJ19">
            <v>4264</v>
          </cell>
          <cell r="CK19">
            <v>2058</v>
          </cell>
          <cell r="CL19">
            <v>2206</v>
          </cell>
          <cell r="CM19">
            <v>4772</v>
          </cell>
          <cell r="CN19">
            <v>2390</v>
          </cell>
          <cell r="CO19">
            <v>2382</v>
          </cell>
          <cell r="CP19">
            <v>5480</v>
          </cell>
          <cell r="CQ19">
            <v>2759</v>
          </cell>
          <cell r="CR19">
            <v>2721</v>
          </cell>
          <cell r="CS19">
            <v>5981</v>
          </cell>
          <cell r="CT19">
            <v>3030</v>
          </cell>
          <cell r="CU19">
            <v>2951</v>
          </cell>
          <cell r="CV19">
            <v>5949</v>
          </cell>
          <cell r="CW19">
            <v>3066</v>
          </cell>
          <cell r="CX19">
            <v>2883</v>
          </cell>
          <cell r="CY19">
            <v>6492</v>
          </cell>
          <cell r="CZ19">
            <v>3298</v>
          </cell>
          <cell r="DA19">
            <v>3194</v>
          </cell>
          <cell r="DB19">
            <v>6287</v>
          </cell>
          <cell r="DC19">
            <v>3157</v>
          </cell>
          <cell r="DD19">
            <v>3130</v>
          </cell>
          <cell r="DE19">
            <v>6627</v>
          </cell>
          <cell r="DF19">
            <v>3267</v>
          </cell>
          <cell r="DG19">
            <v>3360</v>
          </cell>
          <cell r="DH19">
            <v>6403</v>
          </cell>
          <cell r="DI19">
            <v>3200</v>
          </cell>
          <cell r="DJ19">
            <v>3203</v>
          </cell>
          <cell r="DK19">
            <v>6292</v>
          </cell>
          <cell r="DL19">
            <v>3181</v>
          </cell>
          <cell r="DM19">
            <v>3111</v>
          </cell>
          <cell r="DN19">
            <v>6636</v>
          </cell>
          <cell r="DO19">
            <v>3257</v>
          </cell>
          <cell r="DP19">
            <v>3379</v>
          </cell>
          <cell r="DQ19">
            <v>6536</v>
          </cell>
          <cell r="DR19">
            <v>3277</v>
          </cell>
          <cell r="DS19">
            <v>3259</v>
          </cell>
          <cell r="DT19">
            <v>6493</v>
          </cell>
          <cell r="DU19">
            <v>3252</v>
          </cell>
          <cell r="DV19">
            <v>3241</v>
          </cell>
          <cell r="DW19">
            <v>6476</v>
          </cell>
          <cell r="DX19">
            <v>3198</v>
          </cell>
          <cell r="DY19">
            <v>3278</v>
          </cell>
          <cell r="DZ19">
            <v>6166</v>
          </cell>
          <cell r="EA19">
            <v>3199</v>
          </cell>
          <cell r="EB19">
            <v>2967</v>
          </cell>
          <cell r="EC19">
            <v>6023</v>
          </cell>
          <cell r="ED19">
            <v>2988</v>
          </cell>
          <cell r="EE19">
            <v>3035</v>
          </cell>
          <cell r="EF19">
            <v>5638</v>
          </cell>
          <cell r="EG19">
            <v>2837</v>
          </cell>
          <cell r="EH19">
            <v>2801</v>
          </cell>
          <cell r="EI19">
            <v>5633</v>
          </cell>
          <cell r="EJ19">
            <v>2746</v>
          </cell>
          <cell r="EK19">
            <v>2887</v>
          </cell>
          <cell r="EL19">
            <v>5650</v>
          </cell>
          <cell r="EM19">
            <v>2882</v>
          </cell>
          <cell r="EN19">
            <v>2768</v>
          </cell>
          <cell r="EO19">
            <v>5457</v>
          </cell>
          <cell r="EP19">
            <v>2746</v>
          </cell>
          <cell r="EQ19">
            <v>2711</v>
          </cell>
          <cell r="ER19">
            <v>5526</v>
          </cell>
          <cell r="ES19">
            <v>2821</v>
          </cell>
          <cell r="ET19">
            <v>2705</v>
          </cell>
          <cell r="EU19">
            <v>5454</v>
          </cell>
          <cell r="EV19">
            <v>2604</v>
          </cell>
          <cell r="EW19">
            <v>2850</v>
          </cell>
          <cell r="EX19">
            <v>5557</v>
          </cell>
          <cell r="EY19">
            <v>2750</v>
          </cell>
          <cell r="EZ19">
            <v>2807</v>
          </cell>
          <cell r="FA19">
            <v>5399</v>
          </cell>
          <cell r="FB19">
            <v>2652</v>
          </cell>
          <cell r="FC19">
            <v>2747</v>
          </cell>
          <cell r="FD19">
            <v>5411</v>
          </cell>
          <cell r="FE19">
            <v>2598</v>
          </cell>
          <cell r="FF19">
            <v>2813</v>
          </cell>
          <cell r="FG19">
            <v>5326</v>
          </cell>
          <cell r="FH19">
            <v>2580</v>
          </cell>
          <cell r="FI19">
            <v>2746</v>
          </cell>
          <cell r="FJ19">
            <v>5205</v>
          </cell>
          <cell r="FK19">
            <v>2565</v>
          </cell>
          <cell r="FL19">
            <v>2640</v>
          </cell>
          <cell r="FM19">
            <v>5218</v>
          </cell>
          <cell r="FN19">
            <v>2528</v>
          </cell>
          <cell r="FO19">
            <v>2690</v>
          </cell>
          <cell r="FP19">
            <v>4901</v>
          </cell>
          <cell r="FQ19">
            <v>2344</v>
          </cell>
          <cell r="FR19">
            <v>2557</v>
          </cell>
          <cell r="FS19">
            <v>4970</v>
          </cell>
          <cell r="FT19">
            <v>2393</v>
          </cell>
          <cell r="FU19">
            <v>2577</v>
          </cell>
          <cell r="FV19">
            <v>4755</v>
          </cell>
          <cell r="FW19">
            <v>2324</v>
          </cell>
          <cell r="FX19">
            <v>2431</v>
          </cell>
          <cell r="FY19">
            <v>4496</v>
          </cell>
          <cell r="FZ19">
            <v>2105</v>
          </cell>
          <cell r="GA19">
            <v>2391</v>
          </cell>
          <cell r="GB19">
            <v>4415</v>
          </cell>
          <cell r="GC19">
            <v>2216</v>
          </cell>
          <cell r="GD19">
            <v>2199</v>
          </cell>
          <cell r="GE19">
            <v>4249</v>
          </cell>
          <cell r="GF19">
            <v>2031</v>
          </cell>
          <cell r="GG19">
            <v>2218</v>
          </cell>
          <cell r="GH19">
            <v>4123</v>
          </cell>
          <cell r="GI19">
            <v>2008</v>
          </cell>
          <cell r="GJ19">
            <v>2115</v>
          </cell>
          <cell r="GK19">
            <v>4077</v>
          </cell>
          <cell r="GL19">
            <v>1987</v>
          </cell>
          <cell r="GM19">
            <v>2090</v>
          </cell>
          <cell r="GN19">
            <v>3776</v>
          </cell>
          <cell r="GO19">
            <v>1841</v>
          </cell>
          <cell r="GP19">
            <v>1935</v>
          </cell>
          <cell r="GQ19">
            <v>3706</v>
          </cell>
          <cell r="GR19">
            <v>1794</v>
          </cell>
          <cell r="GS19">
            <v>1912</v>
          </cell>
          <cell r="GT19">
            <v>3472</v>
          </cell>
          <cell r="GU19">
            <v>1736</v>
          </cell>
          <cell r="GV19">
            <v>1736</v>
          </cell>
          <cell r="GW19">
            <v>3256</v>
          </cell>
          <cell r="GX19">
            <v>1554</v>
          </cell>
          <cell r="GY19">
            <v>1702</v>
          </cell>
          <cell r="GZ19">
            <v>3303</v>
          </cell>
          <cell r="HA19">
            <v>1611</v>
          </cell>
          <cell r="HB19">
            <v>1692</v>
          </cell>
          <cell r="HC19">
            <v>3196</v>
          </cell>
          <cell r="HD19">
            <v>1490</v>
          </cell>
          <cell r="HE19">
            <v>1706</v>
          </cell>
          <cell r="HF19">
            <v>3236</v>
          </cell>
          <cell r="HG19">
            <v>1518</v>
          </cell>
          <cell r="HH19">
            <v>1718</v>
          </cell>
          <cell r="HI19">
            <v>3312</v>
          </cell>
          <cell r="HJ19">
            <v>1609</v>
          </cell>
          <cell r="HK19">
            <v>1703</v>
          </cell>
          <cell r="HL19">
            <v>3172</v>
          </cell>
          <cell r="HM19">
            <v>1519</v>
          </cell>
          <cell r="HN19">
            <v>1653</v>
          </cell>
          <cell r="HO19">
            <v>3144</v>
          </cell>
          <cell r="HP19">
            <v>1471</v>
          </cell>
          <cell r="HQ19">
            <v>1673</v>
          </cell>
          <cell r="HR19">
            <v>3344</v>
          </cell>
          <cell r="HS19">
            <v>1597</v>
          </cell>
          <cell r="HT19">
            <v>1747</v>
          </cell>
          <cell r="HU19">
            <v>2882</v>
          </cell>
          <cell r="HV19">
            <v>1332</v>
          </cell>
          <cell r="HW19">
            <v>1550</v>
          </cell>
          <cell r="HX19">
            <v>2740</v>
          </cell>
          <cell r="HY19">
            <v>1276</v>
          </cell>
          <cell r="HZ19">
            <v>1464</v>
          </cell>
          <cell r="IA19">
            <v>2739</v>
          </cell>
          <cell r="IB19">
            <v>1275</v>
          </cell>
          <cell r="IC19">
            <v>1464</v>
          </cell>
          <cell r="ID19">
            <v>2395</v>
          </cell>
          <cell r="IE19">
            <v>1076</v>
          </cell>
          <cell r="IF19">
            <v>1319</v>
          </cell>
          <cell r="IG19">
            <v>2176</v>
          </cell>
          <cell r="IH19">
            <v>941</v>
          </cell>
          <cell r="II19">
            <v>1235</v>
          </cell>
          <cell r="IJ19">
            <v>1892</v>
          </cell>
          <cell r="IK19">
            <v>869</v>
          </cell>
          <cell r="IL19">
            <v>1023</v>
          </cell>
          <cell r="IM19">
            <v>2009</v>
          </cell>
          <cell r="IN19">
            <v>919</v>
          </cell>
          <cell r="IO19">
            <v>1090</v>
          </cell>
          <cell r="IP19">
            <v>1995</v>
          </cell>
          <cell r="IQ19">
            <v>867</v>
          </cell>
          <cell r="IR19">
            <v>1128</v>
          </cell>
          <cell r="IS19">
            <v>1910</v>
          </cell>
          <cell r="IT19">
            <v>823</v>
          </cell>
          <cell r="IU19">
            <v>1087</v>
          </cell>
          <cell r="IV19">
            <v>1750</v>
          </cell>
          <cell r="IW19">
            <v>798</v>
          </cell>
          <cell r="IX19">
            <v>952</v>
          </cell>
          <cell r="IY19">
            <v>1837</v>
          </cell>
          <cell r="IZ19">
            <v>815</v>
          </cell>
          <cell r="JA19">
            <v>1022</v>
          </cell>
          <cell r="JB19">
            <v>1658</v>
          </cell>
          <cell r="JC19">
            <v>730</v>
          </cell>
          <cell r="JD19">
            <v>928</v>
          </cell>
          <cell r="JE19">
            <v>1596</v>
          </cell>
          <cell r="JF19">
            <v>722</v>
          </cell>
          <cell r="JG19">
            <v>874</v>
          </cell>
          <cell r="JH19">
            <v>1572</v>
          </cell>
          <cell r="JI19">
            <v>665</v>
          </cell>
          <cell r="JJ19">
            <v>907</v>
          </cell>
          <cell r="JK19">
            <v>1375</v>
          </cell>
          <cell r="JL19">
            <v>568</v>
          </cell>
          <cell r="JM19">
            <v>807</v>
          </cell>
          <cell r="JN19">
            <v>1299</v>
          </cell>
          <cell r="JO19">
            <v>534</v>
          </cell>
          <cell r="JP19">
            <v>765</v>
          </cell>
          <cell r="JQ19">
            <v>1226</v>
          </cell>
          <cell r="JR19">
            <v>500</v>
          </cell>
          <cell r="JS19">
            <v>726</v>
          </cell>
          <cell r="JT19">
            <v>1120</v>
          </cell>
          <cell r="JU19">
            <v>433</v>
          </cell>
          <cell r="JV19">
            <v>687</v>
          </cell>
          <cell r="JW19">
            <v>906</v>
          </cell>
          <cell r="JX19">
            <v>346</v>
          </cell>
          <cell r="JY19">
            <v>560</v>
          </cell>
          <cell r="JZ19">
            <v>879</v>
          </cell>
          <cell r="KA19">
            <v>343</v>
          </cell>
          <cell r="KB19">
            <v>536</v>
          </cell>
          <cell r="KC19">
            <v>733</v>
          </cell>
          <cell r="KD19">
            <v>284</v>
          </cell>
          <cell r="KE19">
            <v>449</v>
          </cell>
          <cell r="KF19">
            <v>3358</v>
          </cell>
          <cell r="KG19">
            <v>1075</v>
          </cell>
          <cell r="KH19">
            <v>2283</v>
          </cell>
        </row>
        <row r="20">
          <cell r="C20" t="str">
            <v>Barnsley</v>
          </cell>
          <cell r="D20" t="str">
            <v>E08000016</v>
          </cell>
          <cell r="E20" t="str">
            <v>Metropolitan District</v>
          </cell>
          <cell r="F20">
            <v>239319</v>
          </cell>
          <cell r="G20">
            <v>150443</v>
          </cell>
          <cell r="H20">
            <v>5.3483843900000005</v>
          </cell>
          <cell r="I20">
            <v>0.62862956973746342</v>
          </cell>
          <cell r="J20">
            <v>12762</v>
          </cell>
          <cell r="K20">
            <v>12316</v>
          </cell>
          <cell r="L20">
            <v>14893</v>
          </cell>
          <cell r="M20">
            <v>15411</v>
          </cell>
          <cell r="N20">
            <v>14337</v>
          </cell>
          <cell r="O20">
            <v>14739</v>
          </cell>
          <cell r="P20">
            <v>18054</v>
          </cell>
          <cell r="Q20">
            <v>17961</v>
          </cell>
          <cell r="R20">
            <v>15028</v>
          </cell>
          <cell r="S20">
            <v>14942</v>
          </cell>
          <cell r="T20">
            <v>118127</v>
          </cell>
          <cell r="U20">
            <v>121192</v>
          </cell>
          <cell r="V20">
            <v>2844</v>
          </cell>
          <cell r="W20">
            <v>1419</v>
          </cell>
          <cell r="X20">
            <v>1425</v>
          </cell>
          <cell r="Y20">
            <v>2781</v>
          </cell>
          <cell r="Z20">
            <v>1415</v>
          </cell>
          <cell r="AA20">
            <v>1366</v>
          </cell>
          <cell r="AB20">
            <v>3001</v>
          </cell>
          <cell r="AC20">
            <v>1511</v>
          </cell>
          <cell r="AD20">
            <v>1490</v>
          </cell>
          <cell r="AE20">
            <v>3094</v>
          </cell>
          <cell r="AF20">
            <v>1568</v>
          </cell>
          <cell r="AG20">
            <v>1526</v>
          </cell>
          <cell r="AH20">
            <v>2963</v>
          </cell>
          <cell r="AI20">
            <v>1564</v>
          </cell>
          <cell r="AJ20">
            <v>1399</v>
          </cell>
          <cell r="AK20">
            <v>2899</v>
          </cell>
          <cell r="AL20">
            <v>1520</v>
          </cell>
          <cell r="AM20">
            <v>1379</v>
          </cell>
          <cell r="AN20">
            <v>2797</v>
          </cell>
          <cell r="AO20">
            <v>1422</v>
          </cell>
          <cell r="AP20">
            <v>1375</v>
          </cell>
          <cell r="AQ20">
            <v>2875</v>
          </cell>
          <cell r="AR20">
            <v>1486</v>
          </cell>
          <cell r="AS20">
            <v>1389</v>
          </cell>
          <cell r="AT20">
            <v>2791</v>
          </cell>
          <cell r="AU20">
            <v>1498</v>
          </cell>
          <cell r="AV20">
            <v>1293</v>
          </cell>
          <cell r="AW20">
            <v>2790</v>
          </cell>
          <cell r="AX20">
            <v>1414</v>
          </cell>
          <cell r="AY20">
            <v>1376</v>
          </cell>
          <cell r="AZ20">
            <v>2674</v>
          </cell>
          <cell r="BA20">
            <v>1341</v>
          </cell>
          <cell r="BB20">
            <v>1333</v>
          </cell>
          <cell r="BC20">
            <v>2600</v>
          </cell>
          <cell r="BD20">
            <v>1332</v>
          </cell>
          <cell r="BE20">
            <v>1268</v>
          </cell>
          <cell r="BF20">
            <v>2496</v>
          </cell>
          <cell r="BG20">
            <v>1238</v>
          </cell>
          <cell r="BH20">
            <v>1258</v>
          </cell>
          <cell r="BI20">
            <v>2450</v>
          </cell>
          <cell r="BJ20">
            <v>1253</v>
          </cell>
          <cell r="BK20">
            <v>1197</v>
          </cell>
          <cell r="BL20">
            <v>2450</v>
          </cell>
          <cell r="BM20">
            <v>1223</v>
          </cell>
          <cell r="BN20">
            <v>1227</v>
          </cell>
          <cell r="BO20">
            <v>2560</v>
          </cell>
          <cell r="BP20">
            <v>1292</v>
          </cell>
          <cell r="BQ20">
            <v>1268</v>
          </cell>
          <cell r="BR20">
            <v>2741</v>
          </cell>
          <cell r="BS20">
            <v>1442</v>
          </cell>
          <cell r="BT20">
            <v>1299</v>
          </cell>
          <cell r="BU20">
            <v>2878</v>
          </cell>
          <cell r="BV20">
            <v>1440</v>
          </cell>
          <cell r="BW20">
            <v>1438</v>
          </cell>
          <cell r="BX20">
            <v>2887</v>
          </cell>
          <cell r="BY20">
            <v>1479</v>
          </cell>
          <cell r="BZ20">
            <v>1408</v>
          </cell>
          <cell r="CA20">
            <v>2591</v>
          </cell>
          <cell r="CB20">
            <v>1407</v>
          </cell>
          <cell r="CC20">
            <v>1184</v>
          </cell>
          <cell r="CD20">
            <v>2444</v>
          </cell>
          <cell r="CE20">
            <v>1223</v>
          </cell>
          <cell r="CF20">
            <v>1221</v>
          </cell>
          <cell r="CG20">
            <v>2604</v>
          </cell>
          <cell r="CH20">
            <v>1279</v>
          </cell>
          <cell r="CI20">
            <v>1325</v>
          </cell>
          <cell r="CJ20">
            <v>2890</v>
          </cell>
          <cell r="CK20">
            <v>1471</v>
          </cell>
          <cell r="CL20">
            <v>1419</v>
          </cell>
          <cell r="CM20">
            <v>2900</v>
          </cell>
          <cell r="CN20">
            <v>1458</v>
          </cell>
          <cell r="CO20">
            <v>1442</v>
          </cell>
          <cell r="CP20">
            <v>3143</v>
          </cell>
          <cell r="CQ20">
            <v>1563</v>
          </cell>
          <cell r="CR20">
            <v>1580</v>
          </cell>
          <cell r="CS20">
            <v>2918</v>
          </cell>
          <cell r="CT20">
            <v>1415</v>
          </cell>
          <cell r="CU20">
            <v>1503</v>
          </cell>
          <cell r="CV20">
            <v>2931</v>
          </cell>
          <cell r="CW20">
            <v>1527</v>
          </cell>
          <cell r="CX20">
            <v>1404</v>
          </cell>
          <cell r="CY20">
            <v>3178</v>
          </cell>
          <cell r="CZ20">
            <v>1543</v>
          </cell>
          <cell r="DA20">
            <v>1635</v>
          </cell>
          <cell r="DB20">
            <v>2994</v>
          </cell>
          <cell r="DC20">
            <v>1405</v>
          </cell>
          <cell r="DD20">
            <v>1589</v>
          </cell>
          <cell r="DE20">
            <v>3023</v>
          </cell>
          <cell r="DF20">
            <v>1512</v>
          </cell>
          <cell r="DG20">
            <v>1511</v>
          </cell>
          <cell r="DH20">
            <v>3107</v>
          </cell>
          <cell r="DI20">
            <v>1523</v>
          </cell>
          <cell r="DJ20">
            <v>1584</v>
          </cell>
          <cell r="DK20">
            <v>3108</v>
          </cell>
          <cell r="DL20">
            <v>1481</v>
          </cell>
          <cell r="DM20">
            <v>1627</v>
          </cell>
          <cell r="DN20">
            <v>3067</v>
          </cell>
          <cell r="DO20">
            <v>1457</v>
          </cell>
          <cell r="DP20">
            <v>1610</v>
          </cell>
          <cell r="DQ20">
            <v>2987</v>
          </cell>
          <cell r="DR20">
            <v>1538</v>
          </cell>
          <cell r="DS20">
            <v>1449</v>
          </cell>
          <cell r="DT20">
            <v>2991</v>
          </cell>
          <cell r="DU20">
            <v>1492</v>
          </cell>
          <cell r="DV20">
            <v>1499</v>
          </cell>
          <cell r="DW20">
            <v>2927</v>
          </cell>
          <cell r="DX20">
            <v>1441</v>
          </cell>
          <cell r="DY20">
            <v>1486</v>
          </cell>
          <cell r="DZ20">
            <v>2791</v>
          </cell>
          <cell r="EA20">
            <v>1331</v>
          </cell>
          <cell r="EB20">
            <v>1460</v>
          </cell>
          <cell r="EC20">
            <v>2521</v>
          </cell>
          <cell r="ED20">
            <v>1222</v>
          </cell>
          <cell r="EE20">
            <v>1299</v>
          </cell>
          <cell r="EF20">
            <v>2371</v>
          </cell>
          <cell r="EG20">
            <v>1172</v>
          </cell>
          <cell r="EH20">
            <v>1199</v>
          </cell>
          <cell r="EI20">
            <v>2571</v>
          </cell>
          <cell r="EJ20">
            <v>1272</v>
          </cell>
          <cell r="EK20">
            <v>1299</v>
          </cell>
          <cell r="EL20">
            <v>2794</v>
          </cell>
          <cell r="EM20">
            <v>1401</v>
          </cell>
          <cell r="EN20">
            <v>1393</v>
          </cell>
          <cell r="EO20">
            <v>2869</v>
          </cell>
          <cell r="EP20">
            <v>1442</v>
          </cell>
          <cell r="EQ20">
            <v>1427</v>
          </cell>
          <cell r="ER20">
            <v>3177</v>
          </cell>
          <cell r="ES20">
            <v>1606</v>
          </cell>
          <cell r="ET20">
            <v>1571</v>
          </cell>
          <cell r="EU20">
            <v>3308</v>
          </cell>
          <cell r="EV20">
            <v>1576</v>
          </cell>
          <cell r="EW20">
            <v>1732</v>
          </cell>
          <cell r="EX20">
            <v>3747</v>
          </cell>
          <cell r="EY20">
            <v>1874</v>
          </cell>
          <cell r="EZ20">
            <v>1873</v>
          </cell>
          <cell r="FA20">
            <v>3454</v>
          </cell>
          <cell r="FB20">
            <v>1715</v>
          </cell>
          <cell r="FC20">
            <v>1739</v>
          </cell>
          <cell r="FD20">
            <v>3644</v>
          </cell>
          <cell r="FE20">
            <v>1867</v>
          </cell>
          <cell r="FF20">
            <v>1777</v>
          </cell>
          <cell r="FG20">
            <v>3731</v>
          </cell>
          <cell r="FH20">
            <v>1874</v>
          </cell>
          <cell r="FI20">
            <v>1857</v>
          </cell>
          <cell r="FJ20">
            <v>3721</v>
          </cell>
          <cell r="FK20">
            <v>1893</v>
          </cell>
          <cell r="FL20">
            <v>1828</v>
          </cell>
          <cell r="FM20">
            <v>3686</v>
          </cell>
          <cell r="FN20">
            <v>1840</v>
          </cell>
          <cell r="FO20">
            <v>1846</v>
          </cell>
          <cell r="FP20">
            <v>3721</v>
          </cell>
          <cell r="FQ20">
            <v>1883</v>
          </cell>
          <cell r="FR20">
            <v>1838</v>
          </cell>
          <cell r="FS20">
            <v>3603</v>
          </cell>
          <cell r="FT20">
            <v>1800</v>
          </cell>
          <cell r="FU20">
            <v>1803</v>
          </cell>
          <cell r="FV20">
            <v>3516</v>
          </cell>
          <cell r="FW20">
            <v>1707</v>
          </cell>
          <cell r="FX20">
            <v>1809</v>
          </cell>
          <cell r="FY20">
            <v>3491</v>
          </cell>
          <cell r="FZ20">
            <v>1750</v>
          </cell>
          <cell r="GA20">
            <v>1741</v>
          </cell>
          <cell r="GB20">
            <v>3448</v>
          </cell>
          <cell r="GC20">
            <v>1725</v>
          </cell>
          <cell r="GD20">
            <v>1723</v>
          </cell>
          <cell r="GE20">
            <v>3284</v>
          </cell>
          <cell r="GF20">
            <v>1659</v>
          </cell>
          <cell r="GG20">
            <v>1625</v>
          </cell>
          <cell r="GH20">
            <v>3299</v>
          </cell>
          <cell r="GI20">
            <v>1644</v>
          </cell>
          <cell r="GJ20">
            <v>1655</v>
          </cell>
          <cell r="GK20">
            <v>3200</v>
          </cell>
          <cell r="GL20">
            <v>1601</v>
          </cell>
          <cell r="GM20">
            <v>1599</v>
          </cell>
          <cell r="GN20">
            <v>3177</v>
          </cell>
          <cell r="GO20">
            <v>1541</v>
          </cell>
          <cell r="GP20">
            <v>1636</v>
          </cell>
          <cell r="GQ20">
            <v>2986</v>
          </cell>
          <cell r="GR20">
            <v>1520</v>
          </cell>
          <cell r="GS20">
            <v>1466</v>
          </cell>
          <cell r="GT20">
            <v>2760</v>
          </cell>
          <cell r="GU20">
            <v>1370</v>
          </cell>
          <cell r="GV20">
            <v>1390</v>
          </cell>
          <cell r="GW20">
            <v>2931</v>
          </cell>
          <cell r="GX20">
            <v>1479</v>
          </cell>
          <cell r="GY20">
            <v>1452</v>
          </cell>
          <cell r="GZ20">
            <v>2835</v>
          </cell>
          <cell r="HA20">
            <v>1424</v>
          </cell>
          <cell r="HB20">
            <v>1411</v>
          </cell>
          <cell r="HC20">
            <v>2752</v>
          </cell>
          <cell r="HD20">
            <v>1399</v>
          </cell>
          <cell r="HE20">
            <v>1353</v>
          </cell>
          <cell r="HF20">
            <v>2746</v>
          </cell>
          <cell r="HG20">
            <v>1391</v>
          </cell>
          <cell r="HH20">
            <v>1355</v>
          </cell>
          <cell r="HI20">
            <v>2719</v>
          </cell>
          <cell r="HJ20">
            <v>1368</v>
          </cell>
          <cell r="HK20">
            <v>1351</v>
          </cell>
          <cell r="HL20">
            <v>2847</v>
          </cell>
          <cell r="HM20">
            <v>1422</v>
          </cell>
          <cell r="HN20">
            <v>1425</v>
          </cell>
          <cell r="HO20">
            <v>2932</v>
          </cell>
          <cell r="HP20">
            <v>1440</v>
          </cell>
          <cell r="HQ20">
            <v>1492</v>
          </cell>
          <cell r="HR20">
            <v>3142</v>
          </cell>
          <cell r="HS20">
            <v>1554</v>
          </cell>
          <cell r="HT20">
            <v>1588</v>
          </cell>
          <cell r="HU20">
            <v>2567</v>
          </cell>
          <cell r="HV20">
            <v>1258</v>
          </cell>
          <cell r="HW20">
            <v>1309</v>
          </cell>
          <cell r="HX20">
            <v>2594</v>
          </cell>
          <cell r="HY20">
            <v>1226</v>
          </cell>
          <cell r="HZ20">
            <v>1368</v>
          </cell>
          <cell r="IA20">
            <v>2466</v>
          </cell>
          <cell r="IB20">
            <v>1200</v>
          </cell>
          <cell r="IC20">
            <v>1266</v>
          </cell>
          <cell r="ID20">
            <v>2281</v>
          </cell>
          <cell r="IE20">
            <v>1131</v>
          </cell>
          <cell r="IF20">
            <v>1150</v>
          </cell>
          <cell r="IG20">
            <v>1895</v>
          </cell>
          <cell r="IH20">
            <v>933</v>
          </cell>
          <cell r="II20">
            <v>962</v>
          </cell>
          <cell r="IJ20">
            <v>1884</v>
          </cell>
          <cell r="IK20">
            <v>916</v>
          </cell>
          <cell r="IL20">
            <v>968</v>
          </cell>
          <cell r="IM20">
            <v>1803</v>
          </cell>
          <cell r="IN20">
            <v>846</v>
          </cell>
          <cell r="IO20">
            <v>957</v>
          </cell>
          <cell r="IP20">
            <v>1752</v>
          </cell>
          <cell r="IQ20">
            <v>804</v>
          </cell>
          <cell r="IR20">
            <v>948</v>
          </cell>
          <cell r="IS20">
            <v>1710</v>
          </cell>
          <cell r="IT20">
            <v>813</v>
          </cell>
          <cell r="IU20">
            <v>897</v>
          </cell>
          <cell r="IV20">
            <v>1578</v>
          </cell>
          <cell r="IW20">
            <v>710</v>
          </cell>
          <cell r="IX20">
            <v>868</v>
          </cell>
          <cell r="IY20">
            <v>1485</v>
          </cell>
          <cell r="IZ20">
            <v>657</v>
          </cell>
          <cell r="JA20">
            <v>828</v>
          </cell>
          <cell r="JB20">
            <v>1359</v>
          </cell>
          <cell r="JC20">
            <v>590</v>
          </cell>
          <cell r="JD20">
            <v>769</v>
          </cell>
          <cell r="JE20">
            <v>1258</v>
          </cell>
          <cell r="JF20">
            <v>559</v>
          </cell>
          <cell r="JG20">
            <v>699</v>
          </cell>
          <cell r="JH20">
            <v>1249</v>
          </cell>
          <cell r="JI20">
            <v>524</v>
          </cell>
          <cell r="JJ20">
            <v>725</v>
          </cell>
          <cell r="JK20">
            <v>1007</v>
          </cell>
          <cell r="JL20">
            <v>420</v>
          </cell>
          <cell r="JM20">
            <v>587</v>
          </cell>
          <cell r="JN20">
            <v>1019</v>
          </cell>
          <cell r="JO20">
            <v>399</v>
          </cell>
          <cell r="JP20">
            <v>620</v>
          </cell>
          <cell r="JQ20">
            <v>932</v>
          </cell>
          <cell r="JR20">
            <v>339</v>
          </cell>
          <cell r="JS20">
            <v>593</v>
          </cell>
          <cell r="JT20">
            <v>699</v>
          </cell>
          <cell r="JU20">
            <v>264</v>
          </cell>
          <cell r="JV20">
            <v>435</v>
          </cell>
          <cell r="JW20">
            <v>741</v>
          </cell>
          <cell r="JX20">
            <v>279</v>
          </cell>
          <cell r="JY20">
            <v>462</v>
          </cell>
          <cell r="JZ20">
            <v>545</v>
          </cell>
          <cell r="KA20">
            <v>181</v>
          </cell>
          <cell r="KB20">
            <v>364</v>
          </cell>
          <cell r="KC20">
            <v>530</v>
          </cell>
          <cell r="KD20">
            <v>188</v>
          </cell>
          <cell r="KE20">
            <v>342</v>
          </cell>
          <cell r="KF20">
            <v>1817</v>
          </cell>
          <cell r="KG20">
            <v>536</v>
          </cell>
          <cell r="KH20">
            <v>1281</v>
          </cell>
        </row>
        <row r="21">
          <cell r="C21" t="str">
            <v>Barrow-in-Furness</v>
          </cell>
          <cell r="D21" t="str">
            <v>E07000027</v>
          </cell>
          <cell r="E21" t="str">
            <v>Non-metropolitan District</v>
          </cell>
          <cell r="F21">
            <v>67515</v>
          </cell>
          <cell r="G21">
            <v>41543</v>
          </cell>
          <cell r="H21">
            <v>5.5565462500000002</v>
          </cell>
          <cell r="I21">
            <v>0.61531511515959414</v>
          </cell>
          <cell r="J21">
            <v>3630</v>
          </cell>
          <cell r="K21">
            <v>3390</v>
          </cell>
          <cell r="L21">
            <v>3963</v>
          </cell>
          <cell r="M21">
            <v>3841</v>
          </cell>
          <cell r="N21">
            <v>3714</v>
          </cell>
          <cell r="O21">
            <v>4007</v>
          </cell>
          <cell r="P21">
            <v>5194</v>
          </cell>
          <cell r="Q21">
            <v>5142</v>
          </cell>
          <cell r="R21">
            <v>4277</v>
          </cell>
          <cell r="S21">
            <v>4385</v>
          </cell>
          <cell r="T21">
            <v>33401</v>
          </cell>
          <cell r="U21">
            <v>34114</v>
          </cell>
          <cell r="V21">
            <v>745</v>
          </cell>
          <cell r="W21">
            <v>369</v>
          </cell>
          <cell r="X21">
            <v>376</v>
          </cell>
          <cell r="Y21">
            <v>728</v>
          </cell>
          <cell r="Z21">
            <v>376</v>
          </cell>
          <cell r="AA21">
            <v>352</v>
          </cell>
          <cell r="AB21">
            <v>749</v>
          </cell>
          <cell r="AC21">
            <v>390</v>
          </cell>
          <cell r="AD21">
            <v>359</v>
          </cell>
          <cell r="AE21">
            <v>766</v>
          </cell>
          <cell r="AF21">
            <v>372</v>
          </cell>
          <cell r="AG21">
            <v>394</v>
          </cell>
          <cell r="AH21">
            <v>728</v>
          </cell>
          <cell r="AI21">
            <v>359</v>
          </cell>
          <cell r="AJ21">
            <v>369</v>
          </cell>
          <cell r="AK21">
            <v>686</v>
          </cell>
          <cell r="AL21">
            <v>351</v>
          </cell>
          <cell r="AM21">
            <v>335</v>
          </cell>
          <cell r="AN21">
            <v>790</v>
          </cell>
          <cell r="AO21">
            <v>424</v>
          </cell>
          <cell r="AP21">
            <v>366</v>
          </cell>
          <cell r="AQ21">
            <v>758</v>
          </cell>
          <cell r="AR21">
            <v>393</v>
          </cell>
          <cell r="AS21">
            <v>365</v>
          </cell>
          <cell r="AT21">
            <v>776</v>
          </cell>
          <cell r="AU21">
            <v>380</v>
          </cell>
          <cell r="AV21">
            <v>396</v>
          </cell>
          <cell r="AW21">
            <v>751</v>
          </cell>
          <cell r="AX21">
            <v>397</v>
          </cell>
          <cell r="AY21">
            <v>354</v>
          </cell>
          <cell r="AZ21">
            <v>763</v>
          </cell>
          <cell r="BA21">
            <v>392</v>
          </cell>
          <cell r="BB21">
            <v>371</v>
          </cell>
          <cell r="BC21">
            <v>721</v>
          </cell>
          <cell r="BD21">
            <v>388</v>
          </cell>
          <cell r="BE21">
            <v>333</v>
          </cell>
          <cell r="BF21">
            <v>661</v>
          </cell>
          <cell r="BG21">
            <v>325</v>
          </cell>
          <cell r="BH21">
            <v>336</v>
          </cell>
          <cell r="BI21">
            <v>718</v>
          </cell>
          <cell r="BJ21">
            <v>371</v>
          </cell>
          <cell r="BK21">
            <v>347</v>
          </cell>
          <cell r="BL21">
            <v>768</v>
          </cell>
          <cell r="BM21">
            <v>389</v>
          </cell>
          <cell r="BN21">
            <v>379</v>
          </cell>
          <cell r="BO21">
            <v>733</v>
          </cell>
          <cell r="BP21">
            <v>356</v>
          </cell>
          <cell r="BQ21">
            <v>377</v>
          </cell>
          <cell r="BR21">
            <v>789</v>
          </cell>
          <cell r="BS21">
            <v>408</v>
          </cell>
          <cell r="BT21">
            <v>381</v>
          </cell>
          <cell r="BU21">
            <v>833</v>
          </cell>
          <cell r="BV21">
            <v>431</v>
          </cell>
          <cell r="BW21">
            <v>402</v>
          </cell>
          <cell r="BX21">
            <v>780</v>
          </cell>
          <cell r="BY21">
            <v>395</v>
          </cell>
          <cell r="BZ21">
            <v>385</v>
          </cell>
          <cell r="CA21">
            <v>752</v>
          </cell>
          <cell r="CB21">
            <v>398</v>
          </cell>
          <cell r="CC21">
            <v>354</v>
          </cell>
          <cell r="CD21">
            <v>651</v>
          </cell>
          <cell r="CE21">
            <v>360</v>
          </cell>
          <cell r="CF21">
            <v>291</v>
          </cell>
          <cell r="CG21">
            <v>798</v>
          </cell>
          <cell r="CH21">
            <v>412</v>
          </cell>
          <cell r="CI21">
            <v>386</v>
          </cell>
          <cell r="CJ21">
            <v>766</v>
          </cell>
          <cell r="CK21">
            <v>378</v>
          </cell>
          <cell r="CL21">
            <v>388</v>
          </cell>
          <cell r="CM21">
            <v>832</v>
          </cell>
          <cell r="CN21">
            <v>455</v>
          </cell>
          <cell r="CO21">
            <v>377</v>
          </cell>
          <cell r="CP21">
            <v>819</v>
          </cell>
          <cell r="CQ21">
            <v>393</v>
          </cell>
          <cell r="CR21">
            <v>426</v>
          </cell>
          <cell r="CS21">
            <v>757</v>
          </cell>
          <cell r="CT21">
            <v>420</v>
          </cell>
          <cell r="CU21">
            <v>337</v>
          </cell>
          <cell r="CV21">
            <v>878</v>
          </cell>
          <cell r="CW21">
            <v>464</v>
          </cell>
          <cell r="CX21">
            <v>414</v>
          </cell>
          <cell r="CY21">
            <v>845</v>
          </cell>
          <cell r="CZ21">
            <v>418</v>
          </cell>
          <cell r="DA21">
            <v>427</v>
          </cell>
          <cell r="DB21">
            <v>805</v>
          </cell>
          <cell r="DC21">
            <v>413</v>
          </cell>
          <cell r="DD21">
            <v>392</v>
          </cell>
          <cell r="DE21">
            <v>794</v>
          </cell>
          <cell r="DF21">
            <v>387</v>
          </cell>
          <cell r="DG21">
            <v>407</v>
          </cell>
          <cell r="DH21">
            <v>778</v>
          </cell>
          <cell r="DI21">
            <v>369</v>
          </cell>
          <cell r="DJ21">
            <v>409</v>
          </cell>
          <cell r="DK21">
            <v>742</v>
          </cell>
          <cell r="DL21">
            <v>389</v>
          </cell>
          <cell r="DM21">
            <v>353</v>
          </cell>
          <cell r="DN21">
            <v>739</v>
          </cell>
          <cell r="DO21">
            <v>377</v>
          </cell>
          <cell r="DP21">
            <v>362</v>
          </cell>
          <cell r="DQ21">
            <v>747</v>
          </cell>
          <cell r="DR21">
            <v>371</v>
          </cell>
          <cell r="DS21">
            <v>376</v>
          </cell>
          <cell r="DT21">
            <v>719</v>
          </cell>
          <cell r="DU21">
            <v>355</v>
          </cell>
          <cell r="DV21">
            <v>364</v>
          </cell>
          <cell r="DW21">
            <v>697</v>
          </cell>
          <cell r="DX21">
            <v>365</v>
          </cell>
          <cell r="DY21">
            <v>332</v>
          </cell>
          <cell r="DZ21">
            <v>686</v>
          </cell>
          <cell r="EA21">
            <v>335</v>
          </cell>
          <cell r="EB21">
            <v>351</v>
          </cell>
          <cell r="EC21">
            <v>666</v>
          </cell>
          <cell r="ED21">
            <v>326</v>
          </cell>
          <cell r="EE21">
            <v>340</v>
          </cell>
          <cell r="EF21">
            <v>665</v>
          </cell>
          <cell r="EG21">
            <v>323</v>
          </cell>
          <cell r="EH21">
            <v>342</v>
          </cell>
          <cell r="EI21">
            <v>741</v>
          </cell>
          <cell r="EJ21">
            <v>361</v>
          </cell>
          <cell r="EK21">
            <v>380</v>
          </cell>
          <cell r="EL21">
            <v>718</v>
          </cell>
          <cell r="EM21">
            <v>344</v>
          </cell>
          <cell r="EN21">
            <v>374</v>
          </cell>
          <cell r="EO21">
            <v>795</v>
          </cell>
          <cell r="EP21">
            <v>356</v>
          </cell>
          <cell r="EQ21">
            <v>439</v>
          </cell>
          <cell r="ER21">
            <v>801</v>
          </cell>
          <cell r="ES21">
            <v>362</v>
          </cell>
          <cell r="ET21">
            <v>439</v>
          </cell>
          <cell r="EU21">
            <v>916</v>
          </cell>
          <cell r="EV21">
            <v>458</v>
          </cell>
          <cell r="EW21">
            <v>458</v>
          </cell>
          <cell r="EX21">
            <v>1036</v>
          </cell>
          <cell r="EY21">
            <v>484</v>
          </cell>
          <cell r="EZ21">
            <v>552</v>
          </cell>
          <cell r="FA21">
            <v>985</v>
          </cell>
          <cell r="FB21">
            <v>473</v>
          </cell>
          <cell r="FC21">
            <v>512</v>
          </cell>
          <cell r="FD21">
            <v>981</v>
          </cell>
          <cell r="FE21">
            <v>467</v>
          </cell>
          <cell r="FF21">
            <v>514</v>
          </cell>
          <cell r="FG21">
            <v>1030</v>
          </cell>
          <cell r="FH21">
            <v>537</v>
          </cell>
          <cell r="FI21">
            <v>493</v>
          </cell>
          <cell r="FJ21">
            <v>1117</v>
          </cell>
          <cell r="FK21">
            <v>559</v>
          </cell>
          <cell r="FL21">
            <v>558</v>
          </cell>
          <cell r="FM21">
            <v>1058</v>
          </cell>
          <cell r="FN21">
            <v>516</v>
          </cell>
          <cell r="FO21">
            <v>542</v>
          </cell>
          <cell r="FP21">
            <v>1062</v>
          </cell>
          <cell r="FQ21">
            <v>521</v>
          </cell>
          <cell r="FR21">
            <v>541</v>
          </cell>
          <cell r="FS21">
            <v>1114</v>
          </cell>
          <cell r="FT21">
            <v>556</v>
          </cell>
          <cell r="FU21">
            <v>558</v>
          </cell>
          <cell r="FV21">
            <v>995</v>
          </cell>
          <cell r="FW21">
            <v>500</v>
          </cell>
          <cell r="FX21">
            <v>495</v>
          </cell>
          <cell r="FY21">
            <v>1028</v>
          </cell>
          <cell r="FZ21">
            <v>543</v>
          </cell>
          <cell r="GA21">
            <v>485</v>
          </cell>
          <cell r="GB21">
            <v>966</v>
          </cell>
          <cell r="GC21">
            <v>522</v>
          </cell>
          <cell r="GD21">
            <v>444</v>
          </cell>
          <cell r="GE21">
            <v>969</v>
          </cell>
          <cell r="GF21">
            <v>487</v>
          </cell>
          <cell r="GG21">
            <v>482</v>
          </cell>
          <cell r="GH21">
            <v>960</v>
          </cell>
          <cell r="GI21">
            <v>463</v>
          </cell>
          <cell r="GJ21">
            <v>497</v>
          </cell>
          <cell r="GK21">
            <v>859</v>
          </cell>
          <cell r="GL21">
            <v>457</v>
          </cell>
          <cell r="GM21">
            <v>402</v>
          </cell>
          <cell r="GN21">
            <v>892</v>
          </cell>
          <cell r="GO21">
            <v>430</v>
          </cell>
          <cell r="GP21">
            <v>462</v>
          </cell>
          <cell r="GQ21">
            <v>837</v>
          </cell>
          <cell r="GR21">
            <v>394</v>
          </cell>
          <cell r="GS21">
            <v>443</v>
          </cell>
          <cell r="GT21">
            <v>791</v>
          </cell>
          <cell r="GU21">
            <v>392</v>
          </cell>
          <cell r="GV21">
            <v>399</v>
          </cell>
          <cell r="GW21">
            <v>860</v>
          </cell>
          <cell r="GX21">
            <v>428</v>
          </cell>
          <cell r="GY21">
            <v>432</v>
          </cell>
          <cell r="GZ21">
            <v>814</v>
          </cell>
          <cell r="HA21">
            <v>423</v>
          </cell>
          <cell r="HB21">
            <v>391</v>
          </cell>
          <cell r="HC21">
            <v>822</v>
          </cell>
          <cell r="HD21">
            <v>386</v>
          </cell>
          <cell r="HE21">
            <v>436</v>
          </cell>
          <cell r="HF21">
            <v>858</v>
          </cell>
          <cell r="HG21">
            <v>417</v>
          </cell>
          <cell r="HH21">
            <v>441</v>
          </cell>
          <cell r="HI21">
            <v>805</v>
          </cell>
          <cell r="HJ21">
            <v>400</v>
          </cell>
          <cell r="HK21">
            <v>405</v>
          </cell>
          <cell r="HL21">
            <v>881</v>
          </cell>
          <cell r="HM21">
            <v>445</v>
          </cell>
          <cell r="HN21">
            <v>436</v>
          </cell>
          <cell r="HO21">
            <v>973</v>
          </cell>
          <cell r="HP21">
            <v>489</v>
          </cell>
          <cell r="HQ21">
            <v>484</v>
          </cell>
          <cell r="HR21">
            <v>1000</v>
          </cell>
          <cell r="HS21">
            <v>507</v>
          </cell>
          <cell r="HT21">
            <v>493</v>
          </cell>
          <cell r="HU21">
            <v>801</v>
          </cell>
          <cell r="HV21">
            <v>378</v>
          </cell>
          <cell r="HW21">
            <v>423</v>
          </cell>
          <cell r="HX21">
            <v>773</v>
          </cell>
          <cell r="HY21">
            <v>387</v>
          </cell>
          <cell r="HZ21">
            <v>386</v>
          </cell>
          <cell r="IA21">
            <v>755</v>
          </cell>
          <cell r="IB21">
            <v>360</v>
          </cell>
          <cell r="IC21">
            <v>395</v>
          </cell>
          <cell r="ID21">
            <v>764</v>
          </cell>
          <cell r="IE21">
            <v>390</v>
          </cell>
          <cell r="IF21">
            <v>374</v>
          </cell>
          <cell r="IG21">
            <v>631</v>
          </cell>
          <cell r="IH21">
            <v>338</v>
          </cell>
          <cell r="II21">
            <v>293</v>
          </cell>
          <cell r="IJ21">
            <v>645</v>
          </cell>
          <cell r="IK21">
            <v>287</v>
          </cell>
          <cell r="IL21">
            <v>358</v>
          </cell>
          <cell r="IM21">
            <v>620</v>
          </cell>
          <cell r="IN21">
            <v>295</v>
          </cell>
          <cell r="IO21">
            <v>325</v>
          </cell>
          <cell r="IP21">
            <v>585</v>
          </cell>
          <cell r="IQ21">
            <v>288</v>
          </cell>
          <cell r="IR21">
            <v>297</v>
          </cell>
          <cell r="IS21">
            <v>578</v>
          </cell>
          <cell r="IT21">
            <v>269</v>
          </cell>
          <cell r="IU21">
            <v>309</v>
          </cell>
          <cell r="IV21">
            <v>469</v>
          </cell>
          <cell r="IW21">
            <v>206</v>
          </cell>
          <cell r="IX21">
            <v>263</v>
          </cell>
          <cell r="IY21">
            <v>466</v>
          </cell>
          <cell r="IZ21">
            <v>223</v>
          </cell>
          <cell r="JA21">
            <v>243</v>
          </cell>
          <cell r="JB21">
            <v>408</v>
          </cell>
          <cell r="JC21">
            <v>162</v>
          </cell>
          <cell r="JD21">
            <v>246</v>
          </cell>
          <cell r="JE21">
            <v>383</v>
          </cell>
          <cell r="JF21">
            <v>175</v>
          </cell>
          <cell r="JG21">
            <v>208</v>
          </cell>
          <cell r="JH21">
            <v>351</v>
          </cell>
          <cell r="JI21">
            <v>164</v>
          </cell>
          <cell r="JJ21">
            <v>187</v>
          </cell>
          <cell r="JK21">
            <v>320</v>
          </cell>
          <cell r="JL21">
            <v>135</v>
          </cell>
          <cell r="JM21">
            <v>185</v>
          </cell>
          <cell r="JN21">
            <v>298</v>
          </cell>
          <cell r="JO21">
            <v>139</v>
          </cell>
          <cell r="JP21">
            <v>159</v>
          </cell>
          <cell r="JQ21">
            <v>299</v>
          </cell>
          <cell r="JR21">
            <v>119</v>
          </cell>
          <cell r="JS21">
            <v>180</v>
          </cell>
          <cell r="JT21">
            <v>213</v>
          </cell>
          <cell r="JU21">
            <v>90</v>
          </cell>
          <cell r="JV21">
            <v>123</v>
          </cell>
          <cell r="JW21">
            <v>172</v>
          </cell>
          <cell r="JX21">
            <v>62</v>
          </cell>
          <cell r="JY21">
            <v>110</v>
          </cell>
          <cell r="JZ21">
            <v>187</v>
          </cell>
          <cell r="KA21">
            <v>62</v>
          </cell>
          <cell r="KB21">
            <v>125</v>
          </cell>
          <cell r="KC21">
            <v>156</v>
          </cell>
          <cell r="KD21">
            <v>50</v>
          </cell>
          <cell r="KE21">
            <v>106</v>
          </cell>
          <cell r="KF21">
            <v>598</v>
          </cell>
          <cell r="KG21">
            <v>171</v>
          </cell>
          <cell r="KH21">
            <v>427</v>
          </cell>
        </row>
        <row r="22">
          <cell r="C22" t="str">
            <v>Basildon</v>
          </cell>
          <cell r="D22" t="str">
            <v>E07000066</v>
          </cell>
          <cell r="E22" t="str">
            <v>Non-metropolitan District</v>
          </cell>
          <cell r="F22">
            <v>181721</v>
          </cell>
          <cell r="G22">
            <v>113696</v>
          </cell>
          <cell r="H22">
            <v>4.90886844</v>
          </cell>
          <cell r="I22">
            <v>0.62566241656165222</v>
          </cell>
          <cell r="J22">
            <v>9545</v>
          </cell>
          <cell r="K22">
            <v>9370</v>
          </cell>
          <cell r="L22">
            <v>11587</v>
          </cell>
          <cell r="M22">
            <v>12498</v>
          </cell>
          <cell r="N22">
            <v>11815</v>
          </cell>
          <cell r="O22">
            <v>12431</v>
          </cell>
          <cell r="P22">
            <v>12769</v>
          </cell>
          <cell r="Q22">
            <v>13372</v>
          </cell>
          <cell r="R22">
            <v>9885</v>
          </cell>
          <cell r="S22">
            <v>10424</v>
          </cell>
          <cell r="T22">
            <v>88302</v>
          </cell>
          <cell r="U22">
            <v>93419</v>
          </cell>
          <cell r="V22">
            <v>2445</v>
          </cell>
          <cell r="W22">
            <v>1241</v>
          </cell>
          <cell r="X22">
            <v>1204</v>
          </cell>
          <cell r="Y22">
            <v>2471</v>
          </cell>
          <cell r="Z22">
            <v>1238</v>
          </cell>
          <cell r="AA22">
            <v>1233</v>
          </cell>
          <cell r="AB22">
            <v>2574</v>
          </cell>
          <cell r="AC22">
            <v>1312</v>
          </cell>
          <cell r="AD22">
            <v>1262</v>
          </cell>
          <cell r="AE22">
            <v>2550</v>
          </cell>
          <cell r="AF22">
            <v>1307</v>
          </cell>
          <cell r="AG22">
            <v>1243</v>
          </cell>
          <cell r="AH22">
            <v>2420</v>
          </cell>
          <cell r="AI22">
            <v>1224</v>
          </cell>
          <cell r="AJ22">
            <v>1196</v>
          </cell>
          <cell r="AK22">
            <v>2353</v>
          </cell>
          <cell r="AL22">
            <v>1220</v>
          </cell>
          <cell r="AM22">
            <v>1133</v>
          </cell>
          <cell r="AN22">
            <v>2413</v>
          </cell>
          <cell r="AO22">
            <v>1267</v>
          </cell>
          <cell r="AP22">
            <v>1146</v>
          </cell>
          <cell r="AQ22">
            <v>2401</v>
          </cell>
          <cell r="AR22">
            <v>1218</v>
          </cell>
          <cell r="AS22">
            <v>1183</v>
          </cell>
          <cell r="AT22">
            <v>2316</v>
          </cell>
          <cell r="AU22">
            <v>1202</v>
          </cell>
          <cell r="AV22">
            <v>1114</v>
          </cell>
          <cell r="AW22">
            <v>2342</v>
          </cell>
          <cell r="AX22">
            <v>1207</v>
          </cell>
          <cell r="AY22">
            <v>1135</v>
          </cell>
          <cell r="AZ22">
            <v>2151</v>
          </cell>
          <cell r="BA22">
            <v>1088</v>
          </cell>
          <cell r="BB22">
            <v>1063</v>
          </cell>
          <cell r="BC22">
            <v>2141</v>
          </cell>
          <cell r="BD22">
            <v>1111</v>
          </cell>
          <cell r="BE22">
            <v>1030</v>
          </cell>
          <cell r="BF22">
            <v>2080</v>
          </cell>
          <cell r="BG22">
            <v>1080</v>
          </cell>
          <cell r="BH22">
            <v>1000</v>
          </cell>
          <cell r="BI22">
            <v>2082</v>
          </cell>
          <cell r="BJ22">
            <v>1064</v>
          </cell>
          <cell r="BK22">
            <v>1018</v>
          </cell>
          <cell r="BL22">
            <v>2013</v>
          </cell>
          <cell r="BM22">
            <v>1015</v>
          </cell>
          <cell r="BN22">
            <v>998</v>
          </cell>
          <cell r="BO22">
            <v>2162</v>
          </cell>
          <cell r="BP22">
            <v>1155</v>
          </cell>
          <cell r="BQ22">
            <v>1007</v>
          </cell>
          <cell r="BR22">
            <v>2281</v>
          </cell>
          <cell r="BS22">
            <v>1145</v>
          </cell>
          <cell r="BT22">
            <v>1136</v>
          </cell>
          <cell r="BU22">
            <v>2280</v>
          </cell>
          <cell r="BV22">
            <v>1123</v>
          </cell>
          <cell r="BW22">
            <v>1157</v>
          </cell>
          <cell r="BX22">
            <v>2182</v>
          </cell>
          <cell r="BY22">
            <v>1121</v>
          </cell>
          <cell r="BZ22">
            <v>1061</v>
          </cell>
          <cell r="CA22">
            <v>1892</v>
          </cell>
          <cell r="CB22">
            <v>940</v>
          </cell>
          <cell r="CC22">
            <v>952</v>
          </cell>
          <cell r="CD22">
            <v>1831</v>
          </cell>
          <cell r="CE22">
            <v>1018</v>
          </cell>
          <cell r="CF22">
            <v>813</v>
          </cell>
          <cell r="CG22">
            <v>1926</v>
          </cell>
          <cell r="CH22">
            <v>993</v>
          </cell>
          <cell r="CI22">
            <v>933</v>
          </cell>
          <cell r="CJ22">
            <v>2022</v>
          </cell>
          <cell r="CK22">
            <v>993</v>
          </cell>
          <cell r="CL22">
            <v>1029</v>
          </cell>
          <cell r="CM22">
            <v>2217</v>
          </cell>
          <cell r="CN22">
            <v>1054</v>
          </cell>
          <cell r="CO22">
            <v>1163</v>
          </cell>
          <cell r="CP22">
            <v>2284</v>
          </cell>
          <cell r="CQ22">
            <v>1158</v>
          </cell>
          <cell r="CR22">
            <v>1126</v>
          </cell>
          <cell r="CS22">
            <v>2279</v>
          </cell>
          <cell r="CT22">
            <v>1111</v>
          </cell>
          <cell r="CU22">
            <v>1168</v>
          </cell>
          <cell r="CV22">
            <v>2475</v>
          </cell>
          <cell r="CW22">
            <v>1223</v>
          </cell>
          <cell r="CX22">
            <v>1252</v>
          </cell>
          <cell r="CY22">
            <v>2507</v>
          </cell>
          <cell r="CZ22">
            <v>1185</v>
          </cell>
          <cell r="DA22">
            <v>1322</v>
          </cell>
          <cell r="DB22">
            <v>2383</v>
          </cell>
          <cell r="DC22">
            <v>1168</v>
          </cell>
          <cell r="DD22">
            <v>1215</v>
          </cell>
          <cell r="DE22">
            <v>2448</v>
          </cell>
          <cell r="DF22">
            <v>1196</v>
          </cell>
          <cell r="DG22">
            <v>1252</v>
          </cell>
          <cell r="DH22">
            <v>2435</v>
          </cell>
          <cell r="DI22">
            <v>1175</v>
          </cell>
          <cell r="DJ22">
            <v>1260</v>
          </cell>
          <cell r="DK22">
            <v>2319</v>
          </cell>
          <cell r="DL22">
            <v>1127</v>
          </cell>
          <cell r="DM22">
            <v>1192</v>
          </cell>
          <cell r="DN22">
            <v>2425</v>
          </cell>
          <cell r="DO22">
            <v>1137</v>
          </cell>
          <cell r="DP22">
            <v>1288</v>
          </cell>
          <cell r="DQ22">
            <v>2347</v>
          </cell>
          <cell r="DR22">
            <v>1071</v>
          </cell>
          <cell r="DS22">
            <v>1276</v>
          </cell>
          <cell r="DT22">
            <v>2467</v>
          </cell>
          <cell r="DU22">
            <v>1194</v>
          </cell>
          <cell r="DV22">
            <v>1273</v>
          </cell>
          <cell r="DW22">
            <v>2544</v>
          </cell>
          <cell r="DX22">
            <v>1219</v>
          </cell>
          <cell r="DY22">
            <v>1325</v>
          </cell>
          <cell r="DZ22">
            <v>2446</v>
          </cell>
          <cell r="EA22">
            <v>1193</v>
          </cell>
          <cell r="EB22">
            <v>1253</v>
          </cell>
          <cell r="EC22">
            <v>2298</v>
          </cell>
          <cell r="ED22">
            <v>1124</v>
          </cell>
          <cell r="EE22">
            <v>1174</v>
          </cell>
          <cell r="EF22">
            <v>2265</v>
          </cell>
          <cell r="EG22">
            <v>1129</v>
          </cell>
          <cell r="EH22">
            <v>1136</v>
          </cell>
          <cell r="EI22">
            <v>2347</v>
          </cell>
          <cell r="EJ22">
            <v>1127</v>
          </cell>
          <cell r="EK22">
            <v>1220</v>
          </cell>
          <cell r="EL22">
            <v>2411</v>
          </cell>
          <cell r="EM22">
            <v>1182</v>
          </cell>
          <cell r="EN22">
            <v>1229</v>
          </cell>
          <cell r="EO22">
            <v>2244</v>
          </cell>
          <cell r="EP22">
            <v>1069</v>
          </cell>
          <cell r="EQ22">
            <v>1175</v>
          </cell>
          <cell r="ER22">
            <v>2482</v>
          </cell>
          <cell r="ES22">
            <v>1214</v>
          </cell>
          <cell r="ET22">
            <v>1268</v>
          </cell>
          <cell r="EU22">
            <v>2531</v>
          </cell>
          <cell r="EV22">
            <v>1260</v>
          </cell>
          <cell r="EW22">
            <v>1271</v>
          </cell>
          <cell r="EX22">
            <v>2678</v>
          </cell>
          <cell r="EY22">
            <v>1298</v>
          </cell>
          <cell r="EZ22">
            <v>1380</v>
          </cell>
          <cell r="FA22">
            <v>2585</v>
          </cell>
          <cell r="FB22">
            <v>1264</v>
          </cell>
          <cell r="FC22">
            <v>1321</v>
          </cell>
          <cell r="FD22">
            <v>2671</v>
          </cell>
          <cell r="FE22">
            <v>1348</v>
          </cell>
          <cell r="FF22">
            <v>1323</v>
          </cell>
          <cell r="FG22">
            <v>2698</v>
          </cell>
          <cell r="FH22">
            <v>1320</v>
          </cell>
          <cell r="FI22">
            <v>1378</v>
          </cell>
          <cell r="FJ22">
            <v>2692</v>
          </cell>
          <cell r="FK22">
            <v>1341</v>
          </cell>
          <cell r="FL22">
            <v>1351</v>
          </cell>
          <cell r="FM22">
            <v>2690</v>
          </cell>
          <cell r="FN22">
            <v>1302</v>
          </cell>
          <cell r="FO22">
            <v>1388</v>
          </cell>
          <cell r="FP22">
            <v>2652</v>
          </cell>
          <cell r="FQ22">
            <v>1298</v>
          </cell>
          <cell r="FR22">
            <v>1354</v>
          </cell>
          <cell r="FS22">
            <v>2591</v>
          </cell>
          <cell r="FT22">
            <v>1265</v>
          </cell>
          <cell r="FU22">
            <v>1326</v>
          </cell>
          <cell r="FV22">
            <v>2600</v>
          </cell>
          <cell r="FW22">
            <v>1258</v>
          </cell>
          <cell r="FX22">
            <v>1342</v>
          </cell>
          <cell r="FY22">
            <v>2434</v>
          </cell>
          <cell r="FZ22">
            <v>1150</v>
          </cell>
          <cell r="GA22">
            <v>1284</v>
          </cell>
          <cell r="GB22">
            <v>2528</v>
          </cell>
          <cell r="GC22">
            <v>1223</v>
          </cell>
          <cell r="GD22">
            <v>1305</v>
          </cell>
          <cell r="GE22">
            <v>2289</v>
          </cell>
          <cell r="GF22">
            <v>1138</v>
          </cell>
          <cell r="GG22">
            <v>1151</v>
          </cell>
          <cell r="GH22">
            <v>2339</v>
          </cell>
          <cell r="GI22">
            <v>1192</v>
          </cell>
          <cell r="GJ22">
            <v>1147</v>
          </cell>
          <cell r="GK22">
            <v>2207</v>
          </cell>
          <cell r="GL22">
            <v>1071</v>
          </cell>
          <cell r="GM22">
            <v>1136</v>
          </cell>
          <cell r="GN22">
            <v>2126</v>
          </cell>
          <cell r="GO22">
            <v>1035</v>
          </cell>
          <cell r="GP22">
            <v>1091</v>
          </cell>
          <cell r="GQ22">
            <v>1998</v>
          </cell>
          <cell r="GR22">
            <v>967</v>
          </cell>
          <cell r="GS22">
            <v>1031</v>
          </cell>
          <cell r="GT22">
            <v>1944</v>
          </cell>
          <cell r="GU22">
            <v>937</v>
          </cell>
          <cell r="GV22">
            <v>1007</v>
          </cell>
          <cell r="GW22">
            <v>1923</v>
          </cell>
          <cell r="GX22">
            <v>904</v>
          </cell>
          <cell r="GY22">
            <v>1019</v>
          </cell>
          <cell r="GZ22">
            <v>1796</v>
          </cell>
          <cell r="HA22">
            <v>855</v>
          </cell>
          <cell r="HB22">
            <v>941</v>
          </cell>
          <cell r="HC22">
            <v>1865</v>
          </cell>
          <cell r="HD22">
            <v>893</v>
          </cell>
          <cell r="HE22">
            <v>972</v>
          </cell>
          <cell r="HF22">
            <v>1822</v>
          </cell>
          <cell r="HG22">
            <v>893</v>
          </cell>
          <cell r="HH22">
            <v>929</v>
          </cell>
          <cell r="HI22">
            <v>1812</v>
          </cell>
          <cell r="HJ22">
            <v>903</v>
          </cell>
          <cell r="HK22">
            <v>909</v>
          </cell>
          <cell r="HL22">
            <v>1911</v>
          </cell>
          <cell r="HM22">
            <v>892</v>
          </cell>
          <cell r="HN22">
            <v>1019</v>
          </cell>
          <cell r="HO22">
            <v>2008</v>
          </cell>
          <cell r="HP22">
            <v>949</v>
          </cell>
          <cell r="HQ22">
            <v>1059</v>
          </cell>
          <cell r="HR22">
            <v>2322</v>
          </cell>
          <cell r="HS22">
            <v>1092</v>
          </cell>
          <cell r="HT22">
            <v>1230</v>
          </cell>
          <cell r="HU22">
            <v>1784</v>
          </cell>
          <cell r="HV22">
            <v>887</v>
          </cell>
          <cell r="HW22">
            <v>897</v>
          </cell>
          <cell r="HX22">
            <v>1581</v>
          </cell>
          <cell r="HY22">
            <v>722</v>
          </cell>
          <cell r="HZ22">
            <v>859</v>
          </cell>
          <cell r="IA22">
            <v>1559</v>
          </cell>
          <cell r="IB22">
            <v>728</v>
          </cell>
          <cell r="IC22">
            <v>831</v>
          </cell>
          <cell r="ID22">
            <v>1470</v>
          </cell>
          <cell r="IE22">
            <v>661</v>
          </cell>
          <cell r="IF22">
            <v>809</v>
          </cell>
          <cell r="IG22">
            <v>1287</v>
          </cell>
          <cell r="IH22">
            <v>600</v>
          </cell>
          <cell r="II22">
            <v>687</v>
          </cell>
          <cell r="IJ22">
            <v>1128</v>
          </cell>
          <cell r="IK22">
            <v>509</v>
          </cell>
          <cell r="IL22">
            <v>619</v>
          </cell>
          <cell r="IM22">
            <v>1234</v>
          </cell>
          <cell r="IN22">
            <v>550</v>
          </cell>
          <cell r="IO22">
            <v>684</v>
          </cell>
          <cell r="IP22">
            <v>1192</v>
          </cell>
          <cell r="IQ22">
            <v>504</v>
          </cell>
          <cell r="IR22">
            <v>688</v>
          </cell>
          <cell r="IS22">
            <v>1194</v>
          </cell>
          <cell r="IT22">
            <v>551</v>
          </cell>
          <cell r="IU22">
            <v>643</v>
          </cell>
          <cell r="IV22">
            <v>1147</v>
          </cell>
          <cell r="IW22">
            <v>506</v>
          </cell>
          <cell r="IX22">
            <v>641</v>
          </cell>
          <cell r="IY22">
            <v>1057</v>
          </cell>
          <cell r="IZ22">
            <v>453</v>
          </cell>
          <cell r="JA22">
            <v>604</v>
          </cell>
          <cell r="JB22">
            <v>1010</v>
          </cell>
          <cell r="JC22">
            <v>431</v>
          </cell>
          <cell r="JD22">
            <v>579</v>
          </cell>
          <cell r="JE22">
            <v>1002</v>
          </cell>
          <cell r="JF22">
            <v>428</v>
          </cell>
          <cell r="JG22">
            <v>574</v>
          </cell>
          <cell r="JH22">
            <v>884</v>
          </cell>
          <cell r="JI22">
            <v>345</v>
          </cell>
          <cell r="JJ22">
            <v>539</v>
          </cell>
          <cell r="JK22">
            <v>824</v>
          </cell>
          <cell r="JL22">
            <v>350</v>
          </cell>
          <cell r="JM22">
            <v>474</v>
          </cell>
          <cell r="JN22">
            <v>781</v>
          </cell>
          <cell r="JO22">
            <v>326</v>
          </cell>
          <cell r="JP22">
            <v>455</v>
          </cell>
          <cell r="JQ22">
            <v>699</v>
          </cell>
          <cell r="JR22">
            <v>275</v>
          </cell>
          <cell r="JS22">
            <v>424</v>
          </cell>
          <cell r="JT22">
            <v>578</v>
          </cell>
          <cell r="JU22">
            <v>224</v>
          </cell>
          <cell r="JV22">
            <v>354</v>
          </cell>
          <cell r="JW22">
            <v>493</v>
          </cell>
          <cell r="JX22">
            <v>181</v>
          </cell>
          <cell r="JY22">
            <v>312</v>
          </cell>
          <cell r="JZ22">
            <v>454</v>
          </cell>
          <cell r="KA22">
            <v>175</v>
          </cell>
          <cell r="KB22">
            <v>279</v>
          </cell>
          <cell r="KC22">
            <v>349</v>
          </cell>
          <cell r="KD22">
            <v>117</v>
          </cell>
          <cell r="KE22">
            <v>232</v>
          </cell>
          <cell r="KF22">
            <v>1351</v>
          </cell>
          <cell r="KG22">
            <v>393</v>
          </cell>
          <cell r="KH22">
            <v>958</v>
          </cell>
        </row>
        <row r="23">
          <cell r="C23" t="str">
            <v>Basingstoke and Deane</v>
          </cell>
          <cell r="D23" t="str">
            <v>E07000084</v>
          </cell>
          <cell r="E23" t="str">
            <v>Non-metropolitan District</v>
          </cell>
          <cell r="F23">
            <v>173856</v>
          </cell>
          <cell r="G23">
            <v>110246</v>
          </cell>
          <cell r="H23">
            <v>3.2390154600000001</v>
          </cell>
          <cell r="I23">
            <v>0.63412249217743422</v>
          </cell>
          <cell r="J23">
            <v>8305</v>
          </cell>
          <cell r="K23">
            <v>7812</v>
          </cell>
          <cell r="L23">
            <v>10858</v>
          </cell>
          <cell r="M23">
            <v>11722</v>
          </cell>
          <cell r="N23">
            <v>12222</v>
          </cell>
          <cell r="O23">
            <v>12477</v>
          </cell>
          <cell r="P23">
            <v>13504</v>
          </cell>
          <cell r="Q23">
            <v>13456</v>
          </cell>
          <cell r="R23">
            <v>10025</v>
          </cell>
          <cell r="S23">
            <v>9865</v>
          </cell>
          <cell r="T23">
            <v>86093</v>
          </cell>
          <cell r="U23">
            <v>87763</v>
          </cell>
          <cell r="V23">
            <v>2154</v>
          </cell>
          <cell r="W23">
            <v>1158</v>
          </cell>
          <cell r="X23">
            <v>996</v>
          </cell>
          <cell r="Y23">
            <v>2328</v>
          </cell>
          <cell r="Z23">
            <v>1235</v>
          </cell>
          <cell r="AA23">
            <v>1093</v>
          </cell>
          <cell r="AB23">
            <v>2352</v>
          </cell>
          <cell r="AC23">
            <v>1222</v>
          </cell>
          <cell r="AD23">
            <v>1130</v>
          </cell>
          <cell r="AE23">
            <v>2472</v>
          </cell>
          <cell r="AF23">
            <v>1276</v>
          </cell>
          <cell r="AG23">
            <v>1196</v>
          </cell>
          <cell r="AH23">
            <v>2554</v>
          </cell>
          <cell r="AI23">
            <v>1302</v>
          </cell>
          <cell r="AJ23">
            <v>1252</v>
          </cell>
          <cell r="AK23">
            <v>2364</v>
          </cell>
          <cell r="AL23">
            <v>1200</v>
          </cell>
          <cell r="AM23">
            <v>1164</v>
          </cell>
          <cell r="AN23">
            <v>2241</v>
          </cell>
          <cell r="AO23">
            <v>1136</v>
          </cell>
          <cell r="AP23">
            <v>1105</v>
          </cell>
          <cell r="AQ23">
            <v>2376</v>
          </cell>
          <cell r="AR23">
            <v>1195</v>
          </cell>
          <cell r="AS23">
            <v>1181</v>
          </cell>
          <cell r="AT23">
            <v>2260</v>
          </cell>
          <cell r="AU23">
            <v>1181</v>
          </cell>
          <cell r="AV23">
            <v>1079</v>
          </cell>
          <cell r="AW23">
            <v>2177</v>
          </cell>
          <cell r="AX23">
            <v>1135</v>
          </cell>
          <cell r="AY23">
            <v>1042</v>
          </cell>
          <cell r="AZ23">
            <v>1988</v>
          </cell>
          <cell r="BA23">
            <v>1014</v>
          </cell>
          <cell r="BB23">
            <v>974</v>
          </cell>
          <cell r="BC23">
            <v>1965</v>
          </cell>
          <cell r="BD23">
            <v>999</v>
          </cell>
          <cell r="BE23">
            <v>966</v>
          </cell>
          <cell r="BF23">
            <v>1987</v>
          </cell>
          <cell r="BG23">
            <v>1049</v>
          </cell>
          <cell r="BH23">
            <v>938</v>
          </cell>
          <cell r="BI23">
            <v>1929</v>
          </cell>
          <cell r="BJ23">
            <v>959</v>
          </cell>
          <cell r="BK23">
            <v>970</v>
          </cell>
          <cell r="BL23">
            <v>1870</v>
          </cell>
          <cell r="BM23">
            <v>939</v>
          </cell>
          <cell r="BN23">
            <v>931</v>
          </cell>
          <cell r="BO23">
            <v>1940</v>
          </cell>
          <cell r="BP23">
            <v>1007</v>
          </cell>
          <cell r="BQ23">
            <v>933</v>
          </cell>
          <cell r="BR23">
            <v>2170</v>
          </cell>
          <cell r="BS23">
            <v>1140</v>
          </cell>
          <cell r="BT23">
            <v>1030</v>
          </cell>
          <cell r="BU23">
            <v>2012</v>
          </cell>
          <cell r="BV23">
            <v>1022</v>
          </cell>
          <cell r="BW23">
            <v>990</v>
          </cell>
          <cell r="BX23">
            <v>2050</v>
          </cell>
          <cell r="BY23">
            <v>1027</v>
          </cell>
          <cell r="BZ23">
            <v>1023</v>
          </cell>
          <cell r="CA23">
            <v>1769</v>
          </cell>
          <cell r="CB23">
            <v>969</v>
          </cell>
          <cell r="CC23">
            <v>800</v>
          </cell>
          <cell r="CD23">
            <v>1429</v>
          </cell>
          <cell r="CE23">
            <v>777</v>
          </cell>
          <cell r="CF23">
            <v>652</v>
          </cell>
          <cell r="CG23">
            <v>1557</v>
          </cell>
          <cell r="CH23">
            <v>841</v>
          </cell>
          <cell r="CI23">
            <v>716</v>
          </cell>
          <cell r="CJ23">
            <v>1563</v>
          </cell>
          <cell r="CK23">
            <v>793</v>
          </cell>
          <cell r="CL23">
            <v>770</v>
          </cell>
          <cell r="CM23">
            <v>1728</v>
          </cell>
          <cell r="CN23">
            <v>823</v>
          </cell>
          <cell r="CO23">
            <v>905</v>
          </cell>
          <cell r="CP23">
            <v>1839</v>
          </cell>
          <cell r="CQ23">
            <v>913</v>
          </cell>
          <cell r="CR23">
            <v>926</v>
          </cell>
          <cell r="CS23">
            <v>2029</v>
          </cell>
          <cell r="CT23">
            <v>1032</v>
          </cell>
          <cell r="CU23">
            <v>997</v>
          </cell>
          <cell r="CV23">
            <v>2037</v>
          </cell>
          <cell r="CW23">
            <v>994</v>
          </cell>
          <cell r="CX23">
            <v>1043</v>
          </cell>
          <cell r="CY23">
            <v>2118</v>
          </cell>
          <cell r="CZ23">
            <v>967</v>
          </cell>
          <cell r="DA23">
            <v>1151</v>
          </cell>
          <cell r="DB23">
            <v>2199</v>
          </cell>
          <cell r="DC23">
            <v>1068</v>
          </cell>
          <cell r="DD23">
            <v>1131</v>
          </cell>
          <cell r="DE23">
            <v>2213</v>
          </cell>
          <cell r="DF23">
            <v>1046</v>
          </cell>
          <cell r="DG23">
            <v>1167</v>
          </cell>
          <cell r="DH23">
            <v>2232</v>
          </cell>
          <cell r="DI23">
            <v>1091</v>
          </cell>
          <cell r="DJ23">
            <v>1141</v>
          </cell>
          <cell r="DK23">
            <v>2286</v>
          </cell>
          <cell r="DL23">
            <v>1075</v>
          </cell>
          <cell r="DM23">
            <v>1211</v>
          </cell>
          <cell r="DN23">
            <v>2576</v>
          </cell>
          <cell r="DO23">
            <v>1235</v>
          </cell>
          <cell r="DP23">
            <v>1341</v>
          </cell>
          <cell r="DQ23">
            <v>2407</v>
          </cell>
          <cell r="DR23">
            <v>1176</v>
          </cell>
          <cell r="DS23">
            <v>1231</v>
          </cell>
          <cell r="DT23">
            <v>2483</v>
          </cell>
          <cell r="DU23">
            <v>1174</v>
          </cell>
          <cell r="DV23">
            <v>1309</v>
          </cell>
          <cell r="DW23">
            <v>2468</v>
          </cell>
          <cell r="DX23">
            <v>1196</v>
          </cell>
          <cell r="DY23">
            <v>1272</v>
          </cell>
          <cell r="DZ23">
            <v>2402</v>
          </cell>
          <cell r="EA23">
            <v>1203</v>
          </cell>
          <cell r="EB23">
            <v>1199</v>
          </cell>
          <cell r="EC23">
            <v>2365</v>
          </cell>
          <cell r="ED23">
            <v>1181</v>
          </cell>
          <cell r="EE23">
            <v>1184</v>
          </cell>
          <cell r="EF23">
            <v>2262</v>
          </cell>
          <cell r="EG23">
            <v>1087</v>
          </cell>
          <cell r="EH23">
            <v>1175</v>
          </cell>
          <cell r="EI23">
            <v>2323</v>
          </cell>
          <cell r="EJ23">
            <v>1176</v>
          </cell>
          <cell r="EK23">
            <v>1147</v>
          </cell>
          <cell r="EL23">
            <v>2485</v>
          </cell>
          <cell r="EM23">
            <v>1232</v>
          </cell>
          <cell r="EN23">
            <v>1253</v>
          </cell>
          <cell r="EO23">
            <v>2382</v>
          </cell>
          <cell r="EP23">
            <v>1188</v>
          </cell>
          <cell r="EQ23">
            <v>1194</v>
          </cell>
          <cell r="ER23">
            <v>2591</v>
          </cell>
          <cell r="ES23">
            <v>1282</v>
          </cell>
          <cell r="ET23">
            <v>1309</v>
          </cell>
          <cell r="EU23">
            <v>2616</v>
          </cell>
          <cell r="EV23">
            <v>1285</v>
          </cell>
          <cell r="EW23">
            <v>1331</v>
          </cell>
          <cell r="EX23">
            <v>2805</v>
          </cell>
          <cell r="EY23">
            <v>1392</v>
          </cell>
          <cell r="EZ23">
            <v>1413</v>
          </cell>
          <cell r="FA23">
            <v>2573</v>
          </cell>
          <cell r="FB23">
            <v>1272</v>
          </cell>
          <cell r="FC23">
            <v>1301</v>
          </cell>
          <cell r="FD23">
            <v>2781</v>
          </cell>
          <cell r="FE23">
            <v>1406</v>
          </cell>
          <cell r="FF23">
            <v>1375</v>
          </cell>
          <cell r="FG23">
            <v>2770</v>
          </cell>
          <cell r="FH23">
            <v>1333</v>
          </cell>
          <cell r="FI23">
            <v>1437</v>
          </cell>
          <cell r="FJ23">
            <v>2749</v>
          </cell>
          <cell r="FK23">
            <v>1402</v>
          </cell>
          <cell r="FL23">
            <v>1347</v>
          </cell>
          <cell r="FM23">
            <v>2761</v>
          </cell>
          <cell r="FN23">
            <v>1394</v>
          </cell>
          <cell r="FO23">
            <v>1367</v>
          </cell>
          <cell r="FP23">
            <v>2884</v>
          </cell>
          <cell r="FQ23">
            <v>1455</v>
          </cell>
          <cell r="FR23">
            <v>1429</v>
          </cell>
          <cell r="FS23">
            <v>2758</v>
          </cell>
          <cell r="FT23">
            <v>1391</v>
          </cell>
          <cell r="FU23">
            <v>1367</v>
          </cell>
          <cell r="FV23">
            <v>2638</v>
          </cell>
          <cell r="FW23">
            <v>1292</v>
          </cell>
          <cell r="FX23">
            <v>1346</v>
          </cell>
          <cell r="FY23">
            <v>2642</v>
          </cell>
          <cell r="FZ23">
            <v>1361</v>
          </cell>
          <cell r="GA23">
            <v>1281</v>
          </cell>
          <cell r="GB23">
            <v>2404</v>
          </cell>
          <cell r="GC23">
            <v>1198</v>
          </cell>
          <cell r="GD23">
            <v>1206</v>
          </cell>
          <cell r="GE23">
            <v>2458</v>
          </cell>
          <cell r="GF23">
            <v>1284</v>
          </cell>
          <cell r="GG23">
            <v>1174</v>
          </cell>
          <cell r="GH23">
            <v>2210</v>
          </cell>
          <cell r="GI23">
            <v>1109</v>
          </cell>
          <cell r="GJ23">
            <v>1101</v>
          </cell>
          <cell r="GK23">
            <v>2138</v>
          </cell>
          <cell r="GL23">
            <v>1074</v>
          </cell>
          <cell r="GM23">
            <v>1064</v>
          </cell>
          <cell r="GN23">
            <v>2141</v>
          </cell>
          <cell r="GO23">
            <v>1071</v>
          </cell>
          <cell r="GP23">
            <v>1070</v>
          </cell>
          <cell r="GQ23">
            <v>1864</v>
          </cell>
          <cell r="GR23">
            <v>991</v>
          </cell>
          <cell r="GS23">
            <v>873</v>
          </cell>
          <cell r="GT23">
            <v>1820</v>
          </cell>
          <cell r="GU23">
            <v>898</v>
          </cell>
          <cell r="GV23">
            <v>922</v>
          </cell>
          <cell r="GW23">
            <v>1902</v>
          </cell>
          <cell r="GX23">
            <v>947</v>
          </cell>
          <cell r="GY23">
            <v>955</v>
          </cell>
          <cell r="GZ23">
            <v>1826</v>
          </cell>
          <cell r="HA23">
            <v>873</v>
          </cell>
          <cell r="HB23">
            <v>953</v>
          </cell>
          <cell r="HC23">
            <v>1771</v>
          </cell>
          <cell r="HD23">
            <v>883</v>
          </cell>
          <cell r="HE23">
            <v>888</v>
          </cell>
          <cell r="HF23">
            <v>1760</v>
          </cell>
          <cell r="HG23">
            <v>895</v>
          </cell>
          <cell r="HH23">
            <v>865</v>
          </cell>
          <cell r="HI23">
            <v>1774</v>
          </cell>
          <cell r="HJ23">
            <v>883</v>
          </cell>
          <cell r="HK23">
            <v>891</v>
          </cell>
          <cell r="HL23">
            <v>1912</v>
          </cell>
          <cell r="HM23">
            <v>923</v>
          </cell>
          <cell r="HN23">
            <v>989</v>
          </cell>
          <cell r="HO23">
            <v>1986</v>
          </cell>
          <cell r="HP23">
            <v>908</v>
          </cell>
          <cell r="HQ23">
            <v>1078</v>
          </cell>
          <cell r="HR23">
            <v>2168</v>
          </cell>
          <cell r="HS23">
            <v>1050</v>
          </cell>
          <cell r="HT23">
            <v>1118</v>
          </cell>
          <cell r="HU23">
            <v>1697</v>
          </cell>
          <cell r="HV23">
            <v>814</v>
          </cell>
          <cell r="HW23">
            <v>883</v>
          </cell>
          <cell r="HX23">
            <v>1573</v>
          </cell>
          <cell r="HY23">
            <v>741</v>
          </cell>
          <cell r="HZ23">
            <v>832</v>
          </cell>
          <cell r="IA23">
            <v>1559</v>
          </cell>
          <cell r="IB23">
            <v>749</v>
          </cell>
          <cell r="IC23">
            <v>810</v>
          </cell>
          <cell r="ID23">
            <v>1423</v>
          </cell>
          <cell r="IE23">
            <v>699</v>
          </cell>
          <cell r="IF23">
            <v>724</v>
          </cell>
          <cell r="IG23">
            <v>1242</v>
          </cell>
          <cell r="IH23">
            <v>569</v>
          </cell>
          <cell r="II23">
            <v>673</v>
          </cell>
          <cell r="IJ23">
            <v>1107</v>
          </cell>
          <cell r="IK23">
            <v>518</v>
          </cell>
          <cell r="IL23">
            <v>589</v>
          </cell>
          <cell r="IM23">
            <v>1121</v>
          </cell>
          <cell r="IN23">
            <v>552</v>
          </cell>
          <cell r="IO23">
            <v>569</v>
          </cell>
          <cell r="IP23">
            <v>1113</v>
          </cell>
          <cell r="IQ23">
            <v>501</v>
          </cell>
          <cell r="IR23">
            <v>612</v>
          </cell>
          <cell r="IS23">
            <v>1083</v>
          </cell>
          <cell r="IT23">
            <v>503</v>
          </cell>
          <cell r="IU23">
            <v>580</v>
          </cell>
          <cell r="IV23">
            <v>926</v>
          </cell>
          <cell r="IW23">
            <v>439</v>
          </cell>
          <cell r="IX23">
            <v>487</v>
          </cell>
          <cell r="IY23">
            <v>936</v>
          </cell>
          <cell r="IZ23">
            <v>444</v>
          </cell>
          <cell r="JA23">
            <v>492</v>
          </cell>
          <cell r="JB23">
            <v>837</v>
          </cell>
          <cell r="JC23">
            <v>366</v>
          </cell>
          <cell r="JD23">
            <v>471</v>
          </cell>
          <cell r="JE23">
            <v>751</v>
          </cell>
          <cell r="JF23">
            <v>338</v>
          </cell>
          <cell r="JG23">
            <v>413</v>
          </cell>
          <cell r="JH23">
            <v>729</v>
          </cell>
          <cell r="JI23">
            <v>308</v>
          </cell>
          <cell r="JJ23">
            <v>421</v>
          </cell>
          <cell r="JK23">
            <v>684</v>
          </cell>
          <cell r="JL23">
            <v>315</v>
          </cell>
          <cell r="JM23">
            <v>369</v>
          </cell>
          <cell r="JN23">
            <v>618</v>
          </cell>
          <cell r="JO23">
            <v>273</v>
          </cell>
          <cell r="JP23">
            <v>345</v>
          </cell>
          <cell r="JQ23">
            <v>533</v>
          </cell>
          <cell r="JR23">
            <v>218</v>
          </cell>
          <cell r="JS23">
            <v>315</v>
          </cell>
          <cell r="JT23">
            <v>457</v>
          </cell>
          <cell r="JU23">
            <v>186</v>
          </cell>
          <cell r="JV23">
            <v>271</v>
          </cell>
          <cell r="JW23">
            <v>421</v>
          </cell>
          <cell r="JX23">
            <v>169</v>
          </cell>
          <cell r="JY23">
            <v>252</v>
          </cell>
          <cell r="JZ23">
            <v>388</v>
          </cell>
          <cell r="KA23">
            <v>154</v>
          </cell>
          <cell r="KB23">
            <v>234</v>
          </cell>
          <cell r="KC23">
            <v>329</v>
          </cell>
          <cell r="KD23">
            <v>122</v>
          </cell>
          <cell r="KE23">
            <v>207</v>
          </cell>
          <cell r="KF23">
            <v>1286</v>
          </cell>
          <cell r="KG23">
            <v>430</v>
          </cell>
          <cell r="KH23">
            <v>856</v>
          </cell>
        </row>
        <row r="24">
          <cell r="C24" t="str">
            <v>Bassetlaw</v>
          </cell>
          <cell r="D24" t="str">
            <v>E07000171</v>
          </cell>
          <cell r="E24" t="str">
            <v>Non-metropolitan District</v>
          </cell>
          <cell r="F24">
            <v>114533</v>
          </cell>
          <cell r="G24">
            <v>70597</v>
          </cell>
          <cell r="H24">
            <v>4.5520200400000004</v>
          </cell>
          <cell r="I24">
            <v>0.61639003605947629</v>
          </cell>
          <cell r="J24">
            <v>6113</v>
          </cell>
          <cell r="K24">
            <v>5569</v>
          </cell>
          <cell r="L24">
            <v>6277</v>
          </cell>
          <cell r="M24">
            <v>6063</v>
          </cell>
          <cell r="N24">
            <v>6656</v>
          </cell>
          <cell r="O24">
            <v>6922</v>
          </cell>
          <cell r="P24">
            <v>8874</v>
          </cell>
          <cell r="Q24">
            <v>8946</v>
          </cell>
          <cell r="R24">
            <v>7633</v>
          </cell>
          <cell r="S24">
            <v>7544</v>
          </cell>
          <cell r="T24">
            <v>56821</v>
          </cell>
          <cell r="U24">
            <v>57712</v>
          </cell>
          <cell r="V24">
            <v>1209</v>
          </cell>
          <cell r="W24">
            <v>604</v>
          </cell>
          <cell r="X24">
            <v>605</v>
          </cell>
          <cell r="Y24">
            <v>1223</v>
          </cell>
          <cell r="Z24">
            <v>639</v>
          </cell>
          <cell r="AA24">
            <v>584</v>
          </cell>
          <cell r="AB24">
            <v>1251</v>
          </cell>
          <cell r="AC24">
            <v>651</v>
          </cell>
          <cell r="AD24">
            <v>600</v>
          </cell>
          <cell r="AE24">
            <v>1368</v>
          </cell>
          <cell r="AF24">
            <v>665</v>
          </cell>
          <cell r="AG24">
            <v>703</v>
          </cell>
          <cell r="AH24">
            <v>1334</v>
          </cell>
          <cell r="AI24">
            <v>680</v>
          </cell>
          <cell r="AJ24">
            <v>654</v>
          </cell>
          <cell r="AK24">
            <v>1261</v>
          </cell>
          <cell r="AL24">
            <v>619</v>
          </cell>
          <cell r="AM24">
            <v>642</v>
          </cell>
          <cell r="AN24">
            <v>1231</v>
          </cell>
          <cell r="AO24">
            <v>622</v>
          </cell>
          <cell r="AP24">
            <v>609</v>
          </cell>
          <cell r="AQ24">
            <v>1290</v>
          </cell>
          <cell r="AR24">
            <v>659</v>
          </cell>
          <cell r="AS24">
            <v>631</v>
          </cell>
          <cell r="AT24">
            <v>1245</v>
          </cell>
          <cell r="AU24">
            <v>616</v>
          </cell>
          <cell r="AV24">
            <v>629</v>
          </cell>
          <cell r="AW24">
            <v>1226</v>
          </cell>
          <cell r="AX24">
            <v>642</v>
          </cell>
          <cell r="AY24">
            <v>584</v>
          </cell>
          <cell r="AZ24">
            <v>1200</v>
          </cell>
          <cell r="BA24">
            <v>646</v>
          </cell>
          <cell r="BB24">
            <v>554</v>
          </cell>
          <cell r="BC24">
            <v>1234</v>
          </cell>
          <cell r="BD24">
            <v>637</v>
          </cell>
          <cell r="BE24">
            <v>597</v>
          </cell>
          <cell r="BF24">
            <v>1192</v>
          </cell>
          <cell r="BG24">
            <v>589</v>
          </cell>
          <cell r="BH24">
            <v>603</v>
          </cell>
          <cell r="BI24">
            <v>1170</v>
          </cell>
          <cell r="BJ24">
            <v>564</v>
          </cell>
          <cell r="BK24">
            <v>606</v>
          </cell>
          <cell r="BL24">
            <v>1193</v>
          </cell>
          <cell r="BM24">
            <v>623</v>
          </cell>
          <cell r="BN24">
            <v>570</v>
          </cell>
          <cell r="BO24">
            <v>1320</v>
          </cell>
          <cell r="BP24">
            <v>688</v>
          </cell>
          <cell r="BQ24">
            <v>632</v>
          </cell>
          <cell r="BR24">
            <v>1418</v>
          </cell>
          <cell r="BS24">
            <v>717</v>
          </cell>
          <cell r="BT24">
            <v>701</v>
          </cell>
          <cell r="BU24">
            <v>1448</v>
          </cell>
          <cell r="BV24">
            <v>719</v>
          </cell>
          <cell r="BW24">
            <v>729</v>
          </cell>
          <cell r="BX24">
            <v>1419</v>
          </cell>
          <cell r="BY24">
            <v>716</v>
          </cell>
          <cell r="BZ24">
            <v>703</v>
          </cell>
          <cell r="CA24">
            <v>1126</v>
          </cell>
          <cell r="CB24">
            <v>576</v>
          </cell>
          <cell r="CC24">
            <v>550</v>
          </cell>
          <cell r="CD24">
            <v>1183</v>
          </cell>
          <cell r="CE24">
            <v>641</v>
          </cell>
          <cell r="CF24">
            <v>542</v>
          </cell>
          <cell r="CG24">
            <v>1179</v>
          </cell>
          <cell r="CH24">
            <v>642</v>
          </cell>
          <cell r="CI24">
            <v>537</v>
          </cell>
          <cell r="CJ24">
            <v>1241</v>
          </cell>
          <cell r="CK24">
            <v>670</v>
          </cell>
          <cell r="CL24">
            <v>571</v>
          </cell>
          <cell r="CM24">
            <v>1328</v>
          </cell>
          <cell r="CN24">
            <v>714</v>
          </cell>
          <cell r="CO24">
            <v>614</v>
          </cell>
          <cell r="CP24">
            <v>1340</v>
          </cell>
          <cell r="CQ24">
            <v>718</v>
          </cell>
          <cell r="CR24">
            <v>622</v>
          </cell>
          <cell r="CS24">
            <v>1243</v>
          </cell>
          <cell r="CT24">
            <v>656</v>
          </cell>
          <cell r="CU24">
            <v>587</v>
          </cell>
          <cell r="CV24">
            <v>1242</v>
          </cell>
          <cell r="CW24">
            <v>620</v>
          </cell>
          <cell r="CX24">
            <v>622</v>
          </cell>
          <cell r="CY24">
            <v>1193</v>
          </cell>
          <cell r="CZ24">
            <v>634</v>
          </cell>
          <cell r="DA24">
            <v>559</v>
          </cell>
          <cell r="DB24">
            <v>1181</v>
          </cell>
          <cell r="DC24">
            <v>578</v>
          </cell>
          <cell r="DD24">
            <v>603</v>
          </cell>
          <cell r="DE24">
            <v>1298</v>
          </cell>
          <cell r="DF24">
            <v>698</v>
          </cell>
          <cell r="DG24">
            <v>600</v>
          </cell>
          <cell r="DH24">
            <v>1274</v>
          </cell>
          <cell r="DI24">
            <v>619</v>
          </cell>
          <cell r="DJ24">
            <v>655</v>
          </cell>
          <cell r="DK24">
            <v>1178</v>
          </cell>
          <cell r="DL24">
            <v>603</v>
          </cell>
          <cell r="DM24">
            <v>575</v>
          </cell>
          <cell r="DN24">
            <v>1197</v>
          </cell>
          <cell r="DO24">
            <v>595</v>
          </cell>
          <cell r="DP24">
            <v>602</v>
          </cell>
          <cell r="DQ24">
            <v>1256</v>
          </cell>
          <cell r="DR24">
            <v>652</v>
          </cell>
          <cell r="DS24">
            <v>604</v>
          </cell>
          <cell r="DT24">
            <v>1278</v>
          </cell>
          <cell r="DU24">
            <v>622</v>
          </cell>
          <cell r="DV24">
            <v>656</v>
          </cell>
          <cell r="DW24">
            <v>1266</v>
          </cell>
          <cell r="DX24">
            <v>621</v>
          </cell>
          <cell r="DY24">
            <v>645</v>
          </cell>
          <cell r="DZ24">
            <v>1186</v>
          </cell>
          <cell r="EA24">
            <v>581</v>
          </cell>
          <cell r="EB24">
            <v>605</v>
          </cell>
          <cell r="EC24">
            <v>1180</v>
          </cell>
          <cell r="ED24">
            <v>606</v>
          </cell>
          <cell r="EE24">
            <v>574</v>
          </cell>
          <cell r="EF24">
            <v>1189</v>
          </cell>
          <cell r="EG24">
            <v>583</v>
          </cell>
          <cell r="EH24">
            <v>606</v>
          </cell>
          <cell r="EI24">
            <v>1242</v>
          </cell>
          <cell r="EJ24">
            <v>599</v>
          </cell>
          <cell r="EK24">
            <v>643</v>
          </cell>
          <cell r="EL24">
            <v>1324</v>
          </cell>
          <cell r="EM24">
            <v>671</v>
          </cell>
          <cell r="EN24">
            <v>653</v>
          </cell>
          <cell r="EO24">
            <v>1379</v>
          </cell>
          <cell r="EP24">
            <v>702</v>
          </cell>
          <cell r="EQ24">
            <v>677</v>
          </cell>
          <cell r="ER24">
            <v>1513</v>
          </cell>
          <cell r="ES24">
            <v>702</v>
          </cell>
          <cell r="ET24">
            <v>811</v>
          </cell>
          <cell r="EU24">
            <v>1558</v>
          </cell>
          <cell r="EV24">
            <v>721</v>
          </cell>
          <cell r="EW24">
            <v>837</v>
          </cell>
          <cell r="EX24">
            <v>1741</v>
          </cell>
          <cell r="EY24">
            <v>870</v>
          </cell>
          <cell r="EZ24">
            <v>871</v>
          </cell>
          <cell r="FA24">
            <v>1630</v>
          </cell>
          <cell r="FB24">
            <v>829</v>
          </cell>
          <cell r="FC24">
            <v>801</v>
          </cell>
          <cell r="FD24">
            <v>1670</v>
          </cell>
          <cell r="FE24">
            <v>788</v>
          </cell>
          <cell r="FF24">
            <v>882</v>
          </cell>
          <cell r="FG24">
            <v>1804</v>
          </cell>
          <cell r="FH24">
            <v>905</v>
          </cell>
          <cell r="FI24">
            <v>899</v>
          </cell>
          <cell r="FJ24">
            <v>1805</v>
          </cell>
          <cell r="FK24">
            <v>885</v>
          </cell>
          <cell r="FL24">
            <v>920</v>
          </cell>
          <cell r="FM24">
            <v>1821</v>
          </cell>
          <cell r="FN24">
            <v>896</v>
          </cell>
          <cell r="FO24">
            <v>925</v>
          </cell>
          <cell r="FP24">
            <v>1855</v>
          </cell>
          <cell r="FQ24">
            <v>914</v>
          </cell>
          <cell r="FR24">
            <v>941</v>
          </cell>
          <cell r="FS24">
            <v>1920</v>
          </cell>
          <cell r="FT24">
            <v>987</v>
          </cell>
          <cell r="FU24">
            <v>933</v>
          </cell>
          <cell r="FV24">
            <v>1800</v>
          </cell>
          <cell r="FW24">
            <v>909</v>
          </cell>
          <cell r="FX24">
            <v>891</v>
          </cell>
          <cell r="FY24">
            <v>1793</v>
          </cell>
          <cell r="FZ24">
            <v>892</v>
          </cell>
          <cell r="GA24">
            <v>901</v>
          </cell>
          <cell r="GB24">
            <v>1722</v>
          </cell>
          <cell r="GC24">
            <v>869</v>
          </cell>
          <cell r="GD24">
            <v>853</v>
          </cell>
          <cell r="GE24">
            <v>1646</v>
          </cell>
          <cell r="GF24">
            <v>807</v>
          </cell>
          <cell r="GG24">
            <v>839</v>
          </cell>
          <cell r="GH24">
            <v>1635</v>
          </cell>
          <cell r="GI24">
            <v>789</v>
          </cell>
          <cell r="GJ24">
            <v>846</v>
          </cell>
          <cell r="GK24">
            <v>1604</v>
          </cell>
          <cell r="GL24">
            <v>816</v>
          </cell>
          <cell r="GM24">
            <v>788</v>
          </cell>
          <cell r="GN24">
            <v>1554</v>
          </cell>
          <cell r="GO24">
            <v>777</v>
          </cell>
          <cell r="GP24">
            <v>777</v>
          </cell>
          <cell r="GQ24">
            <v>1409</v>
          </cell>
          <cell r="GR24">
            <v>732</v>
          </cell>
          <cell r="GS24">
            <v>677</v>
          </cell>
          <cell r="GT24">
            <v>1505</v>
          </cell>
          <cell r="GU24">
            <v>792</v>
          </cell>
          <cell r="GV24">
            <v>713</v>
          </cell>
          <cell r="GW24">
            <v>1507</v>
          </cell>
          <cell r="GX24">
            <v>748</v>
          </cell>
          <cell r="GY24">
            <v>759</v>
          </cell>
          <cell r="GZ24">
            <v>1460</v>
          </cell>
          <cell r="HA24">
            <v>732</v>
          </cell>
          <cell r="HB24">
            <v>728</v>
          </cell>
          <cell r="HC24">
            <v>1401</v>
          </cell>
          <cell r="HD24">
            <v>698</v>
          </cell>
          <cell r="HE24">
            <v>703</v>
          </cell>
          <cell r="HF24">
            <v>1456</v>
          </cell>
          <cell r="HG24">
            <v>742</v>
          </cell>
          <cell r="HH24">
            <v>714</v>
          </cell>
          <cell r="HI24">
            <v>1494</v>
          </cell>
          <cell r="HJ24">
            <v>691</v>
          </cell>
          <cell r="HK24">
            <v>803</v>
          </cell>
          <cell r="HL24">
            <v>1573</v>
          </cell>
          <cell r="HM24">
            <v>791</v>
          </cell>
          <cell r="HN24">
            <v>782</v>
          </cell>
          <cell r="HO24">
            <v>1681</v>
          </cell>
          <cell r="HP24">
            <v>816</v>
          </cell>
          <cell r="HQ24">
            <v>865</v>
          </cell>
          <cell r="HR24">
            <v>1685</v>
          </cell>
          <cell r="HS24">
            <v>845</v>
          </cell>
          <cell r="HT24">
            <v>840</v>
          </cell>
          <cell r="HU24">
            <v>1370</v>
          </cell>
          <cell r="HV24">
            <v>666</v>
          </cell>
          <cell r="HW24">
            <v>704</v>
          </cell>
          <cell r="HX24">
            <v>1349</v>
          </cell>
          <cell r="HY24">
            <v>698</v>
          </cell>
          <cell r="HZ24">
            <v>651</v>
          </cell>
          <cell r="IA24">
            <v>1313</v>
          </cell>
          <cell r="IB24">
            <v>642</v>
          </cell>
          <cell r="IC24">
            <v>671</v>
          </cell>
          <cell r="ID24">
            <v>1210</v>
          </cell>
          <cell r="IE24">
            <v>575</v>
          </cell>
          <cell r="IF24">
            <v>635</v>
          </cell>
          <cell r="IG24">
            <v>1050</v>
          </cell>
          <cell r="IH24">
            <v>501</v>
          </cell>
          <cell r="II24">
            <v>549</v>
          </cell>
          <cell r="IJ24">
            <v>955</v>
          </cell>
          <cell r="IK24">
            <v>474</v>
          </cell>
          <cell r="IL24">
            <v>481</v>
          </cell>
          <cell r="IM24">
            <v>963</v>
          </cell>
          <cell r="IN24">
            <v>453</v>
          </cell>
          <cell r="IO24">
            <v>510</v>
          </cell>
          <cell r="IP24">
            <v>955</v>
          </cell>
          <cell r="IQ24">
            <v>436</v>
          </cell>
          <cell r="IR24">
            <v>519</v>
          </cell>
          <cell r="IS24">
            <v>880</v>
          </cell>
          <cell r="IT24">
            <v>411</v>
          </cell>
          <cell r="IU24">
            <v>469</v>
          </cell>
          <cell r="IV24">
            <v>836</v>
          </cell>
          <cell r="IW24">
            <v>412</v>
          </cell>
          <cell r="IX24">
            <v>424</v>
          </cell>
          <cell r="IY24">
            <v>760</v>
          </cell>
          <cell r="IZ24">
            <v>348</v>
          </cell>
          <cell r="JA24">
            <v>412</v>
          </cell>
          <cell r="JB24">
            <v>725</v>
          </cell>
          <cell r="JC24">
            <v>328</v>
          </cell>
          <cell r="JD24">
            <v>397</v>
          </cell>
          <cell r="JE24">
            <v>667</v>
          </cell>
          <cell r="JF24">
            <v>290</v>
          </cell>
          <cell r="JG24">
            <v>377</v>
          </cell>
          <cell r="JH24">
            <v>573</v>
          </cell>
          <cell r="JI24">
            <v>239</v>
          </cell>
          <cell r="JJ24">
            <v>334</v>
          </cell>
          <cell r="JK24">
            <v>588</v>
          </cell>
          <cell r="JL24">
            <v>261</v>
          </cell>
          <cell r="JM24">
            <v>327</v>
          </cell>
          <cell r="JN24">
            <v>528</v>
          </cell>
          <cell r="JO24">
            <v>226</v>
          </cell>
          <cell r="JP24">
            <v>302</v>
          </cell>
          <cell r="JQ24">
            <v>455</v>
          </cell>
          <cell r="JR24">
            <v>187</v>
          </cell>
          <cell r="JS24">
            <v>268</v>
          </cell>
          <cell r="JT24">
            <v>407</v>
          </cell>
          <cell r="JU24">
            <v>164</v>
          </cell>
          <cell r="JV24">
            <v>243</v>
          </cell>
          <cell r="JW24">
            <v>356</v>
          </cell>
          <cell r="JX24">
            <v>156</v>
          </cell>
          <cell r="JY24">
            <v>200</v>
          </cell>
          <cell r="JZ24">
            <v>352</v>
          </cell>
          <cell r="KA24">
            <v>127</v>
          </cell>
          <cell r="KB24">
            <v>225</v>
          </cell>
          <cell r="KC24">
            <v>294</v>
          </cell>
          <cell r="KD24">
            <v>107</v>
          </cell>
          <cell r="KE24">
            <v>187</v>
          </cell>
          <cell r="KF24">
            <v>970</v>
          </cell>
          <cell r="KG24">
            <v>280</v>
          </cell>
          <cell r="KH24">
            <v>690</v>
          </cell>
        </row>
        <row r="25">
          <cell r="C25" t="str">
            <v>Bath and North East Somerset</v>
          </cell>
          <cell r="D25" t="str">
            <v>E06000022</v>
          </cell>
          <cell r="E25" t="str">
            <v>Unitary Authority</v>
          </cell>
          <cell r="F25">
            <v>184874</v>
          </cell>
          <cell r="G25">
            <v>119242</v>
          </cell>
          <cell r="H25">
            <v>4.15040282</v>
          </cell>
          <cell r="I25">
            <v>0.64499064227527936</v>
          </cell>
          <cell r="J25">
            <v>16012</v>
          </cell>
          <cell r="K25">
            <v>15309</v>
          </cell>
          <cell r="L25">
            <v>11185</v>
          </cell>
          <cell r="M25">
            <v>10335</v>
          </cell>
          <cell r="N25">
            <v>10264</v>
          </cell>
          <cell r="O25">
            <v>10768</v>
          </cell>
          <cell r="P25">
            <v>12149</v>
          </cell>
          <cell r="Q25">
            <v>12713</v>
          </cell>
          <cell r="R25">
            <v>9974</v>
          </cell>
          <cell r="S25">
            <v>10533</v>
          </cell>
          <cell r="T25">
            <v>91140</v>
          </cell>
          <cell r="U25">
            <v>93734</v>
          </cell>
          <cell r="V25">
            <v>1728</v>
          </cell>
          <cell r="W25">
            <v>910</v>
          </cell>
          <cell r="X25">
            <v>818</v>
          </cell>
          <cell r="Y25">
            <v>1796</v>
          </cell>
          <cell r="Z25">
            <v>900</v>
          </cell>
          <cell r="AA25">
            <v>896</v>
          </cell>
          <cell r="AB25">
            <v>1972</v>
          </cell>
          <cell r="AC25">
            <v>1037</v>
          </cell>
          <cell r="AD25">
            <v>935</v>
          </cell>
          <cell r="AE25">
            <v>2020</v>
          </cell>
          <cell r="AF25">
            <v>1034</v>
          </cell>
          <cell r="AG25">
            <v>986</v>
          </cell>
          <cell r="AH25">
            <v>2042</v>
          </cell>
          <cell r="AI25">
            <v>1080</v>
          </cell>
          <cell r="AJ25">
            <v>962</v>
          </cell>
          <cell r="AK25">
            <v>1924</v>
          </cell>
          <cell r="AL25">
            <v>1001</v>
          </cell>
          <cell r="AM25">
            <v>923</v>
          </cell>
          <cell r="AN25">
            <v>1994</v>
          </cell>
          <cell r="AO25">
            <v>1028</v>
          </cell>
          <cell r="AP25">
            <v>966</v>
          </cell>
          <cell r="AQ25">
            <v>1939</v>
          </cell>
          <cell r="AR25">
            <v>995</v>
          </cell>
          <cell r="AS25">
            <v>944</v>
          </cell>
          <cell r="AT25">
            <v>2064</v>
          </cell>
          <cell r="AU25">
            <v>1025</v>
          </cell>
          <cell r="AV25">
            <v>1039</v>
          </cell>
          <cell r="AW25">
            <v>1936</v>
          </cell>
          <cell r="AX25">
            <v>1001</v>
          </cell>
          <cell r="AY25">
            <v>935</v>
          </cell>
          <cell r="AZ25">
            <v>1832</v>
          </cell>
          <cell r="BA25">
            <v>963</v>
          </cell>
          <cell r="BB25">
            <v>869</v>
          </cell>
          <cell r="BC25">
            <v>1787</v>
          </cell>
          <cell r="BD25">
            <v>903</v>
          </cell>
          <cell r="BE25">
            <v>884</v>
          </cell>
          <cell r="BF25">
            <v>1852</v>
          </cell>
          <cell r="BG25">
            <v>1001</v>
          </cell>
          <cell r="BH25">
            <v>851</v>
          </cell>
          <cell r="BI25">
            <v>1837</v>
          </cell>
          <cell r="BJ25">
            <v>950</v>
          </cell>
          <cell r="BK25">
            <v>887</v>
          </cell>
          <cell r="BL25">
            <v>1951</v>
          </cell>
          <cell r="BM25">
            <v>982</v>
          </cell>
          <cell r="BN25">
            <v>969</v>
          </cell>
          <cell r="BO25">
            <v>1954</v>
          </cell>
          <cell r="BP25">
            <v>1010</v>
          </cell>
          <cell r="BQ25">
            <v>944</v>
          </cell>
          <cell r="BR25">
            <v>2009</v>
          </cell>
          <cell r="BS25">
            <v>1026</v>
          </cell>
          <cell r="BT25">
            <v>983</v>
          </cell>
          <cell r="BU25">
            <v>2060</v>
          </cell>
          <cell r="BV25">
            <v>1011</v>
          </cell>
          <cell r="BW25">
            <v>1049</v>
          </cell>
          <cell r="BX25">
            <v>2552</v>
          </cell>
          <cell r="BY25">
            <v>1315</v>
          </cell>
          <cell r="BZ25">
            <v>1237</v>
          </cell>
          <cell r="CA25">
            <v>4365</v>
          </cell>
          <cell r="CB25">
            <v>2213</v>
          </cell>
          <cell r="CC25">
            <v>2152</v>
          </cell>
          <cell r="CD25">
            <v>4734</v>
          </cell>
          <cell r="CE25">
            <v>2384</v>
          </cell>
          <cell r="CF25">
            <v>2350</v>
          </cell>
          <cell r="CG25">
            <v>4556</v>
          </cell>
          <cell r="CH25">
            <v>2351</v>
          </cell>
          <cell r="CI25">
            <v>2205</v>
          </cell>
          <cell r="CJ25">
            <v>4262</v>
          </cell>
          <cell r="CK25">
            <v>2089</v>
          </cell>
          <cell r="CL25">
            <v>2173</v>
          </cell>
          <cell r="CM25">
            <v>3577</v>
          </cell>
          <cell r="CN25">
            <v>1884</v>
          </cell>
          <cell r="CO25">
            <v>1693</v>
          </cell>
          <cell r="CP25">
            <v>3206</v>
          </cell>
          <cell r="CQ25">
            <v>1739</v>
          </cell>
          <cell r="CR25">
            <v>1467</v>
          </cell>
          <cell r="CS25">
            <v>2663</v>
          </cell>
          <cell r="CT25">
            <v>1416</v>
          </cell>
          <cell r="CU25">
            <v>1247</v>
          </cell>
          <cell r="CV25">
            <v>2670</v>
          </cell>
          <cell r="CW25">
            <v>1423</v>
          </cell>
          <cell r="CX25">
            <v>1247</v>
          </cell>
          <cell r="CY25">
            <v>2243</v>
          </cell>
          <cell r="CZ25">
            <v>1182</v>
          </cell>
          <cell r="DA25">
            <v>1061</v>
          </cell>
          <cell r="DB25">
            <v>2078</v>
          </cell>
          <cell r="DC25">
            <v>1060</v>
          </cell>
          <cell r="DD25">
            <v>1018</v>
          </cell>
          <cell r="DE25">
            <v>2048</v>
          </cell>
          <cell r="DF25">
            <v>1083</v>
          </cell>
          <cell r="DG25">
            <v>965</v>
          </cell>
          <cell r="DH25">
            <v>2013</v>
          </cell>
          <cell r="DI25">
            <v>1089</v>
          </cell>
          <cell r="DJ25">
            <v>924</v>
          </cell>
          <cell r="DK25">
            <v>1909</v>
          </cell>
          <cell r="DL25">
            <v>976</v>
          </cell>
          <cell r="DM25">
            <v>933</v>
          </cell>
          <cell r="DN25">
            <v>2017</v>
          </cell>
          <cell r="DO25">
            <v>998</v>
          </cell>
          <cell r="DP25">
            <v>1019</v>
          </cell>
          <cell r="DQ25">
            <v>1975</v>
          </cell>
          <cell r="DR25">
            <v>975</v>
          </cell>
          <cell r="DS25">
            <v>1000</v>
          </cell>
          <cell r="DT25">
            <v>1904</v>
          </cell>
          <cell r="DU25">
            <v>983</v>
          </cell>
          <cell r="DV25">
            <v>921</v>
          </cell>
          <cell r="DW25">
            <v>2043</v>
          </cell>
          <cell r="DX25">
            <v>1000</v>
          </cell>
          <cell r="DY25">
            <v>1043</v>
          </cell>
          <cell r="DZ25">
            <v>2023</v>
          </cell>
          <cell r="EA25">
            <v>989</v>
          </cell>
          <cell r="EB25">
            <v>1034</v>
          </cell>
          <cell r="EC25">
            <v>1886</v>
          </cell>
          <cell r="ED25">
            <v>927</v>
          </cell>
          <cell r="EE25">
            <v>959</v>
          </cell>
          <cell r="EF25">
            <v>1879</v>
          </cell>
          <cell r="EG25">
            <v>904</v>
          </cell>
          <cell r="EH25">
            <v>975</v>
          </cell>
          <cell r="EI25">
            <v>1912</v>
          </cell>
          <cell r="EJ25">
            <v>912</v>
          </cell>
          <cell r="EK25">
            <v>1000</v>
          </cell>
          <cell r="EL25">
            <v>2060</v>
          </cell>
          <cell r="EM25">
            <v>998</v>
          </cell>
          <cell r="EN25">
            <v>1062</v>
          </cell>
          <cell r="EO25">
            <v>2056</v>
          </cell>
          <cell r="EP25">
            <v>985</v>
          </cell>
          <cell r="EQ25">
            <v>1071</v>
          </cell>
          <cell r="ER25">
            <v>2263</v>
          </cell>
          <cell r="ES25">
            <v>1144</v>
          </cell>
          <cell r="ET25">
            <v>1119</v>
          </cell>
          <cell r="EU25">
            <v>2471</v>
          </cell>
          <cell r="EV25">
            <v>1171</v>
          </cell>
          <cell r="EW25">
            <v>1300</v>
          </cell>
          <cell r="EX25">
            <v>2439</v>
          </cell>
          <cell r="EY25">
            <v>1234</v>
          </cell>
          <cell r="EZ25">
            <v>1205</v>
          </cell>
          <cell r="FA25">
            <v>2365</v>
          </cell>
          <cell r="FB25">
            <v>1140</v>
          </cell>
          <cell r="FC25">
            <v>1225</v>
          </cell>
          <cell r="FD25">
            <v>2435</v>
          </cell>
          <cell r="FE25">
            <v>1202</v>
          </cell>
          <cell r="FF25">
            <v>1233</v>
          </cell>
          <cell r="FG25">
            <v>2466</v>
          </cell>
          <cell r="FH25">
            <v>1236</v>
          </cell>
          <cell r="FI25">
            <v>1230</v>
          </cell>
          <cell r="FJ25">
            <v>2551</v>
          </cell>
          <cell r="FK25">
            <v>1240</v>
          </cell>
          <cell r="FL25">
            <v>1311</v>
          </cell>
          <cell r="FM25">
            <v>2509</v>
          </cell>
          <cell r="FN25">
            <v>1222</v>
          </cell>
          <cell r="FO25">
            <v>1287</v>
          </cell>
          <cell r="FP25">
            <v>2599</v>
          </cell>
          <cell r="FQ25">
            <v>1314</v>
          </cell>
          <cell r="FR25">
            <v>1285</v>
          </cell>
          <cell r="FS25">
            <v>2667</v>
          </cell>
          <cell r="FT25">
            <v>1242</v>
          </cell>
          <cell r="FU25">
            <v>1425</v>
          </cell>
          <cell r="FV25">
            <v>2460</v>
          </cell>
          <cell r="FW25">
            <v>1223</v>
          </cell>
          <cell r="FX25">
            <v>1237</v>
          </cell>
          <cell r="FY25">
            <v>2467</v>
          </cell>
          <cell r="FZ25">
            <v>1193</v>
          </cell>
          <cell r="GA25">
            <v>1274</v>
          </cell>
          <cell r="GB25">
            <v>2343</v>
          </cell>
          <cell r="GC25">
            <v>1137</v>
          </cell>
          <cell r="GD25">
            <v>1206</v>
          </cell>
          <cell r="GE25">
            <v>2251</v>
          </cell>
          <cell r="GF25">
            <v>1090</v>
          </cell>
          <cell r="GG25">
            <v>1161</v>
          </cell>
          <cell r="GH25">
            <v>2156</v>
          </cell>
          <cell r="GI25">
            <v>1077</v>
          </cell>
          <cell r="GJ25">
            <v>1079</v>
          </cell>
          <cell r="GK25">
            <v>2094</v>
          </cell>
          <cell r="GL25">
            <v>1025</v>
          </cell>
          <cell r="GM25">
            <v>1069</v>
          </cell>
          <cell r="GN25">
            <v>2180</v>
          </cell>
          <cell r="GO25">
            <v>1041</v>
          </cell>
          <cell r="GP25">
            <v>1139</v>
          </cell>
          <cell r="GQ25">
            <v>2080</v>
          </cell>
          <cell r="GR25">
            <v>1046</v>
          </cell>
          <cell r="GS25">
            <v>1034</v>
          </cell>
          <cell r="GT25">
            <v>1928</v>
          </cell>
          <cell r="GU25">
            <v>952</v>
          </cell>
          <cell r="GV25">
            <v>976</v>
          </cell>
          <cell r="GW25">
            <v>1985</v>
          </cell>
          <cell r="GX25">
            <v>952</v>
          </cell>
          <cell r="GY25">
            <v>1033</v>
          </cell>
          <cell r="GZ25">
            <v>1982</v>
          </cell>
          <cell r="HA25">
            <v>948</v>
          </cell>
          <cell r="HB25">
            <v>1034</v>
          </cell>
          <cell r="HC25">
            <v>1944</v>
          </cell>
          <cell r="HD25">
            <v>906</v>
          </cell>
          <cell r="HE25">
            <v>1038</v>
          </cell>
          <cell r="HF25">
            <v>1907</v>
          </cell>
          <cell r="HG25">
            <v>937</v>
          </cell>
          <cell r="HH25">
            <v>970</v>
          </cell>
          <cell r="HI25">
            <v>1924</v>
          </cell>
          <cell r="HJ25">
            <v>929</v>
          </cell>
          <cell r="HK25">
            <v>995</v>
          </cell>
          <cell r="HL25">
            <v>2050</v>
          </cell>
          <cell r="HM25">
            <v>962</v>
          </cell>
          <cell r="HN25">
            <v>1088</v>
          </cell>
          <cell r="HO25">
            <v>2142</v>
          </cell>
          <cell r="HP25">
            <v>1054</v>
          </cell>
          <cell r="HQ25">
            <v>1088</v>
          </cell>
          <cell r="HR25">
            <v>2358</v>
          </cell>
          <cell r="HS25">
            <v>1164</v>
          </cell>
          <cell r="HT25">
            <v>1194</v>
          </cell>
          <cell r="HU25">
            <v>1876</v>
          </cell>
          <cell r="HV25">
            <v>885</v>
          </cell>
          <cell r="HW25">
            <v>991</v>
          </cell>
          <cell r="HX25">
            <v>1836</v>
          </cell>
          <cell r="HY25">
            <v>904</v>
          </cell>
          <cell r="HZ25">
            <v>932</v>
          </cell>
          <cell r="IA25">
            <v>1802</v>
          </cell>
          <cell r="IB25">
            <v>825</v>
          </cell>
          <cell r="IC25">
            <v>977</v>
          </cell>
          <cell r="ID25">
            <v>1624</v>
          </cell>
          <cell r="IE25">
            <v>759</v>
          </cell>
          <cell r="IF25">
            <v>865</v>
          </cell>
          <cell r="IG25">
            <v>1426</v>
          </cell>
          <cell r="IH25">
            <v>692</v>
          </cell>
          <cell r="II25">
            <v>734</v>
          </cell>
          <cell r="IJ25">
            <v>1335</v>
          </cell>
          <cell r="IK25">
            <v>646</v>
          </cell>
          <cell r="IL25">
            <v>689</v>
          </cell>
          <cell r="IM25">
            <v>1286</v>
          </cell>
          <cell r="IN25">
            <v>553</v>
          </cell>
          <cell r="IO25">
            <v>733</v>
          </cell>
          <cell r="IP25">
            <v>1361</v>
          </cell>
          <cell r="IQ25">
            <v>641</v>
          </cell>
          <cell r="IR25">
            <v>720</v>
          </cell>
          <cell r="IS25">
            <v>1356</v>
          </cell>
          <cell r="IT25">
            <v>625</v>
          </cell>
          <cell r="IU25">
            <v>731</v>
          </cell>
          <cell r="IV25">
            <v>1253</v>
          </cell>
          <cell r="IW25">
            <v>560</v>
          </cell>
          <cell r="IX25">
            <v>693</v>
          </cell>
          <cell r="IY25">
            <v>1184</v>
          </cell>
          <cell r="IZ25">
            <v>538</v>
          </cell>
          <cell r="JA25">
            <v>646</v>
          </cell>
          <cell r="JB25">
            <v>1102</v>
          </cell>
          <cell r="JC25">
            <v>508</v>
          </cell>
          <cell r="JD25">
            <v>594</v>
          </cell>
          <cell r="JE25">
            <v>995</v>
          </cell>
          <cell r="JF25">
            <v>431</v>
          </cell>
          <cell r="JG25">
            <v>564</v>
          </cell>
          <cell r="JH25">
            <v>979</v>
          </cell>
          <cell r="JI25">
            <v>440</v>
          </cell>
          <cell r="JJ25">
            <v>539</v>
          </cell>
          <cell r="JK25">
            <v>953</v>
          </cell>
          <cell r="JL25">
            <v>378</v>
          </cell>
          <cell r="JM25">
            <v>575</v>
          </cell>
          <cell r="JN25">
            <v>919</v>
          </cell>
          <cell r="JO25">
            <v>386</v>
          </cell>
          <cell r="JP25">
            <v>533</v>
          </cell>
          <cell r="JQ25">
            <v>829</v>
          </cell>
          <cell r="JR25">
            <v>334</v>
          </cell>
          <cell r="JS25">
            <v>495</v>
          </cell>
          <cell r="JT25">
            <v>733</v>
          </cell>
          <cell r="JU25">
            <v>299</v>
          </cell>
          <cell r="JV25">
            <v>434</v>
          </cell>
          <cell r="JW25">
            <v>636</v>
          </cell>
          <cell r="JX25">
            <v>223</v>
          </cell>
          <cell r="JY25">
            <v>413</v>
          </cell>
          <cell r="JZ25">
            <v>591</v>
          </cell>
          <cell r="KA25">
            <v>234</v>
          </cell>
          <cell r="KB25">
            <v>357</v>
          </cell>
          <cell r="KC25">
            <v>487</v>
          </cell>
          <cell r="KD25">
            <v>173</v>
          </cell>
          <cell r="KE25">
            <v>314</v>
          </cell>
          <cell r="KF25">
            <v>1967</v>
          </cell>
          <cell r="KG25">
            <v>593</v>
          </cell>
          <cell r="KH25">
            <v>1374</v>
          </cell>
        </row>
        <row r="26">
          <cell r="C26" t="str">
            <v>Bedford</v>
          </cell>
          <cell r="D26" t="str">
            <v>E06000055</v>
          </cell>
          <cell r="E26" t="str">
            <v>Unitary Authority</v>
          </cell>
          <cell r="F26">
            <v>166252</v>
          </cell>
          <cell r="G26">
            <v>104014</v>
          </cell>
          <cell r="H26">
            <v>4.5211320200000005</v>
          </cell>
          <cell r="I26">
            <v>0.62564059379736781</v>
          </cell>
          <cell r="J26">
            <v>9316</v>
          </cell>
          <cell r="K26">
            <v>8460</v>
          </cell>
          <cell r="L26">
            <v>10206</v>
          </cell>
          <cell r="M26">
            <v>10878</v>
          </cell>
          <cell r="N26">
            <v>10884</v>
          </cell>
          <cell r="O26">
            <v>11461</v>
          </cell>
          <cell r="P26">
            <v>12039</v>
          </cell>
          <cell r="Q26">
            <v>12096</v>
          </cell>
          <cell r="R26">
            <v>9229</v>
          </cell>
          <cell r="S26">
            <v>9445</v>
          </cell>
          <cell r="T26">
            <v>82070</v>
          </cell>
          <cell r="U26">
            <v>84182</v>
          </cell>
          <cell r="V26">
            <v>2129</v>
          </cell>
          <cell r="W26">
            <v>1111</v>
          </cell>
          <cell r="X26">
            <v>1018</v>
          </cell>
          <cell r="Y26">
            <v>2227</v>
          </cell>
          <cell r="Z26">
            <v>1115</v>
          </cell>
          <cell r="AA26">
            <v>1112</v>
          </cell>
          <cell r="AB26">
            <v>2250</v>
          </cell>
          <cell r="AC26">
            <v>1161</v>
          </cell>
          <cell r="AD26">
            <v>1089</v>
          </cell>
          <cell r="AE26">
            <v>2280</v>
          </cell>
          <cell r="AF26">
            <v>1155</v>
          </cell>
          <cell r="AG26">
            <v>1125</v>
          </cell>
          <cell r="AH26">
            <v>2183</v>
          </cell>
          <cell r="AI26">
            <v>1111</v>
          </cell>
          <cell r="AJ26">
            <v>1072</v>
          </cell>
          <cell r="AK26">
            <v>2276</v>
          </cell>
          <cell r="AL26">
            <v>1156</v>
          </cell>
          <cell r="AM26">
            <v>1120</v>
          </cell>
          <cell r="AN26">
            <v>2229</v>
          </cell>
          <cell r="AO26">
            <v>1123</v>
          </cell>
          <cell r="AP26">
            <v>1106</v>
          </cell>
          <cell r="AQ26">
            <v>2194</v>
          </cell>
          <cell r="AR26">
            <v>1141</v>
          </cell>
          <cell r="AS26">
            <v>1053</v>
          </cell>
          <cell r="AT26">
            <v>2006</v>
          </cell>
          <cell r="AU26">
            <v>1037</v>
          </cell>
          <cell r="AV26">
            <v>969</v>
          </cell>
          <cell r="AW26">
            <v>2069</v>
          </cell>
          <cell r="AX26">
            <v>1059</v>
          </cell>
          <cell r="AY26">
            <v>1010</v>
          </cell>
          <cell r="AZ26">
            <v>1937</v>
          </cell>
          <cell r="BA26">
            <v>991</v>
          </cell>
          <cell r="BB26">
            <v>946</v>
          </cell>
          <cell r="BC26">
            <v>1969</v>
          </cell>
          <cell r="BD26">
            <v>1017</v>
          </cell>
          <cell r="BE26">
            <v>952</v>
          </cell>
          <cell r="BF26">
            <v>1949</v>
          </cell>
          <cell r="BG26">
            <v>991</v>
          </cell>
          <cell r="BH26">
            <v>958</v>
          </cell>
          <cell r="BI26">
            <v>1956</v>
          </cell>
          <cell r="BJ26">
            <v>1047</v>
          </cell>
          <cell r="BK26">
            <v>909</v>
          </cell>
          <cell r="BL26">
            <v>1955</v>
          </cell>
          <cell r="BM26">
            <v>1003</v>
          </cell>
          <cell r="BN26">
            <v>952</v>
          </cell>
          <cell r="BO26">
            <v>1986</v>
          </cell>
          <cell r="BP26">
            <v>1067</v>
          </cell>
          <cell r="BQ26">
            <v>919</v>
          </cell>
          <cell r="BR26">
            <v>2111</v>
          </cell>
          <cell r="BS26">
            <v>1133</v>
          </cell>
          <cell r="BT26">
            <v>978</v>
          </cell>
          <cell r="BU26">
            <v>2205</v>
          </cell>
          <cell r="BV26">
            <v>1144</v>
          </cell>
          <cell r="BW26">
            <v>1061</v>
          </cell>
          <cell r="BX26">
            <v>2120</v>
          </cell>
          <cell r="BY26">
            <v>1105</v>
          </cell>
          <cell r="BZ26">
            <v>1015</v>
          </cell>
          <cell r="CA26">
            <v>1858</v>
          </cell>
          <cell r="CB26">
            <v>997</v>
          </cell>
          <cell r="CC26">
            <v>861</v>
          </cell>
          <cell r="CD26">
            <v>1638</v>
          </cell>
          <cell r="CE26">
            <v>889</v>
          </cell>
          <cell r="CF26">
            <v>749</v>
          </cell>
          <cell r="CG26">
            <v>1949</v>
          </cell>
          <cell r="CH26">
            <v>1030</v>
          </cell>
          <cell r="CI26">
            <v>919</v>
          </cell>
          <cell r="CJ26">
            <v>1974</v>
          </cell>
          <cell r="CK26">
            <v>1000</v>
          </cell>
          <cell r="CL26">
            <v>974</v>
          </cell>
          <cell r="CM26">
            <v>1959</v>
          </cell>
          <cell r="CN26">
            <v>1014</v>
          </cell>
          <cell r="CO26">
            <v>945</v>
          </cell>
          <cell r="CP26">
            <v>1962</v>
          </cell>
          <cell r="CQ26">
            <v>1004</v>
          </cell>
          <cell r="CR26">
            <v>958</v>
          </cell>
          <cell r="CS26">
            <v>1985</v>
          </cell>
          <cell r="CT26">
            <v>1005</v>
          </cell>
          <cell r="CU26">
            <v>980</v>
          </cell>
          <cell r="CV26">
            <v>1988</v>
          </cell>
          <cell r="CW26">
            <v>974</v>
          </cell>
          <cell r="CX26">
            <v>1014</v>
          </cell>
          <cell r="CY26">
            <v>2050</v>
          </cell>
          <cell r="CZ26">
            <v>974</v>
          </cell>
          <cell r="DA26">
            <v>1076</v>
          </cell>
          <cell r="DB26">
            <v>1885</v>
          </cell>
          <cell r="DC26">
            <v>954</v>
          </cell>
          <cell r="DD26">
            <v>931</v>
          </cell>
          <cell r="DE26">
            <v>2101</v>
          </cell>
          <cell r="DF26">
            <v>1009</v>
          </cell>
          <cell r="DG26">
            <v>1092</v>
          </cell>
          <cell r="DH26">
            <v>2086</v>
          </cell>
          <cell r="DI26">
            <v>972</v>
          </cell>
          <cell r="DJ26">
            <v>1114</v>
          </cell>
          <cell r="DK26">
            <v>2149</v>
          </cell>
          <cell r="DL26">
            <v>1020</v>
          </cell>
          <cell r="DM26">
            <v>1129</v>
          </cell>
          <cell r="DN26">
            <v>2151</v>
          </cell>
          <cell r="DO26">
            <v>1066</v>
          </cell>
          <cell r="DP26">
            <v>1085</v>
          </cell>
          <cell r="DQ26">
            <v>2276</v>
          </cell>
          <cell r="DR26">
            <v>1081</v>
          </cell>
          <cell r="DS26">
            <v>1195</v>
          </cell>
          <cell r="DT26">
            <v>2413</v>
          </cell>
          <cell r="DU26">
            <v>1151</v>
          </cell>
          <cell r="DV26">
            <v>1262</v>
          </cell>
          <cell r="DW26">
            <v>2342</v>
          </cell>
          <cell r="DX26">
            <v>1100</v>
          </cell>
          <cell r="DY26">
            <v>1242</v>
          </cell>
          <cell r="DZ26">
            <v>2256</v>
          </cell>
          <cell r="EA26">
            <v>1060</v>
          </cell>
          <cell r="EB26">
            <v>1196</v>
          </cell>
          <cell r="EC26">
            <v>2155</v>
          </cell>
          <cell r="ED26">
            <v>999</v>
          </cell>
          <cell r="EE26">
            <v>1156</v>
          </cell>
          <cell r="EF26">
            <v>2048</v>
          </cell>
          <cell r="EG26">
            <v>998</v>
          </cell>
          <cell r="EH26">
            <v>1050</v>
          </cell>
          <cell r="EI26">
            <v>2149</v>
          </cell>
          <cell r="EJ26">
            <v>1089</v>
          </cell>
          <cell r="EK26">
            <v>1060</v>
          </cell>
          <cell r="EL26">
            <v>2212</v>
          </cell>
          <cell r="EM26">
            <v>1084</v>
          </cell>
          <cell r="EN26">
            <v>1128</v>
          </cell>
          <cell r="EO26">
            <v>2240</v>
          </cell>
          <cell r="EP26">
            <v>1165</v>
          </cell>
          <cell r="EQ26">
            <v>1075</v>
          </cell>
          <cell r="ER26">
            <v>2226</v>
          </cell>
          <cell r="ES26">
            <v>1040</v>
          </cell>
          <cell r="ET26">
            <v>1186</v>
          </cell>
          <cell r="EU26">
            <v>2341</v>
          </cell>
          <cell r="EV26">
            <v>1185</v>
          </cell>
          <cell r="EW26">
            <v>1156</v>
          </cell>
          <cell r="EX26">
            <v>2376</v>
          </cell>
          <cell r="EY26">
            <v>1164</v>
          </cell>
          <cell r="EZ26">
            <v>1212</v>
          </cell>
          <cell r="FA26">
            <v>2358</v>
          </cell>
          <cell r="FB26">
            <v>1187</v>
          </cell>
          <cell r="FC26">
            <v>1171</v>
          </cell>
          <cell r="FD26">
            <v>2418</v>
          </cell>
          <cell r="FE26">
            <v>1229</v>
          </cell>
          <cell r="FF26">
            <v>1189</v>
          </cell>
          <cell r="FG26">
            <v>2461</v>
          </cell>
          <cell r="FH26">
            <v>1206</v>
          </cell>
          <cell r="FI26">
            <v>1255</v>
          </cell>
          <cell r="FJ26">
            <v>2550</v>
          </cell>
          <cell r="FK26">
            <v>1300</v>
          </cell>
          <cell r="FL26">
            <v>1250</v>
          </cell>
          <cell r="FM26">
            <v>2493</v>
          </cell>
          <cell r="FN26">
            <v>1256</v>
          </cell>
          <cell r="FO26">
            <v>1237</v>
          </cell>
          <cell r="FP26">
            <v>2406</v>
          </cell>
          <cell r="FQ26">
            <v>1220</v>
          </cell>
          <cell r="FR26">
            <v>1186</v>
          </cell>
          <cell r="FS26">
            <v>2494</v>
          </cell>
          <cell r="FT26">
            <v>1190</v>
          </cell>
          <cell r="FU26">
            <v>1304</v>
          </cell>
          <cell r="FV26">
            <v>2399</v>
          </cell>
          <cell r="FW26">
            <v>1163</v>
          </cell>
          <cell r="FX26">
            <v>1236</v>
          </cell>
          <cell r="FY26">
            <v>2346</v>
          </cell>
          <cell r="FZ26">
            <v>1159</v>
          </cell>
          <cell r="GA26">
            <v>1187</v>
          </cell>
          <cell r="GB26">
            <v>2210</v>
          </cell>
          <cell r="GC26">
            <v>1129</v>
          </cell>
          <cell r="GD26">
            <v>1081</v>
          </cell>
          <cell r="GE26">
            <v>2092</v>
          </cell>
          <cell r="GF26">
            <v>1018</v>
          </cell>
          <cell r="GG26">
            <v>1074</v>
          </cell>
          <cell r="GH26">
            <v>2163</v>
          </cell>
          <cell r="GI26">
            <v>1087</v>
          </cell>
          <cell r="GJ26">
            <v>1076</v>
          </cell>
          <cell r="GK26">
            <v>2013</v>
          </cell>
          <cell r="GL26">
            <v>978</v>
          </cell>
          <cell r="GM26">
            <v>1035</v>
          </cell>
          <cell r="GN26">
            <v>1910</v>
          </cell>
          <cell r="GO26">
            <v>999</v>
          </cell>
          <cell r="GP26">
            <v>911</v>
          </cell>
          <cell r="GQ26">
            <v>1881</v>
          </cell>
          <cell r="GR26">
            <v>924</v>
          </cell>
          <cell r="GS26">
            <v>957</v>
          </cell>
          <cell r="GT26">
            <v>1819</v>
          </cell>
          <cell r="GU26">
            <v>902</v>
          </cell>
          <cell r="GV26">
            <v>917</v>
          </cell>
          <cell r="GW26">
            <v>1761</v>
          </cell>
          <cell r="GX26">
            <v>866</v>
          </cell>
          <cell r="GY26">
            <v>895</v>
          </cell>
          <cell r="GZ26">
            <v>1700</v>
          </cell>
          <cell r="HA26">
            <v>875</v>
          </cell>
          <cell r="HB26">
            <v>825</v>
          </cell>
          <cell r="HC26">
            <v>1668</v>
          </cell>
          <cell r="HD26">
            <v>799</v>
          </cell>
          <cell r="HE26">
            <v>869</v>
          </cell>
          <cell r="HF26">
            <v>1667</v>
          </cell>
          <cell r="HG26">
            <v>781</v>
          </cell>
          <cell r="HH26">
            <v>886</v>
          </cell>
          <cell r="HI26">
            <v>1752</v>
          </cell>
          <cell r="HJ26">
            <v>877</v>
          </cell>
          <cell r="HK26">
            <v>875</v>
          </cell>
          <cell r="HL26">
            <v>1780</v>
          </cell>
          <cell r="HM26">
            <v>831</v>
          </cell>
          <cell r="HN26">
            <v>949</v>
          </cell>
          <cell r="HO26">
            <v>1953</v>
          </cell>
          <cell r="HP26">
            <v>1008</v>
          </cell>
          <cell r="HQ26">
            <v>945</v>
          </cell>
          <cell r="HR26">
            <v>1884</v>
          </cell>
          <cell r="HS26">
            <v>935</v>
          </cell>
          <cell r="HT26">
            <v>949</v>
          </cell>
          <cell r="HU26">
            <v>1493</v>
          </cell>
          <cell r="HV26">
            <v>743</v>
          </cell>
          <cell r="HW26">
            <v>750</v>
          </cell>
          <cell r="HX26">
            <v>1456</v>
          </cell>
          <cell r="HY26">
            <v>688</v>
          </cell>
          <cell r="HZ26">
            <v>768</v>
          </cell>
          <cell r="IA26">
            <v>1500</v>
          </cell>
          <cell r="IB26">
            <v>753</v>
          </cell>
          <cell r="IC26">
            <v>747</v>
          </cell>
          <cell r="ID26">
            <v>1355</v>
          </cell>
          <cell r="IE26">
            <v>644</v>
          </cell>
          <cell r="IF26">
            <v>711</v>
          </cell>
          <cell r="IG26">
            <v>1158</v>
          </cell>
          <cell r="IH26">
            <v>550</v>
          </cell>
          <cell r="II26">
            <v>608</v>
          </cell>
          <cell r="IJ26">
            <v>1034</v>
          </cell>
          <cell r="IK26">
            <v>503</v>
          </cell>
          <cell r="IL26">
            <v>531</v>
          </cell>
          <cell r="IM26">
            <v>1088</v>
          </cell>
          <cell r="IN26">
            <v>494</v>
          </cell>
          <cell r="IO26">
            <v>594</v>
          </cell>
          <cell r="IP26">
            <v>1083</v>
          </cell>
          <cell r="IQ26">
            <v>543</v>
          </cell>
          <cell r="IR26">
            <v>540</v>
          </cell>
          <cell r="IS26">
            <v>1076</v>
          </cell>
          <cell r="IT26">
            <v>519</v>
          </cell>
          <cell r="IU26">
            <v>557</v>
          </cell>
          <cell r="IV26">
            <v>1007</v>
          </cell>
          <cell r="IW26">
            <v>470</v>
          </cell>
          <cell r="IX26">
            <v>537</v>
          </cell>
          <cell r="IY26">
            <v>940</v>
          </cell>
          <cell r="IZ26">
            <v>415</v>
          </cell>
          <cell r="JA26">
            <v>525</v>
          </cell>
          <cell r="JB26">
            <v>944</v>
          </cell>
          <cell r="JC26">
            <v>393</v>
          </cell>
          <cell r="JD26">
            <v>551</v>
          </cell>
          <cell r="JE26">
            <v>863</v>
          </cell>
          <cell r="JF26">
            <v>374</v>
          </cell>
          <cell r="JG26">
            <v>489</v>
          </cell>
          <cell r="JH26">
            <v>795</v>
          </cell>
          <cell r="JI26">
            <v>325</v>
          </cell>
          <cell r="JJ26">
            <v>470</v>
          </cell>
          <cell r="JK26">
            <v>723</v>
          </cell>
          <cell r="JL26">
            <v>300</v>
          </cell>
          <cell r="JM26">
            <v>423</v>
          </cell>
          <cell r="JN26">
            <v>690</v>
          </cell>
          <cell r="JO26">
            <v>287</v>
          </cell>
          <cell r="JP26">
            <v>403</v>
          </cell>
          <cell r="JQ26">
            <v>696</v>
          </cell>
          <cell r="JR26">
            <v>275</v>
          </cell>
          <cell r="JS26">
            <v>421</v>
          </cell>
          <cell r="JT26">
            <v>579</v>
          </cell>
          <cell r="JU26">
            <v>215</v>
          </cell>
          <cell r="JV26">
            <v>364</v>
          </cell>
          <cell r="JW26">
            <v>529</v>
          </cell>
          <cell r="JX26">
            <v>208</v>
          </cell>
          <cell r="JY26">
            <v>321</v>
          </cell>
          <cell r="JZ26">
            <v>416</v>
          </cell>
          <cell r="KA26">
            <v>181</v>
          </cell>
          <cell r="KB26">
            <v>235</v>
          </cell>
          <cell r="KC26">
            <v>408</v>
          </cell>
          <cell r="KD26">
            <v>150</v>
          </cell>
          <cell r="KE26">
            <v>258</v>
          </cell>
          <cell r="KF26">
            <v>1441</v>
          </cell>
          <cell r="KG26">
            <v>430</v>
          </cell>
          <cell r="KH26">
            <v>1011</v>
          </cell>
        </row>
        <row r="27">
          <cell r="C27" t="str">
            <v>Bexley</v>
          </cell>
          <cell r="D27" t="str">
            <v>E09000004</v>
          </cell>
          <cell r="E27" t="str">
            <v>London Borough</v>
          </cell>
          <cell r="F27">
            <v>242142</v>
          </cell>
          <cell r="G27">
            <v>152284</v>
          </cell>
          <cell r="H27">
            <v>4.2453865999999998</v>
          </cell>
          <cell r="I27">
            <v>0.62890370113404537</v>
          </cell>
          <cell r="J27">
            <v>13492</v>
          </cell>
          <cell r="K27">
            <v>13393</v>
          </cell>
          <cell r="L27">
            <v>15361</v>
          </cell>
          <cell r="M27">
            <v>16915</v>
          </cell>
          <cell r="N27">
            <v>15260</v>
          </cell>
          <cell r="O27">
            <v>16563</v>
          </cell>
          <cell r="P27">
            <v>16908</v>
          </cell>
          <cell r="Q27">
            <v>18475</v>
          </cell>
          <cell r="R27">
            <v>12857</v>
          </cell>
          <cell r="S27">
            <v>13060</v>
          </cell>
          <cell r="T27">
            <v>116761</v>
          </cell>
          <cell r="U27">
            <v>125381</v>
          </cell>
          <cell r="V27">
            <v>3110</v>
          </cell>
          <cell r="W27">
            <v>1605</v>
          </cell>
          <cell r="X27">
            <v>1505</v>
          </cell>
          <cell r="Y27">
            <v>3146</v>
          </cell>
          <cell r="Z27">
            <v>1617</v>
          </cell>
          <cell r="AA27">
            <v>1529</v>
          </cell>
          <cell r="AB27">
            <v>3146</v>
          </cell>
          <cell r="AC27">
            <v>1574</v>
          </cell>
          <cell r="AD27">
            <v>1572</v>
          </cell>
          <cell r="AE27">
            <v>3401</v>
          </cell>
          <cell r="AF27">
            <v>1773</v>
          </cell>
          <cell r="AG27">
            <v>1628</v>
          </cell>
          <cell r="AH27">
            <v>3389</v>
          </cell>
          <cell r="AI27">
            <v>1748</v>
          </cell>
          <cell r="AJ27">
            <v>1641</v>
          </cell>
          <cell r="AK27">
            <v>3191</v>
          </cell>
          <cell r="AL27">
            <v>1634</v>
          </cell>
          <cell r="AM27">
            <v>1557</v>
          </cell>
          <cell r="AN27">
            <v>3202</v>
          </cell>
          <cell r="AO27">
            <v>1615</v>
          </cell>
          <cell r="AP27">
            <v>1587</v>
          </cell>
          <cell r="AQ27">
            <v>3388</v>
          </cell>
          <cell r="AR27">
            <v>1715</v>
          </cell>
          <cell r="AS27">
            <v>1673</v>
          </cell>
          <cell r="AT27">
            <v>3213</v>
          </cell>
          <cell r="AU27">
            <v>1629</v>
          </cell>
          <cell r="AV27">
            <v>1584</v>
          </cell>
          <cell r="AW27">
            <v>3047</v>
          </cell>
          <cell r="AX27">
            <v>1585</v>
          </cell>
          <cell r="AY27">
            <v>1462</v>
          </cell>
          <cell r="AZ27">
            <v>2960</v>
          </cell>
          <cell r="BA27">
            <v>1519</v>
          </cell>
          <cell r="BB27">
            <v>1441</v>
          </cell>
          <cell r="BC27">
            <v>2918</v>
          </cell>
          <cell r="BD27">
            <v>1554</v>
          </cell>
          <cell r="BE27">
            <v>1364</v>
          </cell>
          <cell r="BF27">
            <v>2823</v>
          </cell>
          <cell r="BG27">
            <v>1398</v>
          </cell>
          <cell r="BH27">
            <v>1425</v>
          </cell>
          <cell r="BI27">
            <v>2872</v>
          </cell>
          <cell r="BJ27">
            <v>1480</v>
          </cell>
          <cell r="BK27">
            <v>1392</v>
          </cell>
          <cell r="BL27">
            <v>2935</v>
          </cell>
          <cell r="BM27">
            <v>1527</v>
          </cell>
          <cell r="BN27">
            <v>1408</v>
          </cell>
          <cell r="BO27">
            <v>3029</v>
          </cell>
          <cell r="BP27">
            <v>1585</v>
          </cell>
          <cell r="BQ27">
            <v>1444</v>
          </cell>
          <cell r="BR27">
            <v>3056</v>
          </cell>
          <cell r="BS27">
            <v>1554</v>
          </cell>
          <cell r="BT27">
            <v>1502</v>
          </cell>
          <cell r="BU27">
            <v>3152</v>
          </cell>
          <cell r="BV27">
            <v>1604</v>
          </cell>
          <cell r="BW27">
            <v>1548</v>
          </cell>
          <cell r="BX27">
            <v>2966</v>
          </cell>
          <cell r="BY27">
            <v>1442</v>
          </cell>
          <cell r="BZ27">
            <v>1524</v>
          </cell>
          <cell r="CA27">
            <v>2562</v>
          </cell>
          <cell r="CB27">
            <v>1331</v>
          </cell>
          <cell r="CC27">
            <v>1231</v>
          </cell>
          <cell r="CD27">
            <v>2550</v>
          </cell>
          <cell r="CE27">
            <v>1282</v>
          </cell>
          <cell r="CF27">
            <v>1268</v>
          </cell>
          <cell r="CG27">
            <v>2904</v>
          </cell>
          <cell r="CH27">
            <v>1466</v>
          </cell>
          <cell r="CI27">
            <v>1438</v>
          </cell>
          <cell r="CJ27">
            <v>3014</v>
          </cell>
          <cell r="CK27">
            <v>1502</v>
          </cell>
          <cell r="CL27">
            <v>1512</v>
          </cell>
          <cell r="CM27">
            <v>3162</v>
          </cell>
          <cell r="CN27">
            <v>1543</v>
          </cell>
          <cell r="CO27">
            <v>1619</v>
          </cell>
          <cell r="CP27">
            <v>3519</v>
          </cell>
          <cell r="CQ27">
            <v>1768</v>
          </cell>
          <cell r="CR27">
            <v>1751</v>
          </cell>
          <cell r="CS27">
            <v>3429</v>
          </cell>
          <cell r="CT27">
            <v>1729</v>
          </cell>
          <cell r="CU27">
            <v>1700</v>
          </cell>
          <cell r="CV27">
            <v>3557</v>
          </cell>
          <cell r="CW27">
            <v>1756</v>
          </cell>
          <cell r="CX27">
            <v>1801</v>
          </cell>
          <cell r="CY27">
            <v>3265</v>
          </cell>
          <cell r="CZ27">
            <v>1564</v>
          </cell>
          <cell r="DA27">
            <v>1701</v>
          </cell>
          <cell r="DB27">
            <v>3130</v>
          </cell>
          <cell r="DC27">
            <v>1489</v>
          </cell>
          <cell r="DD27">
            <v>1641</v>
          </cell>
          <cell r="DE27">
            <v>3006</v>
          </cell>
          <cell r="DF27">
            <v>1445</v>
          </cell>
          <cell r="DG27">
            <v>1561</v>
          </cell>
          <cell r="DH27">
            <v>3159</v>
          </cell>
          <cell r="DI27">
            <v>1402</v>
          </cell>
          <cell r="DJ27">
            <v>1757</v>
          </cell>
          <cell r="DK27">
            <v>2979</v>
          </cell>
          <cell r="DL27">
            <v>1392</v>
          </cell>
          <cell r="DM27">
            <v>1587</v>
          </cell>
          <cell r="DN27">
            <v>3186</v>
          </cell>
          <cell r="DO27">
            <v>1515</v>
          </cell>
          <cell r="DP27">
            <v>1671</v>
          </cell>
          <cell r="DQ27">
            <v>3248</v>
          </cell>
          <cell r="DR27">
            <v>1536</v>
          </cell>
          <cell r="DS27">
            <v>1712</v>
          </cell>
          <cell r="DT27">
            <v>3317</v>
          </cell>
          <cell r="DU27">
            <v>1533</v>
          </cell>
          <cell r="DV27">
            <v>1784</v>
          </cell>
          <cell r="DW27">
            <v>3371</v>
          </cell>
          <cell r="DX27">
            <v>1627</v>
          </cell>
          <cell r="DY27">
            <v>1744</v>
          </cell>
          <cell r="DZ27">
            <v>3236</v>
          </cell>
          <cell r="EA27">
            <v>1532</v>
          </cell>
          <cell r="EB27">
            <v>1704</v>
          </cell>
          <cell r="EC27">
            <v>3167</v>
          </cell>
          <cell r="ED27">
            <v>1504</v>
          </cell>
          <cell r="EE27">
            <v>1663</v>
          </cell>
          <cell r="EF27">
            <v>3022</v>
          </cell>
          <cell r="EG27">
            <v>1462</v>
          </cell>
          <cell r="EH27">
            <v>1560</v>
          </cell>
          <cell r="EI27">
            <v>3078</v>
          </cell>
          <cell r="EJ27">
            <v>1454</v>
          </cell>
          <cell r="EK27">
            <v>1624</v>
          </cell>
          <cell r="EL27">
            <v>3046</v>
          </cell>
          <cell r="EM27">
            <v>1469</v>
          </cell>
          <cell r="EN27">
            <v>1577</v>
          </cell>
          <cell r="EO27">
            <v>3082</v>
          </cell>
          <cell r="EP27">
            <v>1500</v>
          </cell>
          <cell r="EQ27">
            <v>1582</v>
          </cell>
          <cell r="ER27">
            <v>3238</v>
          </cell>
          <cell r="ES27">
            <v>1580</v>
          </cell>
          <cell r="ET27">
            <v>1658</v>
          </cell>
          <cell r="EU27">
            <v>3241</v>
          </cell>
          <cell r="EV27">
            <v>1543</v>
          </cell>
          <cell r="EW27">
            <v>1698</v>
          </cell>
          <cell r="EX27">
            <v>3342</v>
          </cell>
          <cell r="EY27">
            <v>1589</v>
          </cell>
          <cell r="EZ27">
            <v>1753</v>
          </cell>
          <cell r="FA27">
            <v>3602</v>
          </cell>
          <cell r="FB27">
            <v>1707</v>
          </cell>
          <cell r="FC27">
            <v>1895</v>
          </cell>
          <cell r="FD27">
            <v>3579</v>
          </cell>
          <cell r="FE27">
            <v>1652</v>
          </cell>
          <cell r="FF27">
            <v>1927</v>
          </cell>
          <cell r="FG27">
            <v>3433</v>
          </cell>
          <cell r="FH27">
            <v>1628</v>
          </cell>
          <cell r="FI27">
            <v>1805</v>
          </cell>
          <cell r="FJ27">
            <v>3713</v>
          </cell>
          <cell r="FK27">
            <v>1746</v>
          </cell>
          <cell r="FL27">
            <v>1967</v>
          </cell>
          <cell r="FM27">
            <v>3630</v>
          </cell>
          <cell r="FN27">
            <v>1683</v>
          </cell>
          <cell r="FO27">
            <v>1947</v>
          </cell>
          <cell r="FP27">
            <v>3676</v>
          </cell>
          <cell r="FQ27">
            <v>1778</v>
          </cell>
          <cell r="FR27">
            <v>1898</v>
          </cell>
          <cell r="FS27">
            <v>3623</v>
          </cell>
          <cell r="FT27">
            <v>1783</v>
          </cell>
          <cell r="FU27">
            <v>1840</v>
          </cell>
          <cell r="FV27">
            <v>3464</v>
          </cell>
          <cell r="FW27">
            <v>1689</v>
          </cell>
          <cell r="FX27">
            <v>1775</v>
          </cell>
          <cell r="FY27">
            <v>3369</v>
          </cell>
          <cell r="FZ27">
            <v>1619</v>
          </cell>
          <cell r="GA27">
            <v>1750</v>
          </cell>
          <cell r="GB27">
            <v>3294</v>
          </cell>
          <cell r="GC27">
            <v>1623</v>
          </cell>
          <cell r="GD27">
            <v>1671</v>
          </cell>
          <cell r="GE27">
            <v>3165</v>
          </cell>
          <cell r="GF27">
            <v>1594</v>
          </cell>
          <cell r="GG27">
            <v>1571</v>
          </cell>
          <cell r="GH27">
            <v>3025</v>
          </cell>
          <cell r="GI27">
            <v>1534</v>
          </cell>
          <cell r="GJ27">
            <v>1491</v>
          </cell>
          <cell r="GK27">
            <v>2899</v>
          </cell>
          <cell r="GL27">
            <v>1461</v>
          </cell>
          <cell r="GM27">
            <v>1438</v>
          </cell>
          <cell r="GN27">
            <v>2731</v>
          </cell>
          <cell r="GO27">
            <v>1326</v>
          </cell>
          <cell r="GP27">
            <v>1405</v>
          </cell>
          <cell r="GQ27">
            <v>2566</v>
          </cell>
          <cell r="GR27">
            <v>1288</v>
          </cell>
          <cell r="GS27">
            <v>1278</v>
          </cell>
          <cell r="GT27">
            <v>2417</v>
          </cell>
          <cell r="GU27">
            <v>1185</v>
          </cell>
          <cell r="GV27">
            <v>1232</v>
          </cell>
          <cell r="GW27">
            <v>2283</v>
          </cell>
          <cell r="GX27">
            <v>1108</v>
          </cell>
          <cell r="GY27">
            <v>1175</v>
          </cell>
          <cell r="GZ27">
            <v>2279</v>
          </cell>
          <cell r="HA27">
            <v>1120</v>
          </cell>
          <cell r="HB27">
            <v>1159</v>
          </cell>
          <cell r="HC27">
            <v>2240</v>
          </cell>
          <cell r="HD27">
            <v>1119</v>
          </cell>
          <cell r="HE27">
            <v>1121</v>
          </cell>
          <cell r="HF27">
            <v>2312</v>
          </cell>
          <cell r="HG27">
            <v>1122</v>
          </cell>
          <cell r="HH27">
            <v>1190</v>
          </cell>
          <cell r="HI27">
            <v>2138</v>
          </cell>
          <cell r="HJ27">
            <v>1018</v>
          </cell>
          <cell r="HK27">
            <v>1120</v>
          </cell>
          <cell r="HL27">
            <v>2263</v>
          </cell>
          <cell r="HM27">
            <v>1050</v>
          </cell>
          <cell r="HN27">
            <v>1213</v>
          </cell>
          <cell r="HO27">
            <v>2394</v>
          </cell>
          <cell r="HP27">
            <v>1148</v>
          </cell>
          <cell r="HQ27">
            <v>1246</v>
          </cell>
          <cell r="HR27">
            <v>2673</v>
          </cell>
          <cell r="HS27">
            <v>1295</v>
          </cell>
          <cell r="HT27">
            <v>1378</v>
          </cell>
          <cell r="HU27">
            <v>2131</v>
          </cell>
          <cell r="HV27">
            <v>1013</v>
          </cell>
          <cell r="HW27">
            <v>1118</v>
          </cell>
          <cell r="HX27">
            <v>1868</v>
          </cell>
          <cell r="HY27">
            <v>873</v>
          </cell>
          <cell r="HZ27">
            <v>995</v>
          </cell>
          <cell r="IA27">
            <v>1905</v>
          </cell>
          <cell r="IB27">
            <v>864</v>
          </cell>
          <cell r="IC27">
            <v>1041</v>
          </cell>
          <cell r="ID27">
            <v>1863</v>
          </cell>
          <cell r="IE27">
            <v>856</v>
          </cell>
          <cell r="IF27">
            <v>1007</v>
          </cell>
          <cell r="IG27">
            <v>1617</v>
          </cell>
          <cell r="IH27">
            <v>711</v>
          </cell>
          <cell r="II27">
            <v>906</v>
          </cell>
          <cell r="IJ27">
            <v>1458</v>
          </cell>
          <cell r="IK27">
            <v>599</v>
          </cell>
          <cell r="IL27">
            <v>859</v>
          </cell>
          <cell r="IM27">
            <v>1599</v>
          </cell>
          <cell r="IN27">
            <v>681</v>
          </cell>
          <cell r="IO27">
            <v>918</v>
          </cell>
          <cell r="IP27">
            <v>1697</v>
          </cell>
          <cell r="IQ27">
            <v>787</v>
          </cell>
          <cell r="IR27">
            <v>910</v>
          </cell>
          <cell r="IS27">
            <v>1595</v>
          </cell>
          <cell r="IT27">
            <v>698</v>
          </cell>
          <cell r="IU27">
            <v>897</v>
          </cell>
          <cell r="IV27">
            <v>1512</v>
          </cell>
          <cell r="IW27">
            <v>639</v>
          </cell>
          <cell r="IX27">
            <v>873</v>
          </cell>
          <cell r="IY27">
            <v>1441</v>
          </cell>
          <cell r="IZ27">
            <v>625</v>
          </cell>
          <cell r="JA27">
            <v>816</v>
          </cell>
          <cell r="JB27">
            <v>1355</v>
          </cell>
          <cell r="JC27">
            <v>564</v>
          </cell>
          <cell r="JD27">
            <v>791</v>
          </cell>
          <cell r="JE27">
            <v>1284</v>
          </cell>
          <cell r="JF27">
            <v>545</v>
          </cell>
          <cell r="JG27">
            <v>739</v>
          </cell>
          <cell r="JH27">
            <v>1219</v>
          </cell>
          <cell r="JI27">
            <v>501</v>
          </cell>
          <cell r="JJ27">
            <v>718</v>
          </cell>
          <cell r="JK27">
            <v>1077</v>
          </cell>
          <cell r="JL27">
            <v>445</v>
          </cell>
          <cell r="JM27">
            <v>632</v>
          </cell>
          <cell r="JN27">
            <v>1051</v>
          </cell>
          <cell r="JO27">
            <v>427</v>
          </cell>
          <cell r="JP27">
            <v>624</v>
          </cell>
          <cell r="JQ27">
            <v>966</v>
          </cell>
          <cell r="JR27">
            <v>376</v>
          </cell>
          <cell r="JS27">
            <v>590</v>
          </cell>
          <cell r="JT27">
            <v>912</v>
          </cell>
          <cell r="JU27">
            <v>329</v>
          </cell>
          <cell r="JV27">
            <v>583</v>
          </cell>
          <cell r="JW27">
            <v>741</v>
          </cell>
          <cell r="JX27">
            <v>268</v>
          </cell>
          <cell r="JY27">
            <v>473</v>
          </cell>
          <cell r="JZ27">
            <v>706</v>
          </cell>
          <cell r="KA27">
            <v>247</v>
          </cell>
          <cell r="KB27">
            <v>459</v>
          </cell>
          <cell r="KC27">
            <v>541</v>
          </cell>
          <cell r="KD27">
            <v>177</v>
          </cell>
          <cell r="KE27">
            <v>364</v>
          </cell>
          <cell r="KF27">
            <v>2082</v>
          </cell>
          <cell r="KG27">
            <v>589</v>
          </cell>
          <cell r="KH27">
            <v>1493</v>
          </cell>
        </row>
        <row r="28">
          <cell r="C28" t="str">
            <v>Birmingham</v>
          </cell>
          <cell r="D28" t="str">
            <v>E08000025</v>
          </cell>
          <cell r="E28" t="str">
            <v>Metropolitan District</v>
          </cell>
          <cell r="F28">
            <v>1111307</v>
          </cell>
          <cell r="G28">
            <v>712208</v>
          </cell>
          <cell r="H28">
            <v>8.6841380099999999</v>
          </cell>
          <cell r="I28">
            <v>0.64087421387609367</v>
          </cell>
          <cell r="J28">
            <v>83213</v>
          </cell>
          <cell r="K28">
            <v>83683</v>
          </cell>
          <cell r="L28">
            <v>85052</v>
          </cell>
          <cell r="M28">
            <v>85026</v>
          </cell>
          <cell r="N28">
            <v>70224</v>
          </cell>
          <cell r="O28">
            <v>71437</v>
          </cell>
          <cell r="P28">
            <v>65477</v>
          </cell>
          <cell r="Q28">
            <v>68126</v>
          </cell>
          <cell r="R28">
            <v>49539</v>
          </cell>
          <cell r="S28">
            <v>50431</v>
          </cell>
          <cell r="T28">
            <v>548798</v>
          </cell>
          <cell r="U28">
            <v>562509</v>
          </cell>
          <cell r="V28">
            <v>16840</v>
          </cell>
          <cell r="W28">
            <v>8653</v>
          </cell>
          <cell r="X28">
            <v>8187</v>
          </cell>
          <cell r="Y28">
            <v>17159</v>
          </cell>
          <cell r="Z28">
            <v>8846</v>
          </cell>
          <cell r="AA28">
            <v>8313</v>
          </cell>
          <cell r="AB28">
            <v>17302</v>
          </cell>
          <cell r="AC28">
            <v>8858</v>
          </cell>
          <cell r="AD28">
            <v>8444</v>
          </cell>
          <cell r="AE28">
            <v>17462</v>
          </cell>
          <cell r="AF28">
            <v>9040</v>
          </cell>
          <cell r="AG28">
            <v>8422</v>
          </cell>
          <cell r="AH28">
            <v>16670</v>
          </cell>
          <cell r="AI28">
            <v>8535</v>
          </cell>
          <cell r="AJ28">
            <v>8135</v>
          </cell>
          <cell r="AK28">
            <v>16168</v>
          </cell>
          <cell r="AL28">
            <v>8373</v>
          </cell>
          <cell r="AM28">
            <v>7795</v>
          </cell>
          <cell r="AN28">
            <v>16693</v>
          </cell>
          <cell r="AO28">
            <v>8578</v>
          </cell>
          <cell r="AP28">
            <v>8115</v>
          </cell>
          <cell r="AQ28">
            <v>16474</v>
          </cell>
          <cell r="AR28">
            <v>8475</v>
          </cell>
          <cell r="AS28">
            <v>7999</v>
          </cell>
          <cell r="AT28">
            <v>15858</v>
          </cell>
          <cell r="AU28">
            <v>8342</v>
          </cell>
          <cell r="AV28">
            <v>7516</v>
          </cell>
          <cell r="AW28">
            <v>15931</v>
          </cell>
          <cell r="AX28">
            <v>8077</v>
          </cell>
          <cell r="AY28">
            <v>7854</v>
          </cell>
          <cell r="AZ28">
            <v>15419</v>
          </cell>
          <cell r="BA28">
            <v>7865</v>
          </cell>
          <cell r="BB28">
            <v>7554</v>
          </cell>
          <cell r="BC28">
            <v>14849</v>
          </cell>
          <cell r="BD28">
            <v>7643</v>
          </cell>
          <cell r="BE28">
            <v>7206</v>
          </cell>
          <cell r="BF28">
            <v>14448</v>
          </cell>
          <cell r="BG28">
            <v>7562</v>
          </cell>
          <cell r="BH28">
            <v>6886</v>
          </cell>
          <cell r="BI28">
            <v>14049</v>
          </cell>
          <cell r="BJ28">
            <v>7244</v>
          </cell>
          <cell r="BK28">
            <v>6805</v>
          </cell>
          <cell r="BL28">
            <v>14277</v>
          </cell>
          <cell r="BM28">
            <v>7283</v>
          </cell>
          <cell r="BN28">
            <v>6994</v>
          </cell>
          <cell r="BO28">
            <v>14515</v>
          </cell>
          <cell r="BP28">
            <v>7507</v>
          </cell>
          <cell r="BQ28">
            <v>7008</v>
          </cell>
          <cell r="BR28">
            <v>14801</v>
          </cell>
          <cell r="BS28">
            <v>7717</v>
          </cell>
          <cell r="BT28">
            <v>7084</v>
          </cell>
          <cell r="BU28">
            <v>14985</v>
          </cell>
          <cell r="BV28">
            <v>7641</v>
          </cell>
          <cell r="BW28">
            <v>7344</v>
          </cell>
          <cell r="BX28">
            <v>15967</v>
          </cell>
          <cell r="BY28">
            <v>8197</v>
          </cell>
          <cell r="BZ28">
            <v>7770</v>
          </cell>
          <cell r="CA28">
            <v>19805</v>
          </cell>
          <cell r="CB28">
            <v>9540</v>
          </cell>
          <cell r="CC28">
            <v>10265</v>
          </cell>
          <cell r="CD28">
            <v>20467</v>
          </cell>
          <cell r="CE28">
            <v>9935</v>
          </cell>
          <cell r="CF28">
            <v>10532</v>
          </cell>
          <cell r="CG28">
            <v>20675</v>
          </cell>
          <cell r="CH28">
            <v>10212</v>
          </cell>
          <cell r="CI28">
            <v>10463</v>
          </cell>
          <cell r="CJ28">
            <v>20059</v>
          </cell>
          <cell r="CK28">
            <v>9970</v>
          </cell>
          <cell r="CL28">
            <v>10089</v>
          </cell>
          <cell r="CM28">
            <v>20167</v>
          </cell>
          <cell r="CN28">
            <v>9970</v>
          </cell>
          <cell r="CO28">
            <v>10197</v>
          </cell>
          <cell r="CP28">
            <v>19970</v>
          </cell>
          <cell r="CQ28">
            <v>10031</v>
          </cell>
          <cell r="CR28">
            <v>9939</v>
          </cell>
          <cell r="CS28">
            <v>18731</v>
          </cell>
          <cell r="CT28">
            <v>9508</v>
          </cell>
          <cell r="CU28">
            <v>9223</v>
          </cell>
          <cell r="CV28">
            <v>17820</v>
          </cell>
          <cell r="CW28">
            <v>8865</v>
          </cell>
          <cell r="CX28">
            <v>8955</v>
          </cell>
          <cell r="CY28">
            <v>17643</v>
          </cell>
          <cell r="CZ28">
            <v>8671</v>
          </cell>
          <cell r="DA28">
            <v>8972</v>
          </cell>
          <cell r="DB28">
            <v>17478</v>
          </cell>
          <cell r="DC28">
            <v>8532</v>
          </cell>
          <cell r="DD28">
            <v>8946</v>
          </cell>
          <cell r="DE28">
            <v>17078</v>
          </cell>
          <cell r="DF28">
            <v>8547</v>
          </cell>
          <cell r="DG28">
            <v>8531</v>
          </cell>
          <cell r="DH28">
            <v>16862</v>
          </cell>
          <cell r="DI28">
            <v>8641</v>
          </cell>
          <cell r="DJ28">
            <v>8221</v>
          </cell>
          <cell r="DK28">
            <v>16082</v>
          </cell>
          <cell r="DL28">
            <v>8071</v>
          </cell>
          <cell r="DM28">
            <v>8011</v>
          </cell>
          <cell r="DN28">
            <v>16439</v>
          </cell>
          <cell r="DO28">
            <v>8266</v>
          </cell>
          <cell r="DP28">
            <v>8173</v>
          </cell>
          <cell r="DQ28">
            <v>15886</v>
          </cell>
          <cell r="DR28">
            <v>7985</v>
          </cell>
          <cell r="DS28">
            <v>7901</v>
          </cell>
          <cell r="DT28">
            <v>16059</v>
          </cell>
          <cell r="DU28">
            <v>7966</v>
          </cell>
          <cell r="DV28">
            <v>8093</v>
          </cell>
          <cell r="DW28">
            <v>16214</v>
          </cell>
          <cell r="DX28">
            <v>7837</v>
          </cell>
          <cell r="DY28">
            <v>8377</v>
          </cell>
          <cell r="DZ28">
            <v>15047</v>
          </cell>
          <cell r="EA28">
            <v>7444</v>
          </cell>
          <cell r="EB28">
            <v>7603</v>
          </cell>
          <cell r="EC28">
            <v>14005</v>
          </cell>
          <cell r="ED28">
            <v>6881</v>
          </cell>
          <cell r="EE28">
            <v>7124</v>
          </cell>
          <cell r="EF28">
            <v>13820</v>
          </cell>
          <cell r="EG28">
            <v>6921</v>
          </cell>
          <cell r="EH28">
            <v>6899</v>
          </cell>
          <cell r="EI28">
            <v>13933</v>
          </cell>
          <cell r="EJ28">
            <v>6932</v>
          </cell>
          <cell r="EK28">
            <v>7001</v>
          </cell>
          <cell r="EL28">
            <v>13532</v>
          </cell>
          <cell r="EM28">
            <v>6842</v>
          </cell>
          <cell r="EN28">
            <v>6690</v>
          </cell>
          <cell r="EO28">
            <v>13328</v>
          </cell>
          <cell r="EP28">
            <v>6751</v>
          </cell>
          <cell r="EQ28">
            <v>6577</v>
          </cell>
          <cell r="ER28">
            <v>13660</v>
          </cell>
          <cell r="ES28">
            <v>6835</v>
          </cell>
          <cell r="ET28">
            <v>6825</v>
          </cell>
          <cell r="EU28">
            <v>14001</v>
          </cell>
          <cell r="EV28">
            <v>6945</v>
          </cell>
          <cell r="EW28">
            <v>7056</v>
          </cell>
          <cell r="EX28">
            <v>14121</v>
          </cell>
          <cell r="EY28">
            <v>6836</v>
          </cell>
          <cell r="EZ28">
            <v>7285</v>
          </cell>
          <cell r="FA28">
            <v>14094</v>
          </cell>
          <cell r="FB28">
            <v>6956</v>
          </cell>
          <cell r="FC28">
            <v>7138</v>
          </cell>
          <cell r="FD28">
            <v>13902</v>
          </cell>
          <cell r="FE28">
            <v>6871</v>
          </cell>
          <cell r="FF28">
            <v>7031</v>
          </cell>
          <cell r="FG28">
            <v>13901</v>
          </cell>
          <cell r="FH28">
            <v>6882</v>
          </cell>
          <cell r="FI28">
            <v>7019</v>
          </cell>
          <cell r="FJ28">
            <v>13648</v>
          </cell>
          <cell r="FK28">
            <v>6681</v>
          </cell>
          <cell r="FL28">
            <v>6967</v>
          </cell>
          <cell r="FM28">
            <v>13531</v>
          </cell>
          <cell r="FN28">
            <v>6575</v>
          </cell>
          <cell r="FO28">
            <v>6956</v>
          </cell>
          <cell r="FP28">
            <v>13414</v>
          </cell>
          <cell r="FQ28">
            <v>6535</v>
          </cell>
          <cell r="FR28">
            <v>6879</v>
          </cell>
          <cell r="FS28">
            <v>13179</v>
          </cell>
          <cell r="FT28">
            <v>6350</v>
          </cell>
          <cell r="FU28">
            <v>6829</v>
          </cell>
          <cell r="FV28">
            <v>13061</v>
          </cell>
          <cell r="FW28">
            <v>6497</v>
          </cell>
          <cell r="FX28">
            <v>6564</v>
          </cell>
          <cell r="FY28">
            <v>12920</v>
          </cell>
          <cell r="FZ28">
            <v>6331</v>
          </cell>
          <cell r="GA28">
            <v>6589</v>
          </cell>
          <cell r="GB28">
            <v>11953</v>
          </cell>
          <cell r="GC28">
            <v>5799</v>
          </cell>
          <cell r="GD28">
            <v>6154</v>
          </cell>
          <cell r="GE28">
            <v>11579</v>
          </cell>
          <cell r="GF28">
            <v>5662</v>
          </cell>
          <cell r="GG28">
            <v>5917</v>
          </cell>
          <cell r="GH28">
            <v>11086</v>
          </cell>
          <cell r="GI28">
            <v>5366</v>
          </cell>
          <cell r="GJ28">
            <v>5720</v>
          </cell>
          <cell r="GK28">
            <v>10832</v>
          </cell>
          <cell r="GL28">
            <v>5463</v>
          </cell>
          <cell r="GM28">
            <v>5369</v>
          </cell>
          <cell r="GN28">
            <v>10423</v>
          </cell>
          <cell r="GO28">
            <v>5095</v>
          </cell>
          <cell r="GP28">
            <v>5328</v>
          </cell>
          <cell r="GQ28">
            <v>9859</v>
          </cell>
          <cell r="GR28">
            <v>4904</v>
          </cell>
          <cell r="GS28">
            <v>4955</v>
          </cell>
          <cell r="GT28">
            <v>9710</v>
          </cell>
          <cell r="GU28">
            <v>4883</v>
          </cell>
          <cell r="GV28">
            <v>4827</v>
          </cell>
          <cell r="GW28">
            <v>9592</v>
          </cell>
          <cell r="GX28">
            <v>4818</v>
          </cell>
          <cell r="GY28">
            <v>4774</v>
          </cell>
          <cell r="GZ28">
            <v>9442</v>
          </cell>
          <cell r="HA28">
            <v>4728</v>
          </cell>
          <cell r="HB28">
            <v>4714</v>
          </cell>
          <cell r="HC28">
            <v>8948</v>
          </cell>
          <cell r="HD28">
            <v>4464</v>
          </cell>
          <cell r="HE28">
            <v>4484</v>
          </cell>
          <cell r="HF28">
            <v>8499</v>
          </cell>
          <cell r="HG28">
            <v>4156</v>
          </cell>
          <cell r="HH28">
            <v>4343</v>
          </cell>
          <cell r="HI28">
            <v>8739</v>
          </cell>
          <cell r="HJ28">
            <v>4210</v>
          </cell>
          <cell r="HK28">
            <v>4529</v>
          </cell>
          <cell r="HL28">
            <v>8221</v>
          </cell>
          <cell r="HM28">
            <v>3943</v>
          </cell>
          <cell r="HN28">
            <v>4278</v>
          </cell>
          <cell r="HO28">
            <v>8553</v>
          </cell>
          <cell r="HP28">
            <v>4041</v>
          </cell>
          <cell r="HQ28">
            <v>4512</v>
          </cell>
          <cell r="HR28">
            <v>8913</v>
          </cell>
          <cell r="HS28">
            <v>4289</v>
          </cell>
          <cell r="HT28">
            <v>4624</v>
          </cell>
          <cell r="HU28">
            <v>7196</v>
          </cell>
          <cell r="HV28">
            <v>3490</v>
          </cell>
          <cell r="HW28">
            <v>3706</v>
          </cell>
          <cell r="HX28">
            <v>7102</v>
          </cell>
          <cell r="HY28">
            <v>3351</v>
          </cell>
          <cell r="HZ28">
            <v>3751</v>
          </cell>
          <cell r="IA28">
            <v>7282</v>
          </cell>
          <cell r="IB28">
            <v>3461</v>
          </cell>
          <cell r="IC28">
            <v>3821</v>
          </cell>
          <cell r="ID28">
            <v>6907</v>
          </cell>
          <cell r="IE28">
            <v>3195</v>
          </cell>
          <cell r="IF28">
            <v>3712</v>
          </cell>
          <cell r="IG28">
            <v>6172</v>
          </cell>
          <cell r="IH28">
            <v>2861</v>
          </cell>
          <cell r="II28">
            <v>3311</v>
          </cell>
          <cell r="IJ28">
            <v>5485</v>
          </cell>
          <cell r="IK28">
            <v>2520</v>
          </cell>
          <cell r="IL28">
            <v>2965</v>
          </cell>
          <cell r="IM28">
            <v>5837</v>
          </cell>
          <cell r="IN28">
            <v>2680</v>
          </cell>
          <cell r="IO28">
            <v>3157</v>
          </cell>
          <cell r="IP28">
            <v>5877</v>
          </cell>
          <cell r="IQ28">
            <v>2749</v>
          </cell>
          <cell r="IR28">
            <v>3128</v>
          </cell>
          <cell r="IS28">
            <v>5722</v>
          </cell>
          <cell r="IT28">
            <v>2534</v>
          </cell>
          <cell r="IU28">
            <v>3188</v>
          </cell>
          <cell r="IV28">
            <v>5429</v>
          </cell>
          <cell r="IW28">
            <v>2331</v>
          </cell>
          <cell r="IX28">
            <v>3098</v>
          </cell>
          <cell r="IY28">
            <v>5296</v>
          </cell>
          <cell r="IZ28">
            <v>2282</v>
          </cell>
          <cell r="JA28">
            <v>3014</v>
          </cell>
          <cell r="JB28">
            <v>4916</v>
          </cell>
          <cell r="JC28">
            <v>2164</v>
          </cell>
          <cell r="JD28">
            <v>2752</v>
          </cell>
          <cell r="JE28">
            <v>4404</v>
          </cell>
          <cell r="JF28">
            <v>1917</v>
          </cell>
          <cell r="JG28">
            <v>2487</v>
          </cell>
          <cell r="JH28">
            <v>4316</v>
          </cell>
          <cell r="JI28">
            <v>1898</v>
          </cell>
          <cell r="JJ28">
            <v>2418</v>
          </cell>
          <cell r="JK28">
            <v>4106</v>
          </cell>
          <cell r="JL28">
            <v>1732</v>
          </cell>
          <cell r="JM28">
            <v>2374</v>
          </cell>
          <cell r="JN28">
            <v>3774</v>
          </cell>
          <cell r="JO28">
            <v>1558</v>
          </cell>
          <cell r="JP28">
            <v>2216</v>
          </cell>
          <cell r="JQ28">
            <v>3506</v>
          </cell>
          <cell r="JR28">
            <v>1390</v>
          </cell>
          <cell r="JS28">
            <v>2116</v>
          </cell>
          <cell r="JT28">
            <v>2945</v>
          </cell>
          <cell r="JU28">
            <v>1175</v>
          </cell>
          <cell r="JV28">
            <v>1770</v>
          </cell>
          <cell r="JW28">
            <v>2577</v>
          </cell>
          <cell r="JX28">
            <v>965</v>
          </cell>
          <cell r="JY28">
            <v>1612</v>
          </cell>
          <cell r="JZ28">
            <v>2375</v>
          </cell>
          <cell r="KA28">
            <v>839</v>
          </cell>
          <cell r="KB28">
            <v>1536</v>
          </cell>
          <cell r="KC28">
            <v>1919</v>
          </cell>
          <cell r="KD28">
            <v>665</v>
          </cell>
          <cell r="KE28">
            <v>1254</v>
          </cell>
          <cell r="KF28">
            <v>7416</v>
          </cell>
          <cell r="KG28">
            <v>2172</v>
          </cell>
          <cell r="KH28">
            <v>5244</v>
          </cell>
        </row>
        <row r="29">
          <cell r="C29" t="str">
            <v>Blaby</v>
          </cell>
          <cell r="D29" t="str">
            <v>E07000129</v>
          </cell>
          <cell r="E29" t="str">
            <v>Non-metropolitan District</v>
          </cell>
          <cell r="F29">
            <v>96544</v>
          </cell>
          <cell r="G29">
            <v>59300</v>
          </cell>
          <cell r="H29">
            <v>2.7415401799999999</v>
          </cell>
          <cell r="I29">
            <v>0.61422770964534301</v>
          </cell>
          <cell r="J29">
            <v>5019</v>
          </cell>
          <cell r="K29">
            <v>4387</v>
          </cell>
          <cell r="L29">
            <v>5469</v>
          </cell>
          <cell r="M29">
            <v>5976</v>
          </cell>
          <cell r="N29">
            <v>5857</v>
          </cell>
          <cell r="O29">
            <v>6243</v>
          </cell>
          <cell r="P29">
            <v>7266</v>
          </cell>
          <cell r="Q29">
            <v>7415</v>
          </cell>
          <cell r="R29">
            <v>5822</v>
          </cell>
          <cell r="S29">
            <v>5846</v>
          </cell>
          <cell r="T29">
            <v>47379</v>
          </cell>
          <cell r="U29">
            <v>49165</v>
          </cell>
          <cell r="V29">
            <v>1027</v>
          </cell>
          <cell r="W29">
            <v>561</v>
          </cell>
          <cell r="X29">
            <v>466</v>
          </cell>
          <cell r="Y29">
            <v>1049</v>
          </cell>
          <cell r="Z29">
            <v>556</v>
          </cell>
          <cell r="AA29">
            <v>493</v>
          </cell>
          <cell r="AB29">
            <v>1125</v>
          </cell>
          <cell r="AC29">
            <v>583</v>
          </cell>
          <cell r="AD29">
            <v>542</v>
          </cell>
          <cell r="AE29">
            <v>1116</v>
          </cell>
          <cell r="AF29">
            <v>571</v>
          </cell>
          <cell r="AG29">
            <v>545</v>
          </cell>
          <cell r="AH29">
            <v>1204</v>
          </cell>
          <cell r="AI29">
            <v>591</v>
          </cell>
          <cell r="AJ29">
            <v>613</v>
          </cell>
          <cell r="AK29">
            <v>1133</v>
          </cell>
          <cell r="AL29">
            <v>562</v>
          </cell>
          <cell r="AM29">
            <v>571</v>
          </cell>
          <cell r="AN29">
            <v>1166</v>
          </cell>
          <cell r="AO29">
            <v>598</v>
          </cell>
          <cell r="AP29">
            <v>568</v>
          </cell>
          <cell r="AQ29">
            <v>1231</v>
          </cell>
          <cell r="AR29">
            <v>643</v>
          </cell>
          <cell r="AS29">
            <v>588</v>
          </cell>
          <cell r="AT29">
            <v>1144</v>
          </cell>
          <cell r="AU29">
            <v>567</v>
          </cell>
          <cell r="AV29">
            <v>577</v>
          </cell>
          <cell r="AW29">
            <v>1186</v>
          </cell>
          <cell r="AX29">
            <v>611</v>
          </cell>
          <cell r="AY29">
            <v>575</v>
          </cell>
          <cell r="AZ29">
            <v>1082</v>
          </cell>
          <cell r="BA29">
            <v>568</v>
          </cell>
          <cell r="BB29">
            <v>514</v>
          </cell>
          <cell r="BC29">
            <v>1164</v>
          </cell>
          <cell r="BD29">
            <v>581</v>
          </cell>
          <cell r="BE29">
            <v>583</v>
          </cell>
          <cell r="BF29">
            <v>1054</v>
          </cell>
          <cell r="BG29">
            <v>547</v>
          </cell>
          <cell r="BH29">
            <v>507</v>
          </cell>
          <cell r="BI29">
            <v>1031</v>
          </cell>
          <cell r="BJ29">
            <v>532</v>
          </cell>
          <cell r="BK29">
            <v>499</v>
          </cell>
          <cell r="BL29">
            <v>1098</v>
          </cell>
          <cell r="BM29">
            <v>550</v>
          </cell>
          <cell r="BN29">
            <v>548</v>
          </cell>
          <cell r="BO29">
            <v>1052</v>
          </cell>
          <cell r="BP29">
            <v>512</v>
          </cell>
          <cell r="BQ29">
            <v>540</v>
          </cell>
          <cell r="BR29">
            <v>1195</v>
          </cell>
          <cell r="BS29">
            <v>596</v>
          </cell>
          <cell r="BT29">
            <v>599</v>
          </cell>
          <cell r="BU29">
            <v>1156</v>
          </cell>
          <cell r="BV29">
            <v>588</v>
          </cell>
          <cell r="BW29">
            <v>568</v>
          </cell>
          <cell r="BX29">
            <v>1200</v>
          </cell>
          <cell r="BY29">
            <v>673</v>
          </cell>
          <cell r="BZ29">
            <v>527</v>
          </cell>
          <cell r="CA29">
            <v>1012</v>
          </cell>
          <cell r="CB29">
            <v>608</v>
          </cell>
          <cell r="CC29">
            <v>404</v>
          </cell>
          <cell r="CD29">
            <v>1013</v>
          </cell>
          <cell r="CE29">
            <v>629</v>
          </cell>
          <cell r="CF29">
            <v>384</v>
          </cell>
          <cell r="CG29">
            <v>892</v>
          </cell>
          <cell r="CH29">
            <v>465</v>
          </cell>
          <cell r="CI29">
            <v>427</v>
          </cell>
          <cell r="CJ29">
            <v>902</v>
          </cell>
          <cell r="CK29">
            <v>456</v>
          </cell>
          <cell r="CL29">
            <v>446</v>
          </cell>
          <cell r="CM29">
            <v>974</v>
          </cell>
          <cell r="CN29">
            <v>463</v>
          </cell>
          <cell r="CO29">
            <v>511</v>
          </cell>
          <cell r="CP29">
            <v>1062</v>
          </cell>
          <cell r="CQ29">
            <v>541</v>
          </cell>
          <cell r="CR29">
            <v>521</v>
          </cell>
          <cell r="CS29">
            <v>1170</v>
          </cell>
          <cell r="CT29">
            <v>588</v>
          </cell>
          <cell r="CU29">
            <v>582</v>
          </cell>
          <cell r="CV29">
            <v>1125</v>
          </cell>
          <cell r="CW29">
            <v>525</v>
          </cell>
          <cell r="CX29">
            <v>600</v>
          </cell>
          <cell r="CY29">
            <v>1113</v>
          </cell>
          <cell r="CZ29">
            <v>546</v>
          </cell>
          <cell r="DA29">
            <v>567</v>
          </cell>
          <cell r="DB29">
            <v>1103</v>
          </cell>
          <cell r="DC29">
            <v>517</v>
          </cell>
          <cell r="DD29">
            <v>586</v>
          </cell>
          <cell r="DE29">
            <v>1113</v>
          </cell>
          <cell r="DF29">
            <v>526</v>
          </cell>
          <cell r="DG29">
            <v>587</v>
          </cell>
          <cell r="DH29">
            <v>1147</v>
          </cell>
          <cell r="DI29">
            <v>541</v>
          </cell>
          <cell r="DJ29">
            <v>606</v>
          </cell>
          <cell r="DK29">
            <v>1168</v>
          </cell>
          <cell r="DL29">
            <v>551</v>
          </cell>
          <cell r="DM29">
            <v>617</v>
          </cell>
          <cell r="DN29">
            <v>1137</v>
          </cell>
          <cell r="DO29">
            <v>562</v>
          </cell>
          <cell r="DP29">
            <v>575</v>
          </cell>
          <cell r="DQ29">
            <v>1199</v>
          </cell>
          <cell r="DR29">
            <v>546</v>
          </cell>
          <cell r="DS29">
            <v>653</v>
          </cell>
          <cell r="DT29">
            <v>1170</v>
          </cell>
          <cell r="DU29">
            <v>567</v>
          </cell>
          <cell r="DV29">
            <v>603</v>
          </cell>
          <cell r="DW29">
            <v>1173</v>
          </cell>
          <cell r="DX29">
            <v>581</v>
          </cell>
          <cell r="DY29">
            <v>592</v>
          </cell>
          <cell r="DZ29">
            <v>1071</v>
          </cell>
          <cell r="EA29">
            <v>499</v>
          </cell>
          <cell r="EB29">
            <v>572</v>
          </cell>
          <cell r="EC29">
            <v>1073</v>
          </cell>
          <cell r="ED29">
            <v>529</v>
          </cell>
          <cell r="EE29">
            <v>544</v>
          </cell>
          <cell r="EF29">
            <v>1061</v>
          </cell>
          <cell r="EG29">
            <v>513</v>
          </cell>
          <cell r="EH29">
            <v>548</v>
          </cell>
          <cell r="EI29">
            <v>1152</v>
          </cell>
          <cell r="EJ29">
            <v>575</v>
          </cell>
          <cell r="EK29">
            <v>577</v>
          </cell>
          <cell r="EL29">
            <v>1236</v>
          </cell>
          <cell r="EM29">
            <v>572</v>
          </cell>
          <cell r="EN29">
            <v>664</v>
          </cell>
          <cell r="EO29">
            <v>1219</v>
          </cell>
          <cell r="EP29">
            <v>595</v>
          </cell>
          <cell r="EQ29">
            <v>624</v>
          </cell>
          <cell r="ER29">
            <v>1347</v>
          </cell>
          <cell r="ES29">
            <v>653</v>
          </cell>
          <cell r="ET29">
            <v>694</v>
          </cell>
          <cell r="EU29">
            <v>1356</v>
          </cell>
          <cell r="EV29">
            <v>656</v>
          </cell>
          <cell r="EW29">
            <v>700</v>
          </cell>
          <cell r="EX29">
            <v>1412</v>
          </cell>
          <cell r="EY29">
            <v>684</v>
          </cell>
          <cell r="EZ29">
            <v>728</v>
          </cell>
          <cell r="FA29">
            <v>1424</v>
          </cell>
          <cell r="FB29">
            <v>700</v>
          </cell>
          <cell r="FC29">
            <v>724</v>
          </cell>
          <cell r="FD29">
            <v>1482</v>
          </cell>
          <cell r="FE29">
            <v>763</v>
          </cell>
          <cell r="FF29">
            <v>719</v>
          </cell>
          <cell r="FG29">
            <v>1544</v>
          </cell>
          <cell r="FH29">
            <v>750</v>
          </cell>
          <cell r="FI29">
            <v>794</v>
          </cell>
          <cell r="FJ29">
            <v>1496</v>
          </cell>
          <cell r="FK29">
            <v>748</v>
          </cell>
          <cell r="FL29">
            <v>748</v>
          </cell>
          <cell r="FM29">
            <v>1436</v>
          </cell>
          <cell r="FN29">
            <v>734</v>
          </cell>
          <cell r="FO29">
            <v>702</v>
          </cell>
          <cell r="FP29">
            <v>1524</v>
          </cell>
          <cell r="FQ29">
            <v>723</v>
          </cell>
          <cell r="FR29">
            <v>801</v>
          </cell>
          <cell r="FS29">
            <v>1467</v>
          </cell>
          <cell r="FT29">
            <v>734</v>
          </cell>
          <cell r="FU29">
            <v>733</v>
          </cell>
          <cell r="FV29">
            <v>1437</v>
          </cell>
          <cell r="FW29">
            <v>665</v>
          </cell>
          <cell r="FX29">
            <v>772</v>
          </cell>
          <cell r="FY29">
            <v>1439</v>
          </cell>
          <cell r="FZ29">
            <v>737</v>
          </cell>
          <cell r="GA29">
            <v>702</v>
          </cell>
          <cell r="GB29">
            <v>1432</v>
          </cell>
          <cell r="GC29">
            <v>712</v>
          </cell>
          <cell r="GD29">
            <v>720</v>
          </cell>
          <cell r="GE29">
            <v>1355</v>
          </cell>
          <cell r="GF29">
            <v>667</v>
          </cell>
          <cell r="GG29">
            <v>688</v>
          </cell>
          <cell r="GH29">
            <v>1251</v>
          </cell>
          <cell r="GI29">
            <v>634</v>
          </cell>
          <cell r="GJ29">
            <v>617</v>
          </cell>
          <cell r="GK29">
            <v>1270</v>
          </cell>
          <cell r="GL29">
            <v>660</v>
          </cell>
          <cell r="GM29">
            <v>610</v>
          </cell>
          <cell r="GN29">
            <v>1172</v>
          </cell>
          <cell r="GO29">
            <v>582</v>
          </cell>
          <cell r="GP29">
            <v>590</v>
          </cell>
          <cell r="GQ29">
            <v>1167</v>
          </cell>
          <cell r="GR29">
            <v>579</v>
          </cell>
          <cell r="GS29">
            <v>588</v>
          </cell>
          <cell r="GT29">
            <v>1103</v>
          </cell>
          <cell r="GU29">
            <v>563</v>
          </cell>
          <cell r="GV29">
            <v>540</v>
          </cell>
          <cell r="GW29">
            <v>1063</v>
          </cell>
          <cell r="GX29">
            <v>509</v>
          </cell>
          <cell r="GY29">
            <v>554</v>
          </cell>
          <cell r="GZ29">
            <v>1146</v>
          </cell>
          <cell r="HA29">
            <v>563</v>
          </cell>
          <cell r="HB29">
            <v>583</v>
          </cell>
          <cell r="HC29">
            <v>1106</v>
          </cell>
          <cell r="HD29">
            <v>531</v>
          </cell>
          <cell r="HE29">
            <v>575</v>
          </cell>
          <cell r="HF29">
            <v>1035</v>
          </cell>
          <cell r="HG29">
            <v>534</v>
          </cell>
          <cell r="HH29">
            <v>501</v>
          </cell>
          <cell r="HI29">
            <v>1211</v>
          </cell>
          <cell r="HJ29">
            <v>599</v>
          </cell>
          <cell r="HK29">
            <v>612</v>
          </cell>
          <cell r="HL29">
            <v>1196</v>
          </cell>
          <cell r="HM29">
            <v>565</v>
          </cell>
          <cell r="HN29">
            <v>631</v>
          </cell>
          <cell r="HO29">
            <v>1268</v>
          </cell>
          <cell r="HP29">
            <v>606</v>
          </cell>
          <cell r="HQ29">
            <v>662</v>
          </cell>
          <cell r="HR29">
            <v>1394</v>
          </cell>
          <cell r="HS29">
            <v>678</v>
          </cell>
          <cell r="HT29">
            <v>716</v>
          </cell>
          <cell r="HU29">
            <v>1021</v>
          </cell>
          <cell r="HV29">
            <v>507</v>
          </cell>
          <cell r="HW29">
            <v>514</v>
          </cell>
          <cell r="HX29">
            <v>1046</v>
          </cell>
          <cell r="HY29">
            <v>514</v>
          </cell>
          <cell r="HZ29">
            <v>532</v>
          </cell>
          <cell r="IA29">
            <v>1042</v>
          </cell>
          <cell r="IB29">
            <v>499</v>
          </cell>
          <cell r="IC29">
            <v>543</v>
          </cell>
          <cell r="ID29">
            <v>950</v>
          </cell>
          <cell r="IE29">
            <v>462</v>
          </cell>
          <cell r="IF29">
            <v>488</v>
          </cell>
          <cell r="IG29">
            <v>831</v>
          </cell>
          <cell r="IH29">
            <v>394</v>
          </cell>
          <cell r="II29">
            <v>437</v>
          </cell>
          <cell r="IJ29">
            <v>748</v>
          </cell>
          <cell r="IK29">
            <v>342</v>
          </cell>
          <cell r="IL29">
            <v>406</v>
          </cell>
          <cell r="IM29">
            <v>712</v>
          </cell>
          <cell r="IN29">
            <v>343</v>
          </cell>
          <cell r="IO29">
            <v>369</v>
          </cell>
          <cell r="IP29">
            <v>801</v>
          </cell>
          <cell r="IQ29">
            <v>347</v>
          </cell>
          <cell r="IR29">
            <v>454</v>
          </cell>
          <cell r="IS29">
            <v>747</v>
          </cell>
          <cell r="IT29">
            <v>329</v>
          </cell>
          <cell r="IU29">
            <v>418</v>
          </cell>
          <cell r="IV29">
            <v>726</v>
          </cell>
          <cell r="IW29">
            <v>347</v>
          </cell>
          <cell r="IX29">
            <v>379</v>
          </cell>
          <cell r="IY29">
            <v>640</v>
          </cell>
          <cell r="IZ29">
            <v>280</v>
          </cell>
          <cell r="JA29">
            <v>360</v>
          </cell>
          <cell r="JB29">
            <v>580</v>
          </cell>
          <cell r="JC29">
            <v>258</v>
          </cell>
          <cell r="JD29">
            <v>322</v>
          </cell>
          <cell r="JE29">
            <v>591</v>
          </cell>
          <cell r="JF29">
            <v>263</v>
          </cell>
          <cell r="JG29">
            <v>328</v>
          </cell>
          <cell r="JH29">
            <v>516</v>
          </cell>
          <cell r="JI29">
            <v>222</v>
          </cell>
          <cell r="JJ29">
            <v>294</v>
          </cell>
          <cell r="JK29">
            <v>489</v>
          </cell>
          <cell r="JL29">
            <v>211</v>
          </cell>
          <cell r="JM29">
            <v>278</v>
          </cell>
          <cell r="JN29">
            <v>437</v>
          </cell>
          <cell r="JO29">
            <v>184</v>
          </cell>
          <cell r="JP29">
            <v>253</v>
          </cell>
          <cell r="JQ29">
            <v>423</v>
          </cell>
          <cell r="JR29">
            <v>196</v>
          </cell>
          <cell r="JS29">
            <v>227</v>
          </cell>
          <cell r="JT29">
            <v>320</v>
          </cell>
          <cell r="JU29">
            <v>118</v>
          </cell>
          <cell r="JV29">
            <v>202</v>
          </cell>
          <cell r="JW29">
            <v>338</v>
          </cell>
          <cell r="JX29">
            <v>128</v>
          </cell>
          <cell r="JY29">
            <v>210</v>
          </cell>
          <cell r="JZ29">
            <v>266</v>
          </cell>
          <cell r="KA29">
            <v>98</v>
          </cell>
          <cell r="KB29">
            <v>168</v>
          </cell>
          <cell r="KC29">
            <v>194</v>
          </cell>
          <cell r="KD29">
            <v>72</v>
          </cell>
          <cell r="KE29">
            <v>122</v>
          </cell>
          <cell r="KF29">
            <v>895</v>
          </cell>
          <cell r="KG29">
            <v>251</v>
          </cell>
          <cell r="KH29">
            <v>644</v>
          </cell>
        </row>
        <row r="30">
          <cell r="C30" t="str">
            <v>Blackburn with Darwen</v>
          </cell>
          <cell r="D30" t="str">
            <v>E06000008</v>
          </cell>
          <cell r="E30" t="str">
            <v>Unitary Authority</v>
          </cell>
          <cell r="F30">
            <v>146846</v>
          </cell>
          <cell r="G30">
            <v>91844</v>
          </cell>
          <cell r="H30">
            <v>6.2653290699999999</v>
          </cell>
          <cell r="I30">
            <v>0.62544434305326668</v>
          </cell>
          <cell r="J30">
            <v>8866</v>
          </cell>
          <cell r="K30">
            <v>8121</v>
          </cell>
          <cell r="L30">
            <v>9938</v>
          </cell>
          <cell r="M30">
            <v>10258</v>
          </cell>
          <cell r="N30">
            <v>9597</v>
          </cell>
          <cell r="O30">
            <v>9532</v>
          </cell>
          <cell r="P30">
            <v>10023</v>
          </cell>
          <cell r="Q30">
            <v>9911</v>
          </cell>
          <cell r="R30">
            <v>7793</v>
          </cell>
          <cell r="S30">
            <v>7805</v>
          </cell>
          <cell r="T30">
            <v>73180</v>
          </cell>
          <cell r="U30">
            <v>73666</v>
          </cell>
          <cell r="V30">
            <v>2139</v>
          </cell>
          <cell r="W30">
            <v>1092</v>
          </cell>
          <cell r="X30">
            <v>1047</v>
          </cell>
          <cell r="Y30">
            <v>2154</v>
          </cell>
          <cell r="Z30">
            <v>1107</v>
          </cell>
          <cell r="AA30">
            <v>1047</v>
          </cell>
          <cell r="AB30">
            <v>2239</v>
          </cell>
          <cell r="AC30">
            <v>1159</v>
          </cell>
          <cell r="AD30">
            <v>1080</v>
          </cell>
          <cell r="AE30">
            <v>2315</v>
          </cell>
          <cell r="AF30">
            <v>1194</v>
          </cell>
          <cell r="AG30">
            <v>1121</v>
          </cell>
          <cell r="AH30">
            <v>2156</v>
          </cell>
          <cell r="AI30">
            <v>1111</v>
          </cell>
          <cell r="AJ30">
            <v>1045</v>
          </cell>
          <cell r="AK30">
            <v>2195</v>
          </cell>
          <cell r="AL30">
            <v>1131</v>
          </cell>
          <cell r="AM30">
            <v>1064</v>
          </cell>
          <cell r="AN30">
            <v>2237</v>
          </cell>
          <cell r="AO30">
            <v>1092</v>
          </cell>
          <cell r="AP30">
            <v>1145</v>
          </cell>
          <cell r="AQ30">
            <v>2256</v>
          </cell>
          <cell r="AR30">
            <v>1148</v>
          </cell>
          <cell r="AS30">
            <v>1108</v>
          </cell>
          <cell r="AT30">
            <v>2167</v>
          </cell>
          <cell r="AU30">
            <v>1058</v>
          </cell>
          <cell r="AV30">
            <v>1109</v>
          </cell>
          <cell r="AW30">
            <v>2084</v>
          </cell>
          <cell r="AX30">
            <v>1042</v>
          </cell>
          <cell r="AY30">
            <v>1042</v>
          </cell>
          <cell r="AZ30">
            <v>2095</v>
          </cell>
          <cell r="BA30">
            <v>1070</v>
          </cell>
          <cell r="BB30">
            <v>1025</v>
          </cell>
          <cell r="BC30">
            <v>2043</v>
          </cell>
          <cell r="BD30">
            <v>1029</v>
          </cell>
          <cell r="BE30">
            <v>1014</v>
          </cell>
          <cell r="BF30">
            <v>2066</v>
          </cell>
          <cell r="BG30">
            <v>1054</v>
          </cell>
          <cell r="BH30">
            <v>1012</v>
          </cell>
          <cell r="BI30">
            <v>2035</v>
          </cell>
          <cell r="BJ30">
            <v>1025</v>
          </cell>
          <cell r="BK30">
            <v>1010</v>
          </cell>
          <cell r="BL30">
            <v>1919</v>
          </cell>
          <cell r="BM30">
            <v>965</v>
          </cell>
          <cell r="BN30">
            <v>954</v>
          </cell>
          <cell r="BO30">
            <v>2041</v>
          </cell>
          <cell r="BP30">
            <v>1076</v>
          </cell>
          <cell r="BQ30">
            <v>965</v>
          </cell>
          <cell r="BR30">
            <v>2035</v>
          </cell>
          <cell r="BS30">
            <v>1068</v>
          </cell>
          <cell r="BT30">
            <v>967</v>
          </cell>
          <cell r="BU30">
            <v>2055</v>
          </cell>
          <cell r="BV30">
            <v>1061</v>
          </cell>
          <cell r="BW30">
            <v>994</v>
          </cell>
          <cell r="BX30">
            <v>2108</v>
          </cell>
          <cell r="BY30">
            <v>1120</v>
          </cell>
          <cell r="BZ30">
            <v>988</v>
          </cell>
          <cell r="CA30">
            <v>1847</v>
          </cell>
          <cell r="CB30">
            <v>991</v>
          </cell>
          <cell r="CC30">
            <v>856</v>
          </cell>
          <cell r="CD30">
            <v>1750</v>
          </cell>
          <cell r="CE30">
            <v>952</v>
          </cell>
          <cell r="CF30">
            <v>798</v>
          </cell>
          <cell r="CG30">
            <v>1708</v>
          </cell>
          <cell r="CH30">
            <v>902</v>
          </cell>
          <cell r="CI30">
            <v>806</v>
          </cell>
          <cell r="CJ30">
            <v>1738</v>
          </cell>
          <cell r="CK30">
            <v>894</v>
          </cell>
          <cell r="CL30">
            <v>844</v>
          </cell>
          <cell r="CM30">
            <v>1915</v>
          </cell>
          <cell r="CN30">
            <v>972</v>
          </cell>
          <cell r="CO30">
            <v>943</v>
          </cell>
          <cell r="CP30">
            <v>1831</v>
          </cell>
          <cell r="CQ30">
            <v>906</v>
          </cell>
          <cell r="CR30">
            <v>925</v>
          </cell>
          <cell r="CS30">
            <v>1851</v>
          </cell>
          <cell r="CT30">
            <v>960</v>
          </cell>
          <cell r="CU30">
            <v>891</v>
          </cell>
          <cell r="CV30">
            <v>1904</v>
          </cell>
          <cell r="CW30">
            <v>930</v>
          </cell>
          <cell r="CX30">
            <v>974</v>
          </cell>
          <cell r="CY30">
            <v>2024</v>
          </cell>
          <cell r="CZ30">
            <v>948</v>
          </cell>
          <cell r="DA30">
            <v>1076</v>
          </cell>
          <cell r="DB30">
            <v>1958</v>
          </cell>
          <cell r="DC30">
            <v>953</v>
          </cell>
          <cell r="DD30">
            <v>1005</v>
          </cell>
          <cell r="DE30">
            <v>2106</v>
          </cell>
          <cell r="DF30">
            <v>1005</v>
          </cell>
          <cell r="DG30">
            <v>1101</v>
          </cell>
          <cell r="DH30">
            <v>2011</v>
          </cell>
          <cell r="DI30">
            <v>969</v>
          </cell>
          <cell r="DJ30">
            <v>1042</v>
          </cell>
          <cell r="DK30">
            <v>2027</v>
          </cell>
          <cell r="DL30">
            <v>1000</v>
          </cell>
          <cell r="DM30">
            <v>1027</v>
          </cell>
          <cell r="DN30">
            <v>2131</v>
          </cell>
          <cell r="DO30">
            <v>1060</v>
          </cell>
          <cell r="DP30">
            <v>1071</v>
          </cell>
          <cell r="DQ30">
            <v>2145</v>
          </cell>
          <cell r="DR30">
            <v>1100</v>
          </cell>
          <cell r="DS30">
            <v>1045</v>
          </cell>
          <cell r="DT30">
            <v>2039</v>
          </cell>
          <cell r="DU30">
            <v>1013</v>
          </cell>
          <cell r="DV30">
            <v>1026</v>
          </cell>
          <cell r="DW30">
            <v>2003</v>
          </cell>
          <cell r="DX30">
            <v>966</v>
          </cell>
          <cell r="DY30">
            <v>1037</v>
          </cell>
          <cell r="DZ30">
            <v>1877</v>
          </cell>
          <cell r="EA30">
            <v>911</v>
          </cell>
          <cell r="EB30">
            <v>966</v>
          </cell>
          <cell r="EC30">
            <v>1774</v>
          </cell>
          <cell r="ED30">
            <v>944</v>
          </cell>
          <cell r="EE30">
            <v>830</v>
          </cell>
          <cell r="EF30">
            <v>1822</v>
          </cell>
          <cell r="EG30">
            <v>970</v>
          </cell>
          <cell r="EH30">
            <v>852</v>
          </cell>
          <cell r="EI30">
            <v>1745</v>
          </cell>
          <cell r="EJ30">
            <v>871</v>
          </cell>
          <cell r="EK30">
            <v>874</v>
          </cell>
          <cell r="EL30">
            <v>1826</v>
          </cell>
          <cell r="EM30">
            <v>924</v>
          </cell>
          <cell r="EN30">
            <v>902</v>
          </cell>
          <cell r="EO30">
            <v>1948</v>
          </cell>
          <cell r="EP30">
            <v>1006</v>
          </cell>
          <cell r="EQ30">
            <v>942</v>
          </cell>
          <cell r="ER30">
            <v>2010</v>
          </cell>
          <cell r="ES30">
            <v>989</v>
          </cell>
          <cell r="ET30">
            <v>1021</v>
          </cell>
          <cell r="EU30">
            <v>2080</v>
          </cell>
          <cell r="EV30">
            <v>1011</v>
          </cell>
          <cell r="EW30">
            <v>1069</v>
          </cell>
          <cell r="EX30">
            <v>2044</v>
          </cell>
          <cell r="EY30">
            <v>1005</v>
          </cell>
          <cell r="EZ30">
            <v>1039</v>
          </cell>
          <cell r="FA30">
            <v>2081</v>
          </cell>
          <cell r="FB30">
            <v>1066</v>
          </cell>
          <cell r="FC30">
            <v>1015</v>
          </cell>
          <cell r="FD30">
            <v>2150</v>
          </cell>
          <cell r="FE30">
            <v>1095</v>
          </cell>
          <cell r="FF30">
            <v>1055</v>
          </cell>
          <cell r="FG30">
            <v>2177</v>
          </cell>
          <cell r="FH30">
            <v>1109</v>
          </cell>
          <cell r="FI30">
            <v>1068</v>
          </cell>
          <cell r="FJ30">
            <v>2001</v>
          </cell>
          <cell r="FK30">
            <v>1028</v>
          </cell>
          <cell r="FL30">
            <v>973</v>
          </cell>
          <cell r="FM30">
            <v>1972</v>
          </cell>
          <cell r="FN30">
            <v>971</v>
          </cell>
          <cell r="FO30">
            <v>1001</v>
          </cell>
          <cell r="FP30">
            <v>1932</v>
          </cell>
          <cell r="FQ30">
            <v>954</v>
          </cell>
          <cell r="FR30">
            <v>978</v>
          </cell>
          <cell r="FS30">
            <v>1921</v>
          </cell>
          <cell r="FT30">
            <v>972</v>
          </cell>
          <cell r="FU30">
            <v>949</v>
          </cell>
          <cell r="FV30">
            <v>1925</v>
          </cell>
          <cell r="FW30">
            <v>926</v>
          </cell>
          <cell r="FX30">
            <v>999</v>
          </cell>
          <cell r="FY30">
            <v>1902</v>
          </cell>
          <cell r="FZ30">
            <v>969</v>
          </cell>
          <cell r="GA30">
            <v>933</v>
          </cell>
          <cell r="GB30">
            <v>1873</v>
          </cell>
          <cell r="GC30">
            <v>933</v>
          </cell>
          <cell r="GD30">
            <v>940</v>
          </cell>
          <cell r="GE30">
            <v>1792</v>
          </cell>
          <cell r="GF30">
            <v>901</v>
          </cell>
          <cell r="GG30">
            <v>891</v>
          </cell>
          <cell r="GH30">
            <v>1725</v>
          </cell>
          <cell r="GI30">
            <v>915</v>
          </cell>
          <cell r="GJ30">
            <v>810</v>
          </cell>
          <cell r="GK30">
            <v>1618</v>
          </cell>
          <cell r="GL30">
            <v>787</v>
          </cell>
          <cell r="GM30">
            <v>831</v>
          </cell>
          <cell r="GN30">
            <v>1618</v>
          </cell>
          <cell r="GO30">
            <v>800</v>
          </cell>
          <cell r="GP30">
            <v>818</v>
          </cell>
          <cell r="GQ30">
            <v>1570</v>
          </cell>
          <cell r="GR30">
            <v>811</v>
          </cell>
          <cell r="GS30">
            <v>759</v>
          </cell>
          <cell r="GT30">
            <v>1591</v>
          </cell>
          <cell r="GU30">
            <v>752</v>
          </cell>
          <cell r="GV30">
            <v>839</v>
          </cell>
          <cell r="GW30">
            <v>1419</v>
          </cell>
          <cell r="GX30">
            <v>690</v>
          </cell>
          <cell r="GY30">
            <v>729</v>
          </cell>
          <cell r="GZ30">
            <v>1507</v>
          </cell>
          <cell r="HA30">
            <v>776</v>
          </cell>
          <cell r="HB30">
            <v>731</v>
          </cell>
          <cell r="HC30">
            <v>1412</v>
          </cell>
          <cell r="HD30">
            <v>677</v>
          </cell>
          <cell r="HE30">
            <v>735</v>
          </cell>
          <cell r="HF30">
            <v>1346</v>
          </cell>
          <cell r="HG30">
            <v>684</v>
          </cell>
          <cell r="HH30">
            <v>662</v>
          </cell>
          <cell r="HI30">
            <v>1431</v>
          </cell>
          <cell r="HJ30">
            <v>725</v>
          </cell>
          <cell r="HK30">
            <v>706</v>
          </cell>
          <cell r="HL30">
            <v>1446</v>
          </cell>
          <cell r="HM30">
            <v>698</v>
          </cell>
          <cell r="HN30">
            <v>748</v>
          </cell>
          <cell r="HO30">
            <v>1442</v>
          </cell>
          <cell r="HP30">
            <v>726</v>
          </cell>
          <cell r="HQ30">
            <v>716</v>
          </cell>
          <cell r="HR30">
            <v>1611</v>
          </cell>
          <cell r="HS30">
            <v>821</v>
          </cell>
          <cell r="HT30">
            <v>790</v>
          </cell>
          <cell r="HU30">
            <v>1131</v>
          </cell>
          <cell r="HV30">
            <v>555</v>
          </cell>
          <cell r="HW30">
            <v>576</v>
          </cell>
          <cell r="HX30">
            <v>1045</v>
          </cell>
          <cell r="HY30">
            <v>511</v>
          </cell>
          <cell r="HZ30">
            <v>534</v>
          </cell>
          <cell r="IA30">
            <v>1053</v>
          </cell>
          <cell r="IB30">
            <v>520</v>
          </cell>
          <cell r="IC30">
            <v>533</v>
          </cell>
          <cell r="ID30">
            <v>1012</v>
          </cell>
          <cell r="IE30">
            <v>459</v>
          </cell>
          <cell r="IF30">
            <v>553</v>
          </cell>
          <cell r="IG30">
            <v>932</v>
          </cell>
          <cell r="IH30">
            <v>446</v>
          </cell>
          <cell r="II30">
            <v>486</v>
          </cell>
          <cell r="IJ30">
            <v>788</v>
          </cell>
          <cell r="IK30">
            <v>389</v>
          </cell>
          <cell r="IL30">
            <v>399</v>
          </cell>
          <cell r="IM30">
            <v>817</v>
          </cell>
          <cell r="IN30">
            <v>387</v>
          </cell>
          <cell r="IO30">
            <v>430</v>
          </cell>
          <cell r="IP30">
            <v>875</v>
          </cell>
          <cell r="IQ30">
            <v>402</v>
          </cell>
          <cell r="IR30">
            <v>473</v>
          </cell>
          <cell r="IS30">
            <v>825</v>
          </cell>
          <cell r="IT30">
            <v>390</v>
          </cell>
          <cell r="IU30">
            <v>435</v>
          </cell>
          <cell r="IV30">
            <v>710</v>
          </cell>
          <cell r="IW30">
            <v>320</v>
          </cell>
          <cell r="IX30">
            <v>390</v>
          </cell>
          <cell r="IY30">
            <v>705</v>
          </cell>
          <cell r="IZ30">
            <v>332</v>
          </cell>
          <cell r="JA30">
            <v>373</v>
          </cell>
          <cell r="JB30">
            <v>593</v>
          </cell>
          <cell r="JC30">
            <v>284</v>
          </cell>
          <cell r="JD30">
            <v>309</v>
          </cell>
          <cell r="JE30">
            <v>556</v>
          </cell>
          <cell r="JF30">
            <v>230</v>
          </cell>
          <cell r="JG30">
            <v>326</v>
          </cell>
          <cell r="JH30">
            <v>554</v>
          </cell>
          <cell r="JI30">
            <v>242</v>
          </cell>
          <cell r="JJ30">
            <v>312</v>
          </cell>
          <cell r="JK30">
            <v>486</v>
          </cell>
          <cell r="JL30">
            <v>196</v>
          </cell>
          <cell r="JM30">
            <v>290</v>
          </cell>
          <cell r="JN30">
            <v>448</v>
          </cell>
          <cell r="JO30">
            <v>188</v>
          </cell>
          <cell r="JP30">
            <v>260</v>
          </cell>
          <cell r="JQ30">
            <v>420</v>
          </cell>
          <cell r="JR30">
            <v>137</v>
          </cell>
          <cell r="JS30">
            <v>283</v>
          </cell>
          <cell r="JT30">
            <v>353</v>
          </cell>
          <cell r="JU30">
            <v>129</v>
          </cell>
          <cell r="JV30">
            <v>224</v>
          </cell>
          <cell r="JW30">
            <v>324</v>
          </cell>
          <cell r="JX30">
            <v>126</v>
          </cell>
          <cell r="JY30">
            <v>198</v>
          </cell>
          <cell r="JZ30">
            <v>285</v>
          </cell>
          <cell r="KA30">
            <v>104</v>
          </cell>
          <cell r="KB30">
            <v>181</v>
          </cell>
          <cell r="KC30">
            <v>234</v>
          </cell>
          <cell r="KD30">
            <v>79</v>
          </cell>
          <cell r="KE30">
            <v>155</v>
          </cell>
          <cell r="KF30">
            <v>785</v>
          </cell>
          <cell r="KG30">
            <v>214</v>
          </cell>
          <cell r="KH30">
            <v>571</v>
          </cell>
        </row>
        <row r="31">
          <cell r="C31" t="str">
            <v>Blackpool</v>
          </cell>
          <cell r="D31" t="str">
            <v>E06000009</v>
          </cell>
          <cell r="E31" t="str">
            <v>Unitary Authority</v>
          </cell>
          <cell r="F31">
            <v>139578</v>
          </cell>
          <cell r="G31">
            <v>85767</v>
          </cell>
          <cell r="H31">
            <v>6.6435318099999998</v>
          </cell>
          <cell r="I31">
            <v>0.61447362764905644</v>
          </cell>
          <cell r="J31">
            <v>7429</v>
          </cell>
          <cell r="K31">
            <v>7462</v>
          </cell>
          <cell r="L31">
            <v>8258</v>
          </cell>
          <cell r="M31">
            <v>8234</v>
          </cell>
          <cell r="N31">
            <v>7946</v>
          </cell>
          <cell r="O31">
            <v>8066</v>
          </cell>
          <cell r="P31">
            <v>10698</v>
          </cell>
          <cell r="Q31">
            <v>10538</v>
          </cell>
          <cell r="R31">
            <v>8730</v>
          </cell>
          <cell r="S31">
            <v>8406</v>
          </cell>
          <cell r="T31">
            <v>68795</v>
          </cell>
          <cell r="U31">
            <v>70783</v>
          </cell>
          <cell r="V31">
            <v>1771</v>
          </cell>
          <cell r="W31">
            <v>910</v>
          </cell>
          <cell r="X31">
            <v>861</v>
          </cell>
          <cell r="Y31">
            <v>1690</v>
          </cell>
          <cell r="Z31">
            <v>855</v>
          </cell>
          <cell r="AA31">
            <v>835</v>
          </cell>
          <cell r="AB31">
            <v>1708</v>
          </cell>
          <cell r="AC31">
            <v>892</v>
          </cell>
          <cell r="AD31">
            <v>816</v>
          </cell>
          <cell r="AE31">
            <v>1797</v>
          </cell>
          <cell r="AF31">
            <v>876</v>
          </cell>
          <cell r="AG31">
            <v>921</v>
          </cell>
          <cell r="AH31">
            <v>1569</v>
          </cell>
          <cell r="AI31">
            <v>747</v>
          </cell>
          <cell r="AJ31">
            <v>822</v>
          </cell>
          <cell r="AK31">
            <v>1582</v>
          </cell>
          <cell r="AL31">
            <v>824</v>
          </cell>
          <cell r="AM31">
            <v>758</v>
          </cell>
          <cell r="AN31">
            <v>1629</v>
          </cell>
          <cell r="AO31">
            <v>852</v>
          </cell>
          <cell r="AP31">
            <v>777</v>
          </cell>
          <cell r="AQ31">
            <v>1610</v>
          </cell>
          <cell r="AR31">
            <v>846</v>
          </cell>
          <cell r="AS31">
            <v>764</v>
          </cell>
          <cell r="AT31">
            <v>1551</v>
          </cell>
          <cell r="AU31">
            <v>773</v>
          </cell>
          <cell r="AV31">
            <v>778</v>
          </cell>
          <cell r="AW31">
            <v>1471</v>
          </cell>
          <cell r="AX31">
            <v>749</v>
          </cell>
          <cell r="AY31">
            <v>722</v>
          </cell>
          <cell r="AZ31">
            <v>1616</v>
          </cell>
          <cell r="BA31">
            <v>815</v>
          </cell>
          <cell r="BB31">
            <v>801</v>
          </cell>
          <cell r="BC31">
            <v>1503</v>
          </cell>
          <cell r="BD31">
            <v>745</v>
          </cell>
          <cell r="BE31">
            <v>758</v>
          </cell>
          <cell r="BF31">
            <v>1412</v>
          </cell>
          <cell r="BG31">
            <v>766</v>
          </cell>
          <cell r="BH31">
            <v>646</v>
          </cell>
          <cell r="BI31">
            <v>1443</v>
          </cell>
          <cell r="BJ31">
            <v>730</v>
          </cell>
          <cell r="BK31">
            <v>713</v>
          </cell>
          <cell r="BL31">
            <v>1413</v>
          </cell>
          <cell r="BM31">
            <v>710</v>
          </cell>
          <cell r="BN31">
            <v>703</v>
          </cell>
          <cell r="BO31">
            <v>1599</v>
          </cell>
          <cell r="BP31">
            <v>793</v>
          </cell>
          <cell r="BQ31">
            <v>806</v>
          </cell>
          <cell r="BR31">
            <v>1633</v>
          </cell>
          <cell r="BS31">
            <v>814</v>
          </cell>
          <cell r="BT31">
            <v>819</v>
          </cell>
          <cell r="BU31">
            <v>1688</v>
          </cell>
          <cell r="BV31">
            <v>848</v>
          </cell>
          <cell r="BW31">
            <v>840</v>
          </cell>
          <cell r="BX31">
            <v>1784</v>
          </cell>
          <cell r="BY31">
            <v>914</v>
          </cell>
          <cell r="BZ31">
            <v>870</v>
          </cell>
          <cell r="CA31">
            <v>1507</v>
          </cell>
          <cell r="CB31">
            <v>766</v>
          </cell>
          <cell r="CC31">
            <v>741</v>
          </cell>
          <cell r="CD31">
            <v>1400</v>
          </cell>
          <cell r="CE31">
            <v>702</v>
          </cell>
          <cell r="CF31">
            <v>698</v>
          </cell>
          <cell r="CG31">
            <v>1548</v>
          </cell>
          <cell r="CH31">
            <v>798</v>
          </cell>
          <cell r="CI31">
            <v>750</v>
          </cell>
          <cell r="CJ31">
            <v>1684</v>
          </cell>
          <cell r="CK31">
            <v>851</v>
          </cell>
          <cell r="CL31">
            <v>833</v>
          </cell>
          <cell r="CM31">
            <v>1824</v>
          </cell>
          <cell r="CN31">
            <v>851</v>
          </cell>
          <cell r="CO31">
            <v>973</v>
          </cell>
          <cell r="CP31">
            <v>1823</v>
          </cell>
          <cell r="CQ31">
            <v>885</v>
          </cell>
          <cell r="CR31">
            <v>938</v>
          </cell>
          <cell r="CS31">
            <v>1753</v>
          </cell>
          <cell r="CT31">
            <v>935</v>
          </cell>
          <cell r="CU31">
            <v>818</v>
          </cell>
          <cell r="CV31">
            <v>1730</v>
          </cell>
          <cell r="CW31">
            <v>907</v>
          </cell>
          <cell r="CX31">
            <v>823</v>
          </cell>
          <cell r="CY31">
            <v>1688</v>
          </cell>
          <cell r="CZ31">
            <v>814</v>
          </cell>
          <cell r="DA31">
            <v>874</v>
          </cell>
          <cell r="DB31">
            <v>1683</v>
          </cell>
          <cell r="DC31">
            <v>842</v>
          </cell>
          <cell r="DD31">
            <v>841</v>
          </cell>
          <cell r="DE31">
            <v>1614</v>
          </cell>
          <cell r="DF31">
            <v>793</v>
          </cell>
          <cell r="DG31">
            <v>821</v>
          </cell>
          <cell r="DH31">
            <v>1716</v>
          </cell>
          <cell r="DI31">
            <v>858</v>
          </cell>
          <cell r="DJ31">
            <v>858</v>
          </cell>
          <cell r="DK31">
            <v>1653</v>
          </cell>
          <cell r="DL31">
            <v>782</v>
          </cell>
          <cell r="DM31">
            <v>871</v>
          </cell>
          <cell r="DN31">
            <v>1580</v>
          </cell>
          <cell r="DO31">
            <v>805</v>
          </cell>
          <cell r="DP31">
            <v>775</v>
          </cell>
          <cell r="DQ31">
            <v>1491</v>
          </cell>
          <cell r="DR31">
            <v>701</v>
          </cell>
          <cell r="DS31">
            <v>790</v>
          </cell>
          <cell r="DT31">
            <v>1584</v>
          </cell>
          <cell r="DU31">
            <v>821</v>
          </cell>
          <cell r="DV31">
            <v>763</v>
          </cell>
          <cell r="DW31">
            <v>1603</v>
          </cell>
          <cell r="DX31">
            <v>819</v>
          </cell>
          <cell r="DY31">
            <v>784</v>
          </cell>
          <cell r="DZ31">
            <v>1546</v>
          </cell>
          <cell r="EA31">
            <v>780</v>
          </cell>
          <cell r="EB31">
            <v>766</v>
          </cell>
          <cell r="EC31">
            <v>1356</v>
          </cell>
          <cell r="ED31">
            <v>658</v>
          </cell>
          <cell r="EE31">
            <v>698</v>
          </cell>
          <cell r="EF31">
            <v>1370</v>
          </cell>
          <cell r="EG31">
            <v>682</v>
          </cell>
          <cell r="EH31">
            <v>688</v>
          </cell>
          <cell r="EI31">
            <v>1423</v>
          </cell>
          <cell r="EJ31">
            <v>704</v>
          </cell>
          <cell r="EK31">
            <v>719</v>
          </cell>
          <cell r="EL31">
            <v>1416</v>
          </cell>
          <cell r="EM31">
            <v>671</v>
          </cell>
          <cell r="EN31">
            <v>745</v>
          </cell>
          <cell r="EO31">
            <v>1634</v>
          </cell>
          <cell r="EP31">
            <v>805</v>
          </cell>
          <cell r="EQ31">
            <v>829</v>
          </cell>
          <cell r="ER31">
            <v>1814</v>
          </cell>
          <cell r="ES31">
            <v>931</v>
          </cell>
          <cell r="ET31">
            <v>883</v>
          </cell>
          <cell r="EU31">
            <v>1883</v>
          </cell>
          <cell r="EV31">
            <v>935</v>
          </cell>
          <cell r="EW31">
            <v>948</v>
          </cell>
          <cell r="EX31">
            <v>1967</v>
          </cell>
          <cell r="EY31">
            <v>961</v>
          </cell>
          <cell r="EZ31">
            <v>1006</v>
          </cell>
          <cell r="FA31">
            <v>1930</v>
          </cell>
          <cell r="FB31">
            <v>989</v>
          </cell>
          <cell r="FC31">
            <v>941</v>
          </cell>
          <cell r="FD31">
            <v>2167</v>
          </cell>
          <cell r="FE31">
            <v>1070</v>
          </cell>
          <cell r="FF31">
            <v>1097</v>
          </cell>
          <cell r="FG31">
            <v>2102</v>
          </cell>
          <cell r="FH31">
            <v>1052</v>
          </cell>
          <cell r="FI31">
            <v>1050</v>
          </cell>
          <cell r="FJ31">
            <v>2123</v>
          </cell>
          <cell r="FK31">
            <v>1055</v>
          </cell>
          <cell r="FL31">
            <v>1068</v>
          </cell>
          <cell r="FM31">
            <v>2191</v>
          </cell>
          <cell r="FN31">
            <v>1104</v>
          </cell>
          <cell r="FO31">
            <v>1087</v>
          </cell>
          <cell r="FP31">
            <v>2165</v>
          </cell>
          <cell r="FQ31">
            <v>1112</v>
          </cell>
          <cell r="FR31">
            <v>1053</v>
          </cell>
          <cell r="FS31">
            <v>2273</v>
          </cell>
          <cell r="FT31">
            <v>1154</v>
          </cell>
          <cell r="FU31">
            <v>1119</v>
          </cell>
          <cell r="FV31">
            <v>2150</v>
          </cell>
          <cell r="FW31">
            <v>1070</v>
          </cell>
          <cell r="FX31">
            <v>1080</v>
          </cell>
          <cell r="FY31">
            <v>2164</v>
          </cell>
          <cell r="FZ31">
            <v>1118</v>
          </cell>
          <cell r="GA31">
            <v>1046</v>
          </cell>
          <cell r="GB31">
            <v>1971</v>
          </cell>
          <cell r="GC31">
            <v>974</v>
          </cell>
          <cell r="GD31">
            <v>997</v>
          </cell>
          <cell r="GE31">
            <v>1908</v>
          </cell>
          <cell r="GF31">
            <v>988</v>
          </cell>
          <cell r="GG31">
            <v>920</v>
          </cell>
          <cell r="GH31">
            <v>1938</v>
          </cell>
          <cell r="GI31">
            <v>1014</v>
          </cell>
          <cell r="GJ31">
            <v>924</v>
          </cell>
          <cell r="GK31">
            <v>1837</v>
          </cell>
          <cell r="GL31">
            <v>948</v>
          </cell>
          <cell r="GM31">
            <v>889</v>
          </cell>
          <cell r="GN31">
            <v>1764</v>
          </cell>
          <cell r="GO31">
            <v>928</v>
          </cell>
          <cell r="GP31">
            <v>836</v>
          </cell>
          <cell r="GQ31">
            <v>1822</v>
          </cell>
          <cell r="GR31">
            <v>900</v>
          </cell>
          <cell r="GS31">
            <v>922</v>
          </cell>
          <cell r="GT31">
            <v>1624</v>
          </cell>
          <cell r="GU31">
            <v>828</v>
          </cell>
          <cell r="GV31">
            <v>796</v>
          </cell>
          <cell r="GW31">
            <v>1532</v>
          </cell>
          <cell r="GX31">
            <v>730</v>
          </cell>
          <cell r="GY31">
            <v>802</v>
          </cell>
          <cell r="GZ31">
            <v>1568</v>
          </cell>
          <cell r="HA31">
            <v>805</v>
          </cell>
          <cell r="HB31">
            <v>763</v>
          </cell>
          <cell r="HC31">
            <v>1539</v>
          </cell>
          <cell r="HD31">
            <v>773</v>
          </cell>
          <cell r="HE31">
            <v>766</v>
          </cell>
          <cell r="HF31">
            <v>1604</v>
          </cell>
          <cell r="HG31">
            <v>816</v>
          </cell>
          <cell r="HH31">
            <v>788</v>
          </cell>
          <cell r="HI31">
            <v>1589</v>
          </cell>
          <cell r="HJ31">
            <v>798</v>
          </cell>
          <cell r="HK31">
            <v>791</v>
          </cell>
          <cell r="HL31">
            <v>1772</v>
          </cell>
          <cell r="HM31">
            <v>855</v>
          </cell>
          <cell r="HN31">
            <v>917</v>
          </cell>
          <cell r="HO31">
            <v>1844</v>
          </cell>
          <cell r="HP31">
            <v>905</v>
          </cell>
          <cell r="HQ31">
            <v>939</v>
          </cell>
          <cell r="HR31">
            <v>1971</v>
          </cell>
          <cell r="HS31">
            <v>978</v>
          </cell>
          <cell r="HT31">
            <v>993</v>
          </cell>
          <cell r="HU31">
            <v>1569</v>
          </cell>
          <cell r="HV31">
            <v>814</v>
          </cell>
          <cell r="HW31">
            <v>755</v>
          </cell>
          <cell r="HX31">
            <v>1476</v>
          </cell>
          <cell r="HY31">
            <v>703</v>
          </cell>
          <cell r="HZ31">
            <v>773</v>
          </cell>
          <cell r="IA31">
            <v>1384</v>
          </cell>
          <cell r="IB31">
            <v>664</v>
          </cell>
          <cell r="IC31">
            <v>720</v>
          </cell>
          <cell r="ID31">
            <v>1420</v>
          </cell>
          <cell r="IE31">
            <v>694</v>
          </cell>
          <cell r="IF31">
            <v>726</v>
          </cell>
          <cell r="IG31">
            <v>1179</v>
          </cell>
          <cell r="IH31">
            <v>551</v>
          </cell>
          <cell r="II31">
            <v>628</v>
          </cell>
          <cell r="IJ31">
            <v>1212</v>
          </cell>
          <cell r="IK31">
            <v>576</v>
          </cell>
          <cell r="IL31">
            <v>636</v>
          </cell>
          <cell r="IM31">
            <v>1171</v>
          </cell>
          <cell r="IN31">
            <v>541</v>
          </cell>
          <cell r="IO31">
            <v>630</v>
          </cell>
          <cell r="IP31">
            <v>1156</v>
          </cell>
          <cell r="IQ31">
            <v>537</v>
          </cell>
          <cell r="IR31">
            <v>619</v>
          </cell>
          <cell r="IS31">
            <v>1075</v>
          </cell>
          <cell r="IT31">
            <v>522</v>
          </cell>
          <cell r="IU31">
            <v>553</v>
          </cell>
          <cell r="IV31">
            <v>1052</v>
          </cell>
          <cell r="IW31">
            <v>449</v>
          </cell>
          <cell r="IX31">
            <v>603</v>
          </cell>
          <cell r="IY31">
            <v>1006</v>
          </cell>
          <cell r="IZ31">
            <v>438</v>
          </cell>
          <cell r="JA31">
            <v>568</v>
          </cell>
          <cell r="JB31">
            <v>878</v>
          </cell>
          <cell r="JC31">
            <v>362</v>
          </cell>
          <cell r="JD31">
            <v>516</v>
          </cell>
          <cell r="JE31">
            <v>797</v>
          </cell>
          <cell r="JF31">
            <v>321</v>
          </cell>
          <cell r="JG31">
            <v>476</v>
          </cell>
          <cell r="JH31">
            <v>764</v>
          </cell>
          <cell r="JI31">
            <v>348</v>
          </cell>
          <cell r="JJ31">
            <v>416</v>
          </cell>
          <cell r="JK31">
            <v>745</v>
          </cell>
          <cell r="JL31">
            <v>301</v>
          </cell>
          <cell r="JM31">
            <v>444</v>
          </cell>
          <cell r="JN31">
            <v>648</v>
          </cell>
          <cell r="JO31">
            <v>269</v>
          </cell>
          <cell r="JP31">
            <v>379</v>
          </cell>
          <cell r="JQ31">
            <v>598</v>
          </cell>
          <cell r="JR31">
            <v>225</v>
          </cell>
          <cell r="JS31">
            <v>373</v>
          </cell>
          <cell r="JT31">
            <v>528</v>
          </cell>
          <cell r="JU31">
            <v>198</v>
          </cell>
          <cell r="JV31">
            <v>330</v>
          </cell>
          <cell r="JW31">
            <v>467</v>
          </cell>
          <cell r="JX31">
            <v>180</v>
          </cell>
          <cell r="JY31">
            <v>287</v>
          </cell>
          <cell r="JZ31">
            <v>406</v>
          </cell>
          <cell r="KA31">
            <v>138</v>
          </cell>
          <cell r="KB31">
            <v>268</v>
          </cell>
          <cell r="KC31">
            <v>344</v>
          </cell>
          <cell r="KD31">
            <v>126</v>
          </cell>
          <cell r="KE31">
            <v>218</v>
          </cell>
          <cell r="KF31">
            <v>1396</v>
          </cell>
          <cell r="KG31">
            <v>358</v>
          </cell>
          <cell r="KH31">
            <v>1038</v>
          </cell>
        </row>
        <row r="32">
          <cell r="C32" t="str">
            <v>Bolsover</v>
          </cell>
          <cell r="D32" t="str">
            <v>E07000033</v>
          </cell>
          <cell r="E32" t="str">
            <v>Non-metropolitan District</v>
          </cell>
          <cell r="F32">
            <v>77780</v>
          </cell>
          <cell r="G32">
            <v>48718</v>
          </cell>
          <cell r="H32">
            <v>4.1143046599999993</v>
          </cell>
          <cell r="I32">
            <v>0.6263563898174338</v>
          </cell>
          <cell r="J32">
            <v>4170</v>
          </cell>
          <cell r="K32">
            <v>3927</v>
          </cell>
          <cell r="L32">
            <v>4594</v>
          </cell>
          <cell r="M32">
            <v>4824</v>
          </cell>
          <cell r="N32">
            <v>4739</v>
          </cell>
          <cell r="O32">
            <v>4737</v>
          </cell>
          <cell r="P32">
            <v>6013</v>
          </cell>
          <cell r="Q32">
            <v>6017</v>
          </cell>
          <cell r="R32">
            <v>4862</v>
          </cell>
          <cell r="S32">
            <v>4835</v>
          </cell>
          <cell r="T32">
            <v>38358</v>
          </cell>
          <cell r="U32">
            <v>39422</v>
          </cell>
          <cell r="V32">
            <v>881</v>
          </cell>
          <cell r="W32">
            <v>439</v>
          </cell>
          <cell r="X32">
            <v>442</v>
          </cell>
          <cell r="Y32">
            <v>852</v>
          </cell>
          <cell r="Z32">
            <v>416</v>
          </cell>
          <cell r="AA32">
            <v>436</v>
          </cell>
          <cell r="AB32">
            <v>948</v>
          </cell>
          <cell r="AC32">
            <v>478</v>
          </cell>
          <cell r="AD32">
            <v>470</v>
          </cell>
          <cell r="AE32">
            <v>911</v>
          </cell>
          <cell r="AF32">
            <v>451</v>
          </cell>
          <cell r="AG32">
            <v>460</v>
          </cell>
          <cell r="AH32">
            <v>925</v>
          </cell>
          <cell r="AI32">
            <v>447</v>
          </cell>
          <cell r="AJ32">
            <v>478</v>
          </cell>
          <cell r="AK32">
            <v>826</v>
          </cell>
          <cell r="AL32">
            <v>440</v>
          </cell>
          <cell r="AM32">
            <v>386</v>
          </cell>
          <cell r="AN32">
            <v>869</v>
          </cell>
          <cell r="AO32">
            <v>449</v>
          </cell>
          <cell r="AP32">
            <v>420</v>
          </cell>
          <cell r="AQ32">
            <v>901</v>
          </cell>
          <cell r="AR32">
            <v>464</v>
          </cell>
          <cell r="AS32">
            <v>437</v>
          </cell>
          <cell r="AT32">
            <v>876</v>
          </cell>
          <cell r="AU32">
            <v>457</v>
          </cell>
          <cell r="AV32">
            <v>419</v>
          </cell>
          <cell r="AW32">
            <v>907</v>
          </cell>
          <cell r="AX32">
            <v>428</v>
          </cell>
          <cell r="AY32">
            <v>479</v>
          </cell>
          <cell r="AZ32">
            <v>839</v>
          </cell>
          <cell r="BA32">
            <v>424</v>
          </cell>
          <cell r="BB32">
            <v>415</v>
          </cell>
          <cell r="BC32">
            <v>797</v>
          </cell>
          <cell r="BD32">
            <v>412</v>
          </cell>
          <cell r="BE32">
            <v>385</v>
          </cell>
          <cell r="BF32">
            <v>819</v>
          </cell>
          <cell r="BG32">
            <v>412</v>
          </cell>
          <cell r="BH32">
            <v>407</v>
          </cell>
          <cell r="BI32">
            <v>775</v>
          </cell>
          <cell r="BJ32">
            <v>393</v>
          </cell>
          <cell r="BK32">
            <v>382</v>
          </cell>
          <cell r="BL32">
            <v>816</v>
          </cell>
          <cell r="BM32">
            <v>434</v>
          </cell>
          <cell r="BN32">
            <v>382</v>
          </cell>
          <cell r="BO32">
            <v>909</v>
          </cell>
          <cell r="BP32">
            <v>449</v>
          </cell>
          <cell r="BQ32">
            <v>460</v>
          </cell>
          <cell r="BR32">
            <v>947</v>
          </cell>
          <cell r="BS32">
            <v>485</v>
          </cell>
          <cell r="BT32">
            <v>462</v>
          </cell>
          <cell r="BU32">
            <v>864</v>
          </cell>
          <cell r="BV32">
            <v>444</v>
          </cell>
          <cell r="BW32">
            <v>420</v>
          </cell>
          <cell r="BX32">
            <v>951</v>
          </cell>
          <cell r="BY32">
            <v>479</v>
          </cell>
          <cell r="BZ32">
            <v>472</v>
          </cell>
          <cell r="CA32">
            <v>821</v>
          </cell>
          <cell r="CB32">
            <v>416</v>
          </cell>
          <cell r="CC32">
            <v>405</v>
          </cell>
          <cell r="CD32">
            <v>823</v>
          </cell>
          <cell r="CE32">
            <v>424</v>
          </cell>
          <cell r="CF32">
            <v>399</v>
          </cell>
          <cell r="CG32">
            <v>893</v>
          </cell>
          <cell r="CH32">
            <v>487</v>
          </cell>
          <cell r="CI32">
            <v>406</v>
          </cell>
          <cell r="CJ32">
            <v>892</v>
          </cell>
          <cell r="CK32">
            <v>459</v>
          </cell>
          <cell r="CL32">
            <v>433</v>
          </cell>
          <cell r="CM32">
            <v>934</v>
          </cell>
          <cell r="CN32">
            <v>470</v>
          </cell>
          <cell r="CO32">
            <v>464</v>
          </cell>
          <cell r="CP32">
            <v>972</v>
          </cell>
          <cell r="CQ32">
            <v>506</v>
          </cell>
          <cell r="CR32">
            <v>466</v>
          </cell>
          <cell r="CS32">
            <v>945</v>
          </cell>
          <cell r="CT32">
            <v>460</v>
          </cell>
          <cell r="CU32">
            <v>485</v>
          </cell>
          <cell r="CV32">
            <v>996</v>
          </cell>
          <cell r="CW32">
            <v>505</v>
          </cell>
          <cell r="CX32">
            <v>491</v>
          </cell>
          <cell r="CY32">
            <v>887</v>
          </cell>
          <cell r="CZ32">
            <v>411</v>
          </cell>
          <cell r="DA32">
            <v>476</v>
          </cell>
          <cell r="DB32">
            <v>891</v>
          </cell>
          <cell r="DC32">
            <v>445</v>
          </cell>
          <cell r="DD32">
            <v>446</v>
          </cell>
          <cell r="DE32">
            <v>954</v>
          </cell>
          <cell r="DF32">
            <v>440</v>
          </cell>
          <cell r="DG32">
            <v>514</v>
          </cell>
          <cell r="DH32">
            <v>985</v>
          </cell>
          <cell r="DI32">
            <v>482</v>
          </cell>
          <cell r="DJ32">
            <v>503</v>
          </cell>
          <cell r="DK32">
            <v>917</v>
          </cell>
          <cell r="DL32">
            <v>472</v>
          </cell>
          <cell r="DM32">
            <v>445</v>
          </cell>
          <cell r="DN32">
            <v>1020</v>
          </cell>
          <cell r="DO32">
            <v>517</v>
          </cell>
          <cell r="DP32">
            <v>503</v>
          </cell>
          <cell r="DQ32">
            <v>935</v>
          </cell>
          <cell r="DR32">
            <v>437</v>
          </cell>
          <cell r="DS32">
            <v>498</v>
          </cell>
          <cell r="DT32">
            <v>888</v>
          </cell>
          <cell r="DU32">
            <v>425</v>
          </cell>
          <cell r="DV32">
            <v>463</v>
          </cell>
          <cell r="DW32">
            <v>895</v>
          </cell>
          <cell r="DX32">
            <v>452</v>
          </cell>
          <cell r="DY32">
            <v>443</v>
          </cell>
          <cell r="DZ32">
            <v>853</v>
          </cell>
          <cell r="EA32">
            <v>435</v>
          </cell>
          <cell r="EB32">
            <v>418</v>
          </cell>
          <cell r="EC32">
            <v>777</v>
          </cell>
          <cell r="ED32">
            <v>413</v>
          </cell>
          <cell r="EE32">
            <v>364</v>
          </cell>
          <cell r="EF32">
            <v>834</v>
          </cell>
          <cell r="EG32">
            <v>424</v>
          </cell>
          <cell r="EH32">
            <v>410</v>
          </cell>
          <cell r="EI32">
            <v>880</v>
          </cell>
          <cell r="EJ32">
            <v>454</v>
          </cell>
          <cell r="EK32">
            <v>426</v>
          </cell>
          <cell r="EL32">
            <v>859</v>
          </cell>
          <cell r="EM32">
            <v>439</v>
          </cell>
          <cell r="EN32">
            <v>420</v>
          </cell>
          <cell r="EO32">
            <v>941</v>
          </cell>
          <cell r="EP32">
            <v>460</v>
          </cell>
          <cell r="EQ32">
            <v>481</v>
          </cell>
          <cell r="ER32">
            <v>1079</v>
          </cell>
          <cell r="ES32">
            <v>508</v>
          </cell>
          <cell r="ET32">
            <v>571</v>
          </cell>
          <cell r="EU32">
            <v>1118</v>
          </cell>
          <cell r="EV32">
            <v>532</v>
          </cell>
          <cell r="EW32">
            <v>586</v>
          </cell>
          <cell r="EX32">
            <v>1240</v>
          </cell>
          <cell r="EY32">
            <v>622</v>
          </cell>
          <cell r="EZ32">
            <v>618</v>
          </cell>
          <cell r="FA32">
            <v>1161</v>
          </cell>
          <cell r="FB32">
            <v>567</v>
          </cell>
          <cell r="FC32">
            <v>594</v>
          </cell>
          <cell r="FD32">
            <v>1341</v>
          </cell>
          <cell r="FE32">
            <v>682</v>
          </cell>
          <cell r="FF32">
            <v>659</v>
          </cell>
          <cell r="FG32">
            <v>1240</v>
          </cell>
          <cell r="FH32">
            <v>603</v>
          </cell>
          <cell r="FI32">
            <v>637</v>
          </cell>
          <cell r="FJ32">
            <v>1253</v>
          </cell>
          <cell r="FK32">
            <v>611</v>
          </cell>
          <cell r="FL32">
            <v>642</v>
          </cell>
          <cell r="FM32">
            <v>1275</v>
          </cell>
          <cell r="FN32">
            <v>661</v>
          </cell>
          <cell r="FO32">
            <v>614</v>
          </cell>
          <cell r="FP32">
            <v>1221</v>
          </cell>
          <cell r="FQ32">
            <v>609</v>
          </cell>
          <cell r="FR32">
            <v>612</v>
          </cell>
          <cell r="FS32">
            <v>1200</v>
          </cell>
          <cell r="FT32">
            <v>578</v>
          </cell>
          <cell r="FU32">
            <v>622</v>
          </cell>
          <cell r="FV32">
            <v>1150</v>
          </cell>
          <cell r="FW32">
            <v>563</v>
          </cell>
          <cell r="FX32">
            <v>587</v>
          </cell>
          <cell r="FY32">
            <v>1095</v>
          </cell>
          <cell r="FZ32">
            <v>559</v>
          </cell>
          <cell r="GA32">
            <v>536</v>
          </cell>
          <cell r="GB32">
            <v>1094</v>
          </cell>
          <cell r="GC32">
            <v>580</v>
          </cell>
          <cell r="GD32">
            <v>514</v>
          </cell>
          <cell r="GE32">
            <v>1060</v>
          </cell>
          <cell r="GF32">
            <v>548</v>
          </cell>
          <cell r="GG32">
            <v>512</v>
          </cell>
          <cell r="GH32">
            <v>1063</v>
          </cell>
          <cell r="GI32">
            <v>543</v>
          </cell>
          <cell r="GJ32">
            <v>520</v>
          </cell>
          <cell r="GK32">
            <v>1021</v>
          </cell>
          <cell r="GL32">
            <v>501</v>
          </cell>
          <cell r="GM32">
            <v>520</v>
          </cell>
          <cell r="GN32">
            <v>1032</v>
          </cell>
          <cell r="GO32">
            <v>479</v>
          </cell>
          <cell r="GP32">
            <v>553</v>
          </cell>
          <cell r="GQ32">
            <v>949</v>
          </cell>
          <cell r="GR32">
            <v>480</v>
          </cell>
          <cell r="GS32">
            <v>469</v>
          </cell>
          <cell r="GT32">
            <v>903</v>
          </cell>
          <cell r="GU32">
            <v>477</v>
          </cell>
          <cell r="GV32">
            <v>426</v>
          </cell>
          <cell r="GW32">
            <v>936</v>
          </cell>
          <cell r="GX32">
            <v>474</v>
          </cell>
          <cell r="GY32">
            <v>462</v>
          </cell>
          <cell r="GZ32">
            <v>922</v>
          </cell>
          <cell r="HA32">
            <v>438</v>
          </cell>
          <cell r="HB32">
            <v>484</v>
          </cell>
          <cell r="HC32">
            <v>903</v>
          </cell>
          <cell r="HD32">
            <v>450</v>
          </cell>
          <cell r="HE32">
            <v>453</v>
          </cell>
          <cell r="HF32">
            <v>908</v>
          </cell>
          <cell r="HG32">
            <v>472</v>
          </cell>
          <cell r="HH32">
            <v>436</v>
          </cell>
          <cell r="HI32">
            <v>969</v>
          </cell>
          <cell r="HJ32">
            <v>496</v>
          </cell>
          <cell r="HK32">
            <v>473</v>
          </cell>
          <cell r="HL32">
            <v>904</v>
          </cell>
          <cell r="HM32">
            <v>422</v>
          </cell>
          <cell r="HN32">
            <v>482</v>
          </cell>
          <cell r="HO32">
            <v>994</v>
          </cell>
          <cell r="HP32">
            <v>468</v>
          </cell>
          <cell r="HQ32">
            <v>526</v>
          </cell>
          <cell r="HR32">
            <v>1074</v>
          </cell>
          <cell r="HS32">
            <v>580</v>
          </cell>
          <cell r="HT32">
            <v>494</v>
          </cell>
          <cell r="HU32">
            <v>874</v>
          </cell>
          <cell r="HV32">
            <v>431</v>
          </cell>
          <cell r="HW32">
            <v>443</v>
          </cell>
          <cell r="HX32">
            <v>924</v>
          </cell>
          <cell r="HY32">
            <v>466</v>
          </cell>
          <cell r="HZ32">
            <v>458</v>
          </cell>
          <cell r="IA32">
            <v>873</v>
          </cell>
          <cell r="IB32">
            <v>395</v>
          </cell>
          <cell r="IC32">
            <v>478</v>
          </cell>
          <cell r="ID32">
            <v>783</v>
          </cell>
          <cell r="IE32">
            <v>389</v>
          </cell>
          <cell r="IF32">
            <v>394</v>
          </cell>
          <cell r="IG32">
            <v>712</v>
          </cell>
          <cell r="IH32">
            <v>350</v>
          </cell>
          <cell r="II32">
            <v>362</v>
          </cell>
          <cell r="IJ32">
            <v>621</v>
          </cell>
          <cell r="IK32">
            <v>319</v>
          </cell>
          <cell r="IL32">
            <v>302</v>
          </cell>
          <cell r="IM32">
            <v>600</v>
          </cell>
          <cell r="IN32">
            <v>297</v>
          </cell>
          <cell r="IO32">
            <v>303</v>
          </cell>
          <cell r="IP32">
            <v>596</v>
          </cell>
          <cell r="IQ32">
            <v>286</v>
          </cell>
          <cell r="IR32">
            <v>310</v>
          </cell>
          <cell r="IS32">
            <v>520</v>
          </cell>
          <cell r="IT32">
            <v>262</v>
          </cell>
          <cell r="IU32">
            <v>258</v>
          </cell>
          <cell r="IV32">
            <v>532</v>
          </cell>
          <cell r="IW32">
            <v>233</v>
          </cell>
          <cell r="IX32">
            <v>299</v>
          </cell>
          <cell r="IY32">
            <v>469</v>
          </cell>
          <cell r="IZ32">
            <v>193</v>
          </cell>
          <cell r="JA32">
            <v>276</v>
          </cell>
          <cell r="JB32">
            <v>494</v>
          </cell>
          <cell r="JC32">
            <v>218</v>
          </cell>
          <cell r="JD32">
            <v>276</v>
          </cell>
          <cell r="JE32">
            <v>437</v>
          </cell>
          <cell r="JF32">
            <v>211</v>
          </cell>
          <cell r="JG32">
            <v>226</v>
          </cell>
          <cell r="JH32">
            <v>392</v>
          </cell>
          <cell r="JI32">
            <v>160</v>
          </cell>
          <cell r="JJ32">
            <v>232</v>
          </cell>
          <cell r="JK32">
            <v>347</v>
          </cell>
          <cell r="JL32">
            <v>147</v>
          </cell>
          <cell r="JM32">
            <v>200</v>
          </cell>
          <cell r="JN32">
            <v>305</v>
          </cell>
          <cell r="JO32">
            <v>105</v>
          </cell>
          <cell r="JP32">
            <v>200</v>
          </cell>
          <cell r="JQ32">
            <v>298</v>
          </cell>
          <cell r="JR32">
            <v>119</v>
          </cell>
          <cell r="JS32">
            <v>179</v>
          </cell>
          <cell r="JT32">
            <v>252</v>
          </cell>
          <cell r="JU32">
            <v>96</v>
          </cell>
          <cell r="JV32">
            <v>156</v>
          </cell>
          <cell r="JW32">
            <v>233</v>
          </cell>
          <cell r="JX32">
            <v>81</v>
          </cell>
          <cell r="JY32">
            <v>152</v>
          </cell>
          <cell r="JZ32">
            <v>178</v>
          </cell>
          <cell r="KA32">
            <v>66</v>
          </cell>
          <cell r="KB32">
            <v>112</v>
          </cell>
          <cell r="KC32">
            <v>170</v>
          </cell>
          <cell r="KD32">
            <v>55</v>
          </cell>
          <cell r="KE32">
            <v>115</v>
          </cell>
          <cell r="KF32">
            <v>660</v>
          </cell>
          <cell r="KG32">
            <v>142</v>
          </cell>
          <cell r="KH32">
            <v>518</v>
          </cell>
        </row>
        <row r="33">
          <cell r="C33" t="str">
            <v>Bolton</v>
          </cell>
          <cell r="D33" t="str">
            <v>E08000001</v>
          </cell>
          <cell r="E33" t="str">
            <v>Metropolitan District</v>
          </cell>
          <cell r="F33">
            <v>281619</v>
          </cell>
          <cell r="G33">
            <v>175194</v>
          </cell>
          <cell r="H33">
            <v>6.0176355399999997</v>
          </cell>
          <cell r="I33">
            <v>0.62209581029689043</v>
          </cell>
          <cell r="J33">
            <v>16552</v>
          </cell>
          <cell r="K33">
            <v>15031</v>
          </cell>
          <cell r="L33">
            <v>18089</v>
          </cell>
          <cell r="M33">
            <v>18820</v>
          </cell>
          <cell r="N33">
            <v>17664</v>
          </cell>
          <cell r="O33">
            <v>18144</v>
          </cell>
          <cell r="P33">
            <v>19619</v>
          </cell>
          <cell r="Q33">
            <v>20077</v>
          </cell>
          <cell r="R33">
            <v>15398</v>
          </cell>
          <cell r="S33">
            <v>15800</v>
          </cell>
          <cell r="T33">
            <v>139572</v>
          </cell>
          <cell r="U33">
            <v>142047</v>
          </cell>
          <cell r="V33">
            <v>3818</v>
          </cell>
          <cell r="W33">
            <v>1957</v>
          </cell>
          <cell r="X33">
            <v>1861</v>
          </cell>
          <cell r="Y33">
            <v>3810</v>
          </cell>
          <cell r="Z33">
            <v>1976</v>
          </cell>
          <cell r="AA33">
            <v>1834</v>
          </cell>
          <cell r="AB33">
            <v>3892</v>
          </cell>
          <cell r="AC33">
            <v>2012</v>
          </cell>
          <cell r="AD33">
            <v>1880</v>
          </cell>
          <cell r="AE33">
            <v>4131</v>
          </cell>
          <cell r="AF33">
            <v>2125</v>
          </cell>
          <cell r="AG33">
            <v>2006</v>
          </cell>
          <cell r="AH33">
            <v>3967</v>
          </cell>
          <cell r="AI33">
            <v>1988</v>
          </cell>
          <cell r="AJ33">
            <v>1979</v>
          </cell>
          <cell r="AK33">
            <v>3980</v>
          </cell>
          <cell r="AL33">
            <v>2019</v>
          </cell>
          <cell r="AM33">
            <v>1961</v>
          </cell>
          <cell r="AN33">
            <v>3799</v>
          </cell>
          <cell r="AO33">
            <v>1939</v>
          </cell>
          <cell r="AP33">
            <v>1860</v>
          </cell>
          <cell r="AQ33">
            <v>3788</v>
          </cell>
          <cell r="AR33">
            <v>1975</v>
          </cell>
          <cell r="AS33">
            <v>1813</v>
          </cell>
          <cell r="AT33">
            <v>3741</v>
          </cell>
          <cell r="AU33">
            <v>1933</v>
          </cell>
          <cell r="AV33">
            <v>1808</v>
          </cell>
          <cell r="AW33">
            <v>3705</v>
          </cell>
          <cell r="AX33">
            <v>1952</v>
          </cell>
          <cell r="AY33">
            <v>1753</v>
          </cell>
          <cell r="AZ33">
            <v>3469</v>
          </cell>
          <cell r="BA33">
            <v>1732</v>
          </cell>
          <cell r="BB33">
            <v>1737</v>
          </cell>
          <cell r="BC33">
            <v>3462</v>
          </cell>
          <cell r="BD33">
            <v>1839</v>
          </cell>
          <cell r="BE33">
            <v>1623</v>
          </cell>
          <cell r="BF33">
            <v>3269</v>
          </cell>
          <cell r="BG33">
            <v>1694</v>
          </cell>
          <cell r="BH33">
            <v>1575</v>
          </cell>
          <cell r="BI33">
            <v>3294</v>
          </cell>
          <cell r="BJ33">
            <v>1723</v>
          </cell>
          <cell r="BK33">
            <v>1571</v>
          </cell>
          <cell r="BL33">
            <v>3364</v>
          </cell>
          <cell r="BM33">
            <v>1773</v>
          </cell>
          <cell r="BN33">
            <v>1591</v>
          </cell>
          <cell r="BO33">
            <v>3497</v>
          </cell>
          <cell r="BP33">
            <v>1865</v>
          </cell>
          <cell r="BQ33">
            <v>1632</v>
          </cell>
          <cell r="BR33">
            <v>3668</v>
          </cell>
          <cell r="BS33">
            <v>1903</v>
          </cell>
          <cell r="BT33">
            <v>1765</v>
          </cell>
          <cell r="BU33">
            <v>3720</v>
          </cell>
          <cell r="BV33">
            <v>2017</v>
          </cell>
          <cell r="BW33">
            <v>1703</v>
          </cell>
          <cell r="BX33">
            <v>3723</v>
          </cell>
          <cell r="BY33">
            <v>1974</v>
          </cell>
          <cell r="BZ33">
            <v>1749</v>
          </cell>
          <cell r="CA33">
            <v>3226</v>
          </cell>
          <cell r="CB33">
            <v>1765</v>
          </cell>
          <cell r="CC33">
            <v>1461</v>
          </cell>
          <cell r="CD33">
            <v>3134</v>
          </cell>
          <cell r="CE33">
            <v>1601</v>
          </cell>
          <cell r="CF33">
            <v>1533</v>
          </cell>
          <cell r="CG33">
            <v>3363</v>
          </cell>
          <cell r="CH33">
            <v>1796</v>
          </cell>
          <cell r="CI33">
            <v>1567</v>
          </cell>
          <cell r="CJ33">
            <v>3470</v>
          </cell>
          <cell r="CK33">
            <v>1804</v>
          </cell>
          <cell r="CL33">
            <v>1666</v>
          </cell>
          <cell r="CM33">
            <v>3630</v>
          </cell>
          <cell r="CN33">
            <v>1845</v>
          </cell>
          <cell r="CO33">
            <v>1785</v>
          </cell>
          <cell r="CP33">
            <v>3649</v>
          </cell>
          <cell r="CQ33">
            <v>1847</v>
          </cell>
          <cell r="CR33">
            <v>1802</v>
          </cell>
          <cell r="CS33">
            <v>3695</v>
          </cell>
          <cell r="CT33">
            <v>1885</v>
          </cell>
          <cell r="CU33">
            <v>1810</v>
          </cell>
          <cell r="CV33">
            <v>3643</v>
          </cell>
          <cell r="CW33">
            <v>1777</v>
          </cell>
          <cell r="CX33">
            <v>1866</v>
          </cell>
          <cell r="CY33">
            <v>4003</v>
          </cell>
          <cell r="CZ33">
            <v>1931</v>
          </cell>
          <cell r="DA33">
            <v>2072</v>
          </cell>
          <cell r="DB33">
            <v>3715</v>
          </cell>
          <cell r="DC33">
            <v>1730</v>
          </cell>
          <cell r="DD33">
            <v>1985</v>
          </cell>
          <cell r="DE33">
            <v>3750</v>
          </cell>
          <cell r="DF33">
            <v>1854</v>
          </cell>
          <cell r="DG33">
            <v>1896</v>
          </cell>
          <cell r="DH33">
            <v>3757</v>
          </cell>
          <cell r="DI33">
            <v>1904</v>
          </cell>
          <cell r="DJ33">
            <v>1853</v>
          </cell>
          <cell r="DK33">
            <v>3676</v>
          </cell>
          <cell r="DL33">
            <v>1810</v>
          </cell>
          <cell r="DM33">
            <v>1866</v>
          </cell>
          <cell r="DN33">
            <v>3529</v>
          </cell>
          <cell r="DO33">
            <v>1749</v>
          </cell>
          <cell r="DP33">
            <v>1780</v>
          </cell>
          <cell r="DQ33">
            <v>3674</v>
          </cell>
          <cell r="DR33">
            <v>1754</v>
          </cell>
          <cell r="DS33">
            <v>1920</v>
          </cell>
          <cell r="DT33">
            <v>3467</v>
          </cell>
          <cell r="DU33">
            <v>1695</v>
          </cell>
          <cell r="DV33">
            <v>1772</v>
          </cell>
          <cell r="DW33">
            <v>3657</v>
          </cell>
          <cell r="DX33">
            <v>1815</v>
          </cell>
          <cell r="DY33">
            <v>1842</v>
          </cell>
          <cell r="DZ33">
            <v>3370</v>
          </cell>
          <cell r="EA33">
            <v>1696</v>
          </cell>
          <cell r="EB33">
            <v>1674</v>
          </cell>
          <cell r="EC33">
            <v>3289</v>
          </cell>
          <cell r="ED33">
            <v>1597</v>
          </cell>
          <cell r="EE33">
            <v>1692</v>
          </cell>
          <cell r="EF33">
            <v>3184</v>
          </cell>
          <cell r="EG33">
            <v>1582</v>
          </cell>
          <cell r="EH33">
            <v>1602</v>
          </cell>
          <cell r="EI33">
            <v>3467</v>
          </cell>
          <cell r="EJ33">
            <v>1711</v>
          </cell>
          <cell r="EK33">
            <v>1756</v>
          </cell>
          <cell r="EL33">
            <v>3445</v>
          </cell>
          <cell r="EM33">
            <v>1692</v>
          </cell>
          <cell r="EN33">
            <v>1753</v>
          </cell>
          <cell r="EO33">
            <v>3492</v>
          </cell>
          <cell r="EP33">
            <v>1734</v>
          </cell>
          <cell r="EQ33">
            <v>1758</v>
          </cell>
          <cell r="ER33">
            <v>3744</v>
          </cell>
          <cell r="ES33">
            <v>1831</v>
          </cell>
          <cell r="ET33">
            <v>1913</v>
          </cell>
          <cell r="EU33">
            <v>3935</v>
          </cell>
          <cell r="EV33">
            <v>1930</v>
          </cell>
          <cell r="EW33">
            <v>2005</v>
          </cell>
          <cell r="EX33">
            <v>4225</v>
          </cell>
          <cell r="EY33">
            <v>2076</v>
          </cell>
          <cell r="EZ33">
            <v>2149</v>
          </cell>
          <cell r="FA33">
            <v>4085</v>
          </cell>
          <cell r="FB33">
            <v>2035</v>
          </cell>
          <cell r="FC33">
            <v>2050</v>
          </cell>
          <cell r="FD33">
            <v>4071</v>
          </cell>
          <cell r="FE33">
            <v>2049</v>
          </cell>
          <cell r="FF33">
            <v>2022</v>
          </cell>
          <cell r="FG33">
            <v>4049</v>
          </cell>
          <cell r="FH33">
            <v>1978</v>
          </cell>
          <cell r="FI33">
            <v>2071</v>
          </cell>
          <cell r="FJ33">
            <v>4110</v>
          </cell>
          <cell r="FK33">
            <v>2029</v>
          </cell>
          <cell r="FL33">
            <v>2081</v>
          </cell>
          <cell r="FM33">
            <v>4083</v>
          </cell>
          <cell r="FN33">
            <v>2048</v>
          </cell>
          <cell r="FO33">
            <v>2035</v>
          </cell>
          <cell r="FP33">
            <v>4047</v>
          </cell>
          <cell r="FQ33">
            <v>1973</v>
          </cell>
          <cell r="FR33">
            <v>2074</v>
          </cell>
          <cell r="FS33">
            <v>3999</v>
          </cell>
          <cell r="FT33">
            <v>1901</v>
          </cell>
          <cell r="FU33">
            <v>2098</v>
          </cell>
          <cell r="FV33">
            <v>3756</v>
          </cell>
          <cell r="FW33">
            <v>1906</v>
          </cell>
          <cell r="FX33">
            <v>1850</v>
          </cell>
          <cell r="FY33">
            <v>3830</v>
          </cell>
          <cell r="FZ33">
            <v>1879</v>
          </cell>
          <cell r="GA33">
            <v>1951</v>
          </cell>
          <cell r="GB33">
            <v>3666</v>
          </cell>
          <cell r="GC33">
            <v>1821</v>
          </cell>
          <cell r="GD33">
            <v>1845</v>
          </cell>
          <cell r="GE33">
            <v>3515</v>
          </cell>
          <cell r="GF33">
            <v>1752</v>
          </cell>
          <cell r="GG33">
            <v>1763</v>
          </cell>
          <cell r="GH33">
            <v>3447</v>
          </cell>
          <cell r="GI33">
            <v>1624</v>
          </cell>
          <cell r="GJ33">
            <v>1823</v>
          </cell>
          <cell r="GK33">
            <v>3323</v>
          </cell>
          <cell r="GL33">
            <v>1685</v>
          </cell>
          <cell r="GM33">
            <v>1638</v>
          </cell>
          <cell r="GN33">
            <v>3257</v>
          </cell>
          <cell r="GO33">
            <v>1561</v>
          </cell>
          <cell r="GP33">
            <v>1696</v>
          </cell>
          <cell r="GQ33">
            <v>3020</v>
          </cell>
          <cell r="GR33">
            <v>1480</v>
          </cell>
          <cell r="GS33">
            <v>1540</v>
          </cell>
          <cell r="GT33">
            <v>2954</v>
          </cell>
          <cell r="GU33">
            <v>1463</v>
          </cell>
          <cell r="GV33">
            <v>1491</v>
          </cell>
          <cell r="GW33">
            <v>2989</v>
          </cell>
          <cell r="GX33">
            <v>1496</v>
          </cell>
          <cell r="GY33">
            <v>1493</v>
          </cell>
          <cell r="GZ33">
            <v>2965</v>
          </cell>
          <cell r="HA33">
            <v>1487</v>
          </cell>
          <cell r="HB33">
            <v>1478</v>
          </cell>
          <cell r="HC33">
            <v>2890</v>
          </cell>
          <cell r="HD33">
            <v>1449</v>
          </cell>
          <cell r="HE33">
            <v>1441</v>
          </cell>
          <cell r="HF33">
            <v>2838</v>
          </cell>
          <cell r="HG33">
            <v>1401</v>
          </cell>
          <cell r="HH33">
            <v>1437</v>
          </cell>
          <cell r="HI33">
            <v>3019</v>
          </cell>
          <cell r="HJ33">
            <v>1505</v>
          </cell>
          <cell r="HK33">
            <v>1514</v>
          </cell>
          <cell r="HL33">
            <v>3140</v>
          </cell>
          <cell r="HM33">
            <v>1519</v>
          </cell>
          <cell r="HN33">
            <v>1621</v>
          </cell>
          <cell r="HO33">
            <v>3343</v>
          </cell>
          <cell r="HP33">
            <v>1646</v>
          </cell>
          <cell r="HQ33">
            <v>1697</v>
          </cell>
          <cell r="HR33">
            <v>3564</v>
          </cell>
          <cell r="HS33">
            <v>1707</v>
          </cell>
          <cell r="HT33">
            <v>1857</v>
          </cell>
          <cell r="HU33">
            <v>2595</v>
          </cell>
          <cell r="HV33">
            <v>1256</v>
          </cell>
          <cell r="HW33">
            <v>1339</v>
          </cell>
          <cell r="HX33">
            <v>2501</v>
          </cell>
          <cell r="HY33">
            <v>1241</v>
          </cell>
          <cell r="HZ33">
            <v>1260</v>
          </cell>
          <cell r="IA33">
            <v>2540</v>
          </cell>
          <cell r="IB33">
            <v>1233</v>
          </cell>
          <cell r="IC33">
            <v>1307</v>
          </cell>
          <cell r="ID33">
            <v>2449</v>
          </cell>
          <cell r="IE33">
            <v>1194</v>
          </cell>
          <cell r="IF33">
            <v>1255</v>
          </cell>
          <cell r="IG33">
            <v>2063</v>
          </cell>
          <cell r="IH33">
            <v>955</v>
          </cell>
          <cell r="II33">
            <v>1108</v>
          </cell>
          <cell r="IJ33">
            <v>1987</v>
          </cell>
          <cell r="IK33">
            <v>942</v>
          </cell>
          <cell r="IL33">
            <v>1045</v>
          </cell>
          <cell r="IM33">
            <v>1923</v>
          </cell>
          <cell r="IN33">
            <v>872</v>
          </cell>
          <cell r="IO33">
            <v>1051</v>
          </cell>
          <cell r="IP33">
            <v>2000</v>
          </cell>
          <cell r="IQ33">
            <v>945</v>
          </cell>
          <cell r="IR33">
            <v>1055</v>
          </cell>
          <cell r="IS33">
            <v>1809</v>
          </cell>
          <cell r="IT33">
            <v>882</v>
          </cell>
          <cell r="IU33">
            <v>927</v>
          </cell>
          <cell r="IV33">
            <v>1579</v>
          </cell>
          <cell r="IW33">
            <v>740</v>
          </cell>
          <cell r="IX33">
            <v>839</v>
          </cell>
          <cell r="IY33">
            <v>1504</v>
          </cell>
          <cell r="IZ33">
            <v>653</v>
          </cell>
          <cell r="JA33">
            <v>851</v>
          </cell>
          <cell r="JB33">
            <v>1440</v>
          </cell>
          <cell r="JC33">
            <v>664</v>
          </cell>
          <cell r="JD33">
            <v>776</v>
          </cell>
          <cell r="JE33">
            <v>1187</v>
          </cell>
          <cell r="JF33">
            <v>528</v>
          </cell>
          <cell r="JG33">
            <v>659</v>
          </cell>
          <cell r="JH33">
            <v>1175</v>
          </cell>
          <cell r="JI33">
            <v>505</v>
          </cell>
          <cell r="JJ33">
            <v>670</v>
          </cell>
          <cell r="JK33">
            <v>1117</v>
          </cell>
          <cell r="JL33">
            <v>445</v>
          </cell>
          <cell r="JM33">
            <v>672</v>
          </cell>
          <cell r="JN33">
            <v>1000</v>
          </cell>
          <cell r="JO33">
            <v>398</v>
          </cell>
          <cell r="JP33">
            <v>602</v>
          </cell>
          <cell r="JQ33">
            <v>965</v>
          </cell>
          <cell r="JR33">
            <v>381</v>
          </cell>
          <cell r="JS33">
            <v>584</v>
          </cell>
          <cell r="JT33">
            <v>782</v>
          </cell>
          <cell r="JU33">
            <v>261</v>
          </cell>
          <cell r="JV33">
            <v>521</v>
          </cell>
          <cell r="JW33">
            <v>625</v>
          </cell>
          <cell r="JX33">
            <v>224</v>
          </cell>
          <cell r="JY33">
            <v>401</v>
          </cell>
          <cell r="JZ33">
            <v>634</v>
          </cell>
          <cell r="KA33">
            <v>250</v>
          </cell>
          <cell r="KB33">
            <v>384</v>
          </cell>
          <cell r="KC33">
            <v>538</v>
          </cell>
          <cell r="KD33">
            <v>193</v>
          </cell>
          <cell r="KE33">
            <v>345</v>
          </cell>
          <cell r="KF33">
            <v>1960</v>
          </cell>
          <cell r="KG33">
            <v>609</v>
          </cell>
          <cell r="KH33">
            <v>1351</v>
          </cell>
        </row>
        <row r="34">
          <cell r="C34" t="str">
            <v>Boston</v>
          </cell>
          <cell r="D34" t="str">
            <v>E07000136</v>
          </cell>
          <cell r="E34" t="str">
            <v>Non-metropolitan District</v>
          </cell>
          <cell r="F34">
            <v>66902</v>
          </cell>
          <cell r="G34">
            <v>40705</v>
          </cell>
          <cell r="H34">
            <v>4.2659325599999995</v>
          </cell>
          <cell r="I34">
            <v>0.60842725180114199</v>
          </cell>
          <cell r="J34">
            <v>3363</v>
          </cell>
          <cell r="K34">
            <v>3045</v>
          </cell>
          <cell r="L34">
            <v>4578</v>
          </cell>
          <cell r="M34">
            <v>4524</v>
          </cell>
          <cell r="N34">
            <v>4033</v>
          </cell>
          <cell r="O34">
            <v>3983</v>
          </cell>
          <cell r="P34">
            <v>4369</v>
          </cell>
          <cell r="Q34">
            <v>4671</v>
          </cell>
          <cell r="R34">
            <v>3951</v>
          </cell>
          <cell r="S34">
            <v>4188</v>
          </cell>
          <cell r="T34">
            <v>32932</v>
          </cell>
          <cell r="U34">
            <v>33970</v>
          </cell>
          <cell r="V34">
            <v>858</v>
          </cell>
          <cell r="W34">
            <v>440</v>
          </cell>
          <cell r="X34">
            <v>418</v>
          </cell>
          <cell r="Y34">
            <v>851</v>
          </cell>
          <cell r="Z34">
            <v>418</v>
          </cell>
          <cell r="AA34">
            <v>433</v>
          </cell>
          <cell r="AB34">
            <v>878</v>
          </cell>
          <cell r="AC34">
            <v>432</v>
          </cell>
          <cell r="AD34">
            <v>446</v>
          </cell>
          <cell r="AE34">
            <v>918</v>
          </cell>
          <cell r="AF34">
            <v>480</v>
          </cell>
          <cell r="AG34">
            <v>438</v>
          </cell>
          <cell r="AH34">
            <v>858</v>
          </cell>
          <cell r="AI34">
            <v>432</v>
          </cell>
          <cell r="AJ34">
            <v>426</v>
          </cell>
          <cell r="AK34">
            <v>791</v>
          </cell>
          <cell r="AL34">
            <v>427</v>
          </cell>
          <cell r="AM34">
            <v>364</v>
          </cell>
          <cell r="AN34">
            <v>827</v>
          </cell>
          <cell r="AO34">
            <v>427</v>
          </cell>
          <cell r="AP34">
            <v>400</v>
          </cell>
          <cell r="AQ34">
            <v>784</v>
          </cell>
          <cell r="AR34">
            <v>409</v>
          </cell>
          <cell r="AS34">
            <v>375</v>
          </cell>
          <cell r="AT34">
            <v>743</v>
          </cell>
          <cell r="AU34">
            <v>373</v>
          </cell>
          <cell r="AV34">
            <v>370</v>
          </cell>
          <cell r="AW34">
            <v>708</v>
          </cell>
          <cell r="AX34">
            <v>322</v>
          </cell>
          <cell r="AY34">
            <v>386</v>
          </cell>
          <cell r="AZ34">
            <v>710</v>
          </cell>
          <cell r="BA34">
            <v>329</v>
          </cell>
          <cell r="BB34">
            <v>381</v>
          </cell>
          <cell r="BC34">
            <v>645</v>
          </cell>
          <cell r="BD34">
            <v>343</v>
          </cell>
          <cell r="BE34">
            <v>302</v>
          </cell>
          <cell r="BF34">
            <v>674</v>
          </cell>
          <cell r="BG34">
            <v>343</v>
          </cell>
          <cell r="BH34">
            <v>331</v>
          </cell>
          <cell r="BI34">
            <v>644</v>
          </cell>
          <cell r="BJ34">
            <v>322</v>
          </cell>
          <cell r="BK34">
            <v>322</v>
          </cell>
          <cell r="BL34">
            <v>661</v>
          </cell>
          <cell r="BM34">
            <v>307</v>
          </cell>
          <cell r="BN34">
            <v>354</v>
          </cell>
          <cell r="BO34">
            <v>725</v>
          </cell>
          <cell r="BP34">
            <v>382</v>
          </cell>
          <cell r="BQ34">
            <v>343</v>
          </cell>
          <cell r="BR34">
            <v>759</v>
          </cell>
          <cell r="BS34">
            <v>409</v>
          </cell>
          <cell r="BT34">
            <v>350</v>
          </cell>
          <cell r="BU34">
            <v>741</v>
          </cell>
          <cell r="BV34">
            <v>389</v>
          </cell>
          <cell r="BW34">
            <v>352</v>
          </cell>
          <cell r="BX34">
            <v>730</v>
          </cell>
          <cell r="BY34">
            <v>374</v>
          </cell>
          <cell r="BZ34">
            <v>356</v>
          </cell>
          <cell r="CA34">
            <v>643</v>
          </cell>
          <cell r="CB34">
            <v>352</v>
          </cell>
          <cell r="CC34">
            <v>291</v>
          </cell>
          <cell r="CD34">
            <v>569</v>
          </cell>
          <cell r="CE34">
            <v>325</v>
          </cell>
          <cell r="CF34">
            <v>244</v>
          </cell>
          <cell r="CG34">
            <v>651</v>
          </cell>
          <cell r="CH34">
            <v>344</v>
          </cell>
          <cell r="CI34">
            <v>307</v>
          </cell>
          <cell r="CJ34">
            <v>655</v>
          </cell>
          <cell r="CK34">
            <v>334</v>
          </cell>
          <cell r="CL34">
            <v>321</v>
          </cell>
          <cell r="CM34">
            <v>825</v>
          </cell>
          <cell r="CN34">
            <v>428</v>
          </cell>
          <cell r="CO34">
            <v>397</v>
          </cell>
          <cell r="CP34">
            <v>835</v>
          </cell>
          <cell r="CQ34">
            <v>408</v>
          </cell>
          <cell r="CR34">
            <v>427</v>
          </cell>
          <cell r="CS34">
            <v>886</v>
          </cell>
          <cell r="CT34">
            <v>448</v>
          </cell>
          <cell r="CU34">
            <v>438</v>
          </cell>
          <cell r="CV34">
            <v>873</v>
          </cell>
          <cell r="CW34">
            <v>462</v>
          </cell>
          <cell r="CX34">
            <v>411</v>
          </cell>
          <cell r="CY34">
            <v>943</v>
          </cell>
          <cell r="CZ34">
            <v>453</v>
          </cell>
          <cell r="DA34">
            <v>490</v>
          </cell>
          <cell r="DB34">
            <v>949</v>
          </cell>
          <cell r="DC34">
            <v>455</v>
          </cell>
          <cell r="DD34">
            <v>494</v>
          </cell>
          <cell r="DE34">
            <v>888</v>
          </cell>
          <cell r="DF34">
            <v>455</v>
          </cell>
          <cell r="DG34">
            <v>433</v>
          </cell>
          <cell r="DH34">
            <v>926</v>
          </cell>
          <cell r="DI34">
            <v>439</v>
          </cell>
          <cell r="DJ34">
            <v>487</v>
          </cell>
          <cell r="DK34">
            <v>939</v>
          </cell>
          <cell r="DL34">
            <v>479</v>
          </cell>
          <cell r="DM34">
            <v>460</v>
          </cell>
          <cell r="DN34">
            <v>879</v>
          </cell>
          <cell r="DO34">
            <v>442</v>
          </cell>
          <cell r="DP34">
            <v>437</v>
          </cell>
          <cell r="DQ34">
            <v>927</v>
          </cell>
          <cell r="DR34">
            <v>484</v>
          </cell>
          <cell r="DS34">
            <v>443</v>
          </cell>
          <cell r="DT34">
            <v>892</v>
          </cell>
          <cell r="DU34">
            <v>461</v>
          </cell>
          <cell r="DV34">
            <v>431</v>
          </cell>
          <cell r="DW34">
            <v>869</v>
          </cell>
          <cell r="DX34">
            <v>437</v>
          </cell>
          <cell r="DY34">
            <v>432</v>
          </cell>
          <cell r="DZ34">
            <v>786</v>
          </cell>
          <cell r="EA34">
            <v>401</v>
          </cell>
          <cell r="EB34">
            <v>385</v>
          </cell>
          <cell r="EC34">
            <v>775</v>
          </cell>
          <cell r="ED34">
            <v>380</v>
          </cell>
          <cell r="EE34">
            <v>395</v>
          </cell>
          <cell r="EF34">
            <v>730</v>
          </cell>
          <cell r="EG34">
            <v>375</v>
          </cell>
          <cell r="EH34">
            <v>355</v>
          </cell>
          <cell r="EI34">
            <v>754</v>
          </cell>
          <cell r="EJ34">
            <v>369</v>
          </cell>
          <cell r="EK34">
            <v>385</v>
          </cell>
          <cell r="EL34">
            <v>743</v>
          </cell>
          <cell r="EM34">
            <v>331</v>
          </cell>
          <cell r="EN34">
            <v>412</v>
          </cell>
          <cell r="EO34">
            <v>773</v>
          </cell>
          <cell r="EP34">
            <v>421</v>
          </cell>
          <cell r="EQ34">
            <v>352</v>
          </cell>
          <cell r="ER34">
            <v>814</v>
          </cell>
          <cell r="ES34">
            <v>418</v>
          </cell>
          <cell r="ET34">
            <v>396</v>
          </cell>
          <cell r="EU34">
            <v>887</v>
          </cell>
          <cell r="EV34">
            <v>474</v>
          </cell>
          <cell r="EW34">
            <v>413</v>
          </cell>
          <cell r="EX34">
            <v>885</v>
          </cell>
          <cell r="EY34">
            <v>427</v>
          </cell>
          <cell r="EZ34">
            <v>458</v>
          </cell>
          <cell r="FA34">
            <v>892</v>
          </cell>
          <cell r="FB34">
            <v>407</v>
          </cell>
          <cell r="FC34">
            <v>485</v>
          </cell>
          <cell r="FD34">
            <v>873</v>
          </cell>
          <cell r="FE34">
            <v>423</v>
          </cell>
          <cell r="FF34">
            <v>450</v>
          </cell>
          <cell r="FG34">
            <v>889</v>
          </cell>
          <cell r="FH34">
            <v>429</v>
          </cell>
          <cell r="FI34">
            <v>460</v>
          </cell>
          <cell r="FJ34">
            <v>897</v>
          </cell>
          <cell r="FK34">
            <v>427</v>
          </cell>
          <cell r="FL34">
            <v>470</v>
          </cell>
          <cell r="FM34">
            <v>940</v>
          </cell>
          <cell r="FN34">
            <v>468</v>
          </cell>
          <cell r="FO34">
            <v>472</v>
          </cell>
          <cell r="FP34">
            <v>932</v>
          </cell>
          <cell r="FQ34">
            <v>459</v>
          </cell>
          <cell r="FR34">
            <v>473</v>
          </cell>
          <cell r="FS34">
            <v>953</v>
          </cell>
          <cell r="FT34">
            <v>486</v>
          </cell>
          <cell r="FU34">
            <v>467</v>
          </cell>
          <cell r="FV34">
            <v>882</v>
          </cell>
          <cell r="FW34">
            <v>390</v>
          </cell>
          <cell r="FX34">
            <v>492</v>
          </cell>
          <cell r="FY34">
            <v>888</v>
          </cell>
          <cell r="FZ34">
            <v>436</v>
          </cell>
          <cell r="GA34">
            <v>452</v>
          </cell>
          <cell r="GB34">
            <v>894</v>
          </cell>
          <cell r="GC34">
            <v>444</v>
          </cell>
          <cell r="GD34">
            <v>450</v>
          </cell>
          <cell r="GE34">
            <v>800</v>
          </cell>
          <cell r="GF34">
            <v>409</v>
          </cell>
          <cell r="GG34">
            <v>391</v>
          </cell>
          <cell r="GH34">
            <v>806</v>
          </cell>
          <cell r="GI34">
            <v>375</v>
          </cell>
          <cell r="GJ34">
            <v>431</v>
          </cell>
          <cell r="GK34">
            <v>898</v>
          </cell>
          <cell r="GL34">
            <v>447</v>
          </cell>
          <cell r="GM34">
            <v>451</v>
          </cell>
          <cell r="GN34">
            <v>817</v>
          </cell>
          <cell r="GO34">
            <v>385</v>
          </cell>
          <cell r="GP34">
            <v>432</v>
          </cell>
          <cell r="GQ34">
            <v>774</v>
          </cell>
          <cell r="GR34">
            <v>360</v>
          </cell>
          <cell r="GS34">
            <v>414</v>
          </cell>
          <cell r="GT34">
            <v>831</v>
          </cell>
          <cell r="GU34">
            <v>403</v>
          </cell>
          <cell r="GV34">
            <v>428</v>
          </cell>
          <cell r="GW34">
            <v>835</v>
          </cell>
          <cell r="GX34">
            <v>399</v>
          </cell>
          <cell r="GY34">
            <v>436</v>
          </cell>
          <cell r="GZ34">
            <v>769</v>
          </cell>
          <cell r="HA34">
            <v>367</v>
          </cell>
          <cell r="HB34">
            <v>402</v>
          </cell>
          <cell r="HC34">
            <v>830</v>
          </cell>
          <cell r="HD34">
            <v>414</v>
          </cell>
          <cell r="HE34">
            <v>416</v>
          </cell>
          <cell r="HF34">
            <v>779</v>
          </cell>
          <cell r="HG34">
            <v>392</v>
          </cell>
          <cell r="HH34">
            <v>387</v>
          </cell>
          <cell r="HI34">
            <v>847</v>
          </cell>
          <cell r="HJ34">
            <v>398</v>
          </cell>
          <cell r="HK34">
            <v>449</v>
          </cell>
          <cell r="HL34">
            <v>808</v>
          </cell>
          <cell r="HM34">
            <v>404</v>
          </cell>
          <cell r="HN34">
            <v>404</v>
          </cell>
          <cell r="HO34">
            <v>880</v>
          </cell>
          <cell r="HP34">
            <v>456</v>
          </cell>
          <cell r="HQ34">
            <v>424</v>
          </cell>
          <cell r="HR34">
            <v>943</v>
          </cell>
          <cell r="HS34">
            <v>465</v>
          </cell>
          <cell r="HT34">
            <v>478</v>
          </cell>
          <cell r="HU34">
            <v>775</v>
          </cell>
          <cell r="HV34">
            <v>390</v>
          </cell>
          <cell r="HW34">
            <v>385</v>
          </cell>
          <cell r="HX34">
            <v>760</v>
          </cell>
          <cell r="HY34">
            <v>401</v>
          </cell>
          <cell r="HZ34">
            <v>359</v>
          </cell>
          <cell r="IA34">
            <v>754</v>
          </cell>
          <cell r="IB34">
            <v>359</v>
          </cell>
          <cell r="IC34">
            <v>395</v>
          </cell>
          <cell r="ID34">
            <v>669</v>
          </cell>
          <cell r="IE34">
            <v>322</v>
          </cell>
          <cell r="IF34">
            <v>347</v>
          </cell>
          <cell r="IG34">
            <v>592</v>
          </cell>
          <cell r="IH34">
            <v>304</v>
          </cell>
          <cell r="II34">
            <v>288</v>
          </cell>
          <cell r="IJ34">
            <v>567</v>
          </cell>
          <cell r="IK34">
            <v>278</v>
          </cell>
          <cell r="IL34">
            <v>289</v>
          </cell>
          <cell r="IM34">
            <v>586</v>
          </cell>
          <cell r="IN34">
            <v>262</v>
          </cell>
          <cell r="IO34">
            <v>324</v>
          </cell>
          <cell r="IP34">
            <v>544</v>
          </cell>
          <cell r="IQ34">
            <v>265</v>
          </cell>
          <cell r="IR34">
            <v>279</v>
          </cell>
          <cell r="IS34">
            <v>494</v>
          </cell>
          <cell r="IT34">
            <v>209</v>
          </cell>
          <cell r="IU34">
            <v>285</v>
          </cell>
          <cell r="IV34">
            <v>479</v>
          </cell>
          <cell r="IW34">
            <v>247</v>
          </cell>
          <cell r="IX34">
            <v>232</v>
          </cell>
          <cell r="IY34">
            <v>475</v>
          </cell>
          <cell r="IZ34">
            <v>215</v>
          </cell>
          <cell r="JA34">
            <v>260</v>
          </cell>
          <cell r="JB34">
            <v>445</v>
          </cell>
          <cell r="JC34">
            <v>186</v>
          </cell>
          <cell r="JD34">
            <v>259</v>
          </cell>
          <cell r="JE34">
            <v>393</v>
          </cell>
          <cell r="JF34">
            <v>194</v>
          </cell>
          <cell r="JG34">
            <v>199</v>
          </cell>
          <cell r="JH34">
            <v>383</v>
          </cell>
          <cell r="JI34">
            <v>163</v>
          </cell>
          <cell r="JJ34">
            <v>220</v>
          </cell>
          <cell r="JK34">
            <v>332</v>
          </cell>
          <cell r="JL34">
            <v>133</v>
          </cell>
          <cell r="JM34">
            <v>199</v>
          </cell>
          <cell r="JN34">
            <v>359</v>
          </cell>
          <cell r="JO34">
            <v>152</v>
          </cell>
          <cell r="JP34">
            <v>207</v>
          </cell>
          <cell r="JQ34">
            <v>302</v>
          </cell>
          <cell r="JR34">
            <v>125</v>
          </cell>
          <cell r="JS34">
            <v>177</v>
          </cell>
          <cell r="JT34">
            <v>289</v>
          </cell>
          <cell r="JU34">
            <v>115</v>
          </cell>
          <cell r="JV34">
            <v>174</v>
          </cell>
          <cell r="JW34">
            <v>231</v>
          </cell>
          <cell r="JX34">
            <v>86</v>
          </cell>
          <cell r="JY34">
            <v>145</v>
          </cell>
          <cell r="JZ34">
            <v>193</v>
          </cell>
          <cell r="KA34">
            <v>74</v>
          </cell>
          <cell r="KB34">
            <v>119</v>
          </cell>
          <cell r="KC34">
            <v>191</v>
          </cell>
          <cell r="KD34">
            <v>84</v>
          </cell>
          <cell r="KE34">
            <v>107</v>
          </cell>
          <cell r="KF34">
            <v>631</v>
          </cell>
          <cell r="KG34">
            <v>165</v>
          </cell>
          <cell r="KH34">
            <v>466</v>
          </cell>
        </row>
        <row r="35">
          <cell r="C35" t="str">
            <v>Bournemouth</v>
          </cell>
          <cell r="D35" t="str">
            <v>E06000028</v>
          </cell>
          <cell r="E35" t="str">
            <v>Unitary Authority</v>
          </cell>
          <cell r="F35">
            <v>194516</v>
          </cell>
          <cell r="G35">
            <v>128401</v>
          </cell>
          <cell r="H35">
            <v>4.6469153499999996</v>
          </cell>
          <cell r="I35">
            <v>0.66010508133007051</v>
          </cell>
          <cell r="J35">
            <v>13811</v>
          </cell>
          <cell r="K35">
            <v>13893</v>
          </cell>
          <cell r="L35">
            <v>15442</v>
          </cell>
          <cell r="M35">
            <v>14168</v>
          </cell>
          <cell r="N35">
            <v>14054</v>
          </cell>
          <cell r="O35">
            <v>12289</v>
          </cell>
          <cell r="P35">
            <v>13009</v>
          </cell>
          <cell r="Q35">
            <v>11938</v>
          </cell>
          <cell r="R35">
            <v>9831</v>
          </cell>
          <cell r="S35">
            <v>9966</v>
          </cell>
          <cell r="T35">
            <v>97909</v>
          </cell>
          <cell r="U35">
            <v>96607</v>
          </cell>
          <cell r="V35">
            <v>2249</v>
          </cell>
          <cell r="W35">
            <v>1130</v>
          </cell>
          <cell r="X35">
            <v>1119</v>
          </cell>
          <cell r="Y35">
            <v>2298</v>
          </cell>
          <cell r="Z35">
            <v>1206</v>
          </cell>
          <cell r="AA35">
            <v>1092</v>
          </cell>
          <cell r="AB35">
            <v>2238</v>
          </cell>
          <cell r="AC35">
            <v>1156</v>
          </cell>
          <cell r="AD35">
            <v>1082</v>
          </cell>
          <cell r="AE35">
            <v>2395</v>
          </cell>
          <cell r="AF35">
            <v>1222</v>
          </cell>
          <cell r="AG35">
            <v>1173</v>
          </cell>
          <cell r="AH35">
            <v>2167</v>
          </cell>
          <cell r="AI35">
            <v>1123</v>
          </cell>
          <cell r="AJ35">
            <v>1044</v>
          </cell>
          <cell r="AK35">
            <v>2134</v>
          </cell>
          <cell r="AL35">
            <v>1044</v>
          </cell>
          <cell r="AM35">
            <v>1090</v>
          </cell>
          <cell r="AN35">
            <v>2129</v>
          </cell>
          <cell r="AO35">
            <v>1093</v>
          </cell>
          <cell r="AP35">
            <v>1036</v>
          </cell>
          <cell r="AQ35">
            <v>2136</v>
          </cell>
          <cell r="AR35">
            <v>1100</v>
          </cell>
          <cell r="AS35">
            <v>1036</v>
          </cell>
          <cell r="AT35">
            <v>1898</v>
          </cell>
          <cell r="AU35">
            <v>971</v>
          </cell>
          <cell r="AV35">
            <v>927</v>
          </cell>
          <cell r="AW35">
            <v>1740</v>
          </cell>
          <cell r="AX35">
            <v>932</v>
          </cell>
          <cell r="AY35">
            <v>808</v>
          </cell>
          <cell r="AZ35">
            <v>1731</v>
          </cell>
          <cell r="BA35">
            <v>900</v>
          </cell>
          <cell r="BB35">
            <v>831</v>
          </cell>
          <cell r="BC35">
            <v>1642</v>
          </cell>
          <cell r="BD35">
            <v>815</v>
          </cell>
          <cell r="BE35">
            <v>827</v>
          </cell>
          <cell r="BF35">
            <v>1612</v>
          </cell>
          <cell r="BG35">
            <v>784</v>
          </cell>
          <cell r="BH35">
            <v>828</v>
          </cell>
          <cell r="BI35">
            <v>1558</v>
          </cell>
          <cell r="BJ35">
            <v>799</v>
          </cell>
          <cell r="BK35">
            <v>759</v>
          </cell>
          <cell r="BL35">
            <v>1652</v>
          </cell>
          <cell r="BM35">
            <v>848</v>
          </cell>
          <cell r="BN35">
            <v>804</v>
          </cell>
          <cell r="BO35">
            <v>1669</v>
          </cell>
          <cell r="BP35">
            <v>910</v>
          </cell>
          <cell r="BQ35">
            <v>759</v>
          </cell>
          <cell r="BR35">
            <v>1784</v>
          </cell>
          <cell r="BS35">
            <v>935</v>
          </cell>
          <cell r="BT35">
            <v>849</v>
          </cell>
          <cell r="BU35">
            <v>1942</v>
          </cell>
          <cell r="BV35">
            <v>992</v>
          </cell>
          <cell r="BW35">
            <v>950</v>
          </cell>
          <cell r="BX35">
            <v>2156</v>
          </cell>
          <cell r="BY35">
            <v>1079</v>
          </cell>
          <cell r="BZ35">
            <v>1077</v>
          </cell>
          <cell r="CA35">
            <v>3572</v>
          </cell>
          <cell r="CB35">
            <v>1667</v>
          </cell>
          <cell r="CC35">
            <v>1905</v>
          </cell>
          <cell r="CD35">
            <v>4109</v>
          </cell>
          <cell r="CE35">
            <v>1939</v>
          </cell>
          <cell r="CF35">
            <v>2170</v>
          </cell>
          <cell r="CG35">
            <v>3959</v>
          </cell>
          <cell r="CH35">
            <v>1875</v>
          </cell>
          <cell r="CI35">
            <v>2084</v>
          </cell>
          <cell r="CJ35">
            <v>3635</v>
          </cell>
          <cell r="CK35">
            <v>1818</v>
          </cell>
          <cell r="CL35">
            <v>1817</v>
          </cell>
          <cell r="CM35">
            <v>3397</v>
          </cell>
          <cell r="CN35">
            <v>1848</v>
          </cell>
          <cell r="CO35">
            <v>1549</v>
          </cell>
          <cell r="CP35">
            <v>3150</v>
          </cell>
          <cell r="CQ35">
            <v>1658</v>
          </cell>
          <cell r="CR35">
            <v>1492</v>
          </cell>
          <cell r="CS35">
            <v>2583</v>
          </cell>
          <cell r="CT35">
            <v>1403</v>
          </cell>
          <cell r="CU35">
            <v>1180</v>
          </cell>
          <cell r="CV35">
            <v>2753</v>
          </cell>
          <cell r="CW35">
            <v>1478</v>
          </cell>
          <cell r="CX35">
            <v>1275</v>
          </cell>
          <cell r="CY35">
            <v>2911</v>
          </cell>
          <cell r="CZ35">
            <v>1524</v>
          </cell>
          <cell r="DA35">
            <v>1387</v>
          </cell>
          <cell r="DB35">
            <v>2893</v>
          </cell>
          <cell r="DC35">
            <v>1502</v>
          </cell>
          <cell r="DD35">
            <v>1391</v>
          </cell>
          <cell r="DE35">
            <v>2874</v>
          </cell>
          <cell r="DF35">
            <v>1459</v>
          </cell>
          <cell r="DG35">
            <v>1415</v>
          </cell>
          <cell r="DH35">
            <v>3293</v>
          </cell>
          <cell r="DI35">
            <v>1658</v>
          </cell>
          <cell r="DJ35">
            <v>1635</v>
          </cell>
          <cell r="DK35">
            <v>2951</v>
          </cell>
          <cell r="DL35">
            <v>1482</v>
          </cell>
          <cell r="DM35">
            <v>1469</v>
          </cell>
          <cell r="DN35">
            <v>2942</v>
          </cell>
          <cell r="DO35">
            <v>1556</v>
          </cell>
          <cell r="DP35">
            <v>1386</v>
          </cell>
          <cell r="DQ35">
            <v>3144</v>
          </cell>
          <cell r="DR35">
            <v>1619</v>
          </cell>
          <cell r="DS35">
            <v>1525</v>
          </cell>
          <cell r="DT35">
            <v>3266</v>
          </cell>
          <cell r="DU35">
            <v>1761</v>
          </cell>
          <cell r="DV35">
            <v>1505</v>
          </cell>
          <cell r="DW35">
            <v>3158</v>
          </cell>
          <cell r="DX35">
            <v>1667</v>
          </cell>
          <cell r="DY35">
            <v>1491</v>
          </cell>
          <cell r="DZ35">
            <v>2888</v>
          </cell>
          <cell r="EA35">
            <v>1531</v>
          </cell>
          <cell r="EB35">
            <v>1357</v>
          </cell>
          <cell r="EC35">
            <v>2661</v>
          </cell>
          <cell r="ED35">
            <v>1451</v>
          </cell>
          <cell r="EE35">
            <v>1210</v>
          </cell>
          <cell r="EF35">
            <v>2468</v>
          </cell>
          <cell r="EG35">
            <v>1276</v>
          </cell>
          <cell r="EH35">
            <v>1192</v>
          </cell>
          <cell r="EI35">
            <v>2474</v>
          </cell>
          <cell r="EJ35">
            <v>1364</v>
          </cell>
          <cell r="EK35">
            <v>1110</v>
          </cell>
          <cell r="EL35">
            <v>2532</v>
          </cell>
          <cell r="EM35">
            <v>1325</v>
          </cell>
          <cell r="EN35">
            <v>1207</v>
          </cell>
          <cell r="EO35">
            <v>2398</v>
          </cell>
          <cell r="EP35">
            <v>1288</v>
          </cell>
          <cell r="EQ35">
            <v>1110</v>
          </cell>
          <cell r="ER35">
            <v>2451</v>
          </cell>
          <cell r="ES35">
            <v>1330</v>
          </cell>
          <cell r="ET35">
            <v>1121</v>
          </cell>
          <cell r="EU35">
            <v>2707</v>
          </cell>
          <cell r="EV35">
            <v>1427</v>
          </cell>
          <cell r="EW35">
            <v>1280</v>
          </cell>
          <cell r="EX35">
            <v>2606</v>
          </cell>
          <cell r="EY35">
            <v>1395</v>
          </cell>
          <cell r="EZ35">
            <v>1211</v>
          </cell>
          <cell r="FA35">
            <v>2421</v>
          </cell>
          <cell r="FB35">
            <v>1274</v>
          </cell>
          <cell r="FC35">
            <v>1147</v>
          </cell>
          <cell r="FD35">
            <v>2405</v>
          </cell>
          <cell r="FE35">
            <v>1285</v>
          </cell>
          <cell r="FF35">
            <v>1120</v>
          </cell>
          <cell r="FG35">
            <v>2566</v>
          </cell>
          <cell r="FH35">
            <v>1334</v>
          </cell>
          <cell r="FI35">
            <v>1232</v>
          </cell>
          <cell r="FJ35">
            <v>2629</v>
          </cell>
          <cell r="FK35">
            <v>1417</v>
          </cell>
          <cell r="FL35">
            <v>1212</v>
          </cell>
          <cell r="FM35">
            <v>2558</v>
          </cell>
          <cell r="FN35">
            <v>1394</v>
          </cell>
          <cell r="FO35">
            <v>1164</v>
          </cell>
          <cell r="FP35">
            <v>2592</v>
          </cell>
          <cell r="FQ35">
            <v>1328</v>
          </cell>
          <cell r="FR35">
            <v>1264</v>
          </cell>
          <cell r="FS35">
            <v>2598</v>
          </cell>
          <cell r="FT35">
            <v>1280</v>
          </cell>
          <cell r="FU35">
            <v>1318</v>
          </cell>
          <cell r="FV35">
            <v>2471</v>
          </cell>
          <cell r="FW35">
            <v>1255</v>
          </cell>
          <cell r="FX35">
            <v>1216</v>
          </cell>
          <cell r="FY35">
            <v>2443</v>
          </cell>
          <cell r="FZ35">
            <v>1274</v>
          </cell>
          <cell r="GA35">
            <v>1169</v>
          </cell>
          <cell r="GB35">
            <v>2264</v>
          </cell>
          <cell r="GC35">
            <v>1168</v>
          </cell>
          <cell r="GD35">
            <v>1096</v>
          </cell>
          <cell r="GE35">
            <v>2238</v>
          </cell>
          <cell r="GF35">
            <v>1129</v>
          </cell>
          <cell r="GG35">
            <v>1109</v>
          </cell>
          <cell r="GH35">
            <v>2137</v>
          </cell>
          <cell r="GI35">
            <v>1045</v>
          </cell>
          <cell r="GJ35">
            <v>1092</v>
          </cell>
          <cell r="GK35">
            <v>2039</v>
          </cell>
          <cell r="GL35">
            <v>1043</v>
          </cell>
          <cell r="GM35">
            <v>996</v>
          </cell>
          <cell r="GN35">
            <v>2099</v>
          </cell>
          <cell r="GO35">
            <v>1046</v>
          </cell>
          <cell r="GP35">
            <v>1053</v>
          </cell>
          <cell r="GQ35">
            <v>1888</v>
          </cell>
          <cell r="GR35">
            <v>950</v>
          </cell>
          <cell r="GS35">
            <v>938</v>
          </cell>
          <cell r="GT35">
            <v>1849</v>
          </cell>
          <cell r="GU35">
            <v>916</v>
          </cell>
          <cell r="GV35">
            <v>933</v>
          </cell>
          <cell r="GW35">
            <v>1977</v>
          </cell>
          <cell r="GX35">
            <v>960</v>
          </cell>
          <cell r="GY35">
            <v>1017</v>
          </cell>
          <cell r="GZ35">
            <v>1800</v>
          </cell>
          <cell r="HA35">
            <v>916</v>
          </cell>
          <cell r="HB35">
            <v>884</v>
          </cell>
          <cell r="HC35">
            <v>1832</v>
          </cell>
          <cell r="HD35">
            <v>896</v>
          </cell>
          <cell r="HE35">
            <v>936</v>
          </cell>
          <cell r="HF35">
            <v>1938</v>
          </cell>
          <cell r="HG35">
            <v>930</v>
          </cell>
          <cell r="HH35">
            <v>1008</v>
          </cell>
          <cell r="HI35">
            <v>1935</v>
          </cell>
          <cell r="HJ35">
            <v>937</v>
          </cell>
          <cell r="HK35">
            <v>998</v>
          </cell>
          <cell r="HL35">
            <v>1924</v>
          </cell>
          <cell r="HM35">
            <v>948</v>
          </cell>
          <cell r="HN35">
            <v>976</v>
          </cell>
          <cell r="HO35">
            <v>2110</v>
          </cell>
          <cell r="HP35">
            <v>1047</v>
          </cell>
          <cell r="HQ35">
            <v>1063</v>
          </cell>
          <cell r="HR35">
            <v>2312</v>
          </cell>
          <cell r="HS35">
            <v>1145</v>
          </cell>
          <cell r="HT35">
            <v>1167</v>
          </cell>
          <cell r="HU35">
            <v>1768</v>
          </cell>
          <cell r="HV35">
            <v>884</v>
          </cell>
          <cell r="HW35">
            <v>884</v>
          </cell>
          <cell r="HX35">
            <v>1720</v>
          </cell>
          <cell r="HY35">
            <v>830</v>
          </cell>
          <cell r="HZ35">
            <v>890</v>
          </cell>
          <cell r="IA35">
            <v>1643</v>
          </cell>
          <cell r="IB35">
            <v>799</v>
          </cell>
          <cell r="IC35">
            <v>844</v>
          </cell>
          <cell r="ID35">
            <v>1512</v>
          </cell>
          <cell r="IE35">
            <v>765</v>
          </cell>
          <cell r="IF35">
            <v>747</v>
          </cell>
          <cell r="IG35">
            <v>1354</v>
          </cell>
          <cell r="IH35">
            <v>632</v>
          </cell>
          <cell r="II35">
            <v>722</v>
          </cell>
          <cell r="IJ35">
            <v>1168</v>
          </cell>
          <cell r="IK35">
            <v>582</v>
          </cell>
          <cell r="IL35">
            <v>586</v>
          </cell>
          <cell r="IM35">
            <v>1231</v>
          </cell>
          <cell r="IN35">
            <v>569</v>
          </cell>
          <cell r="IO35">
            <v>662</v>
          </cell>
          <cell r="IP35">
            <v>1311</v>
          </cell>
          <cell r="IQ35">
            <v>582</v>
          </cell>
          <cell r="IR35">
            <v>729</v>
          </cell>
          <cell r="IS35">
            <v>1229</v>
          </cell>
          <cell r="IT35">
            <v>586</v>
          </cell>
          <cell r="IU35">
            <v>643</v>
          </cell>
          <cell r="IV35">
            <v>1187</v>
          </cell>
          <cell r="IW35">
            <v>556</v>
          </cell>
          <cell r="IX35">
            <v>631</v>
          </cell>
          <cell r="IY35">
            <v>1146</v>
          </cell>
          <cell r="IZ35">
            <v>521</v>
          </cell>
          <cell r="JA35">
            <v>625</v>
          </cell>
          <cell r="JB35">
            <v>1116</v>
          </cell>
          <cell r="JC35">
            <v>500</v>
          </cell>
          <cell r="JD35">
            <v>616</v>
          </cell>
          <cell r="JE35">
            <v>1055</v>
          </cell>
          <cell r="JF35">
            <v>465</v>
          </cell>
          <cell r="JG35">
            <v>590</v>
          </cell>
          <cell r="JH35">
            <v>1055</v>
          </cell>
          <cell r="JI35">
            <v>462</v>
          </cell>
          <cell r="JJ35">
            <v>593</v>
          </cell>
          <cell r="JK35">
            <v>940</v>
          </cell>
          <cell r="JL35">
            <v>370</v>
          </cell>
          <cell r="JM35">
            <v>570</v>
          </cell>
          <cell r="JN35">
            <v>995</v>
          </cell>
          <cell r="JO35">
            <v>434</v>
          </cell>
          <cell r="JP35">
            <v>561</v>
          </cell>
          <cell r="JQ35">
            <v>897</v>
          </cell>
          <cell r="JR35">
            <v>339</v>
          </cell>
          <cell r="JS35">
            <v>558</v>
          </cell>
          <cell r="JT35">
            <v>810</v>
          </cell>
          <cell r="JU35">
            <v>288</v>
          </cell>
          <cell r="JV35">
            <v>522</v>
          </cell>
          <cell r="JW35">
            <v>702</v>
          </cell>
          <cell r="JX35">
            <v>267</v>
          </cell>
          <cell r="JY35">
            <v>435</v>
          </cell>
          <cell r="JZ35">
            <v>678</v>
          </cell>
          <cell r="KA35">
            <v>227</v>
          </cell>
          <cell r="KB35">
            <v>451</v>
          </cell>
          <cell r="KC35">
            <v>564</v>
          </cell>
          <cell r="KD35">
            <v>212</v>
          </cell>
          <cell r="KE35">
            <v>352</v>
          </cell>
          <cell r="KF35">
            <v>2505</v>
          </cell>
          <cell r="KG35">
            <v>782</v>
          </cell>
          <cell r="KH35">
            <v>1723</v>
          </cell>
        </row>
        <row r="36">
          <cell r="C36" t="str">
            <v>Bracknell Forest</v>
          </cell>
          <cell r="D36" t="str">
            <v>E06000036</v>
          </cell>
          <cell r="E36" t="str">
            <v>Unitary Authority</v>
          </cell>
          <cell r="F36">
            <v>118982</v>
          </cell>
          <cell r="G36">
            <v>77853</v>
          </cell>
          <cell r="H36">
            <v>3.1392044700000001</v>
          </cell>
          <cell r="I36">
            <v>0.65432586441646634</v>
          </cell>
          <cell r="J36">
            <v>6250</v>
          </cell>
          <cell r="K36">
            <v>5760</v>
          </cell>
          <cell r="L36">
            <v>7993</v>
          </cell>
          <cell r="M36">
            <v>8303</v>
          </cell>
          <cell r="N36">
            <v>8763</v>
          </cell>
          <cell r="O36">
            <v>9280</v>
          </cell>
          <cell r="P36">
            <v>9149</v>
          </cell>
          <cell r="Q36">
            <v>9130</v>
          </cell>
          <cell r="R36">
            <v>6658</v>
          </cell>
          <cell r="S36">
            <v>6567</v>
          </cell>
          <cell r="T36">
            <v>58859</v>
          </cell>
          <cell r="U36">
            <v>60123</v>
          </cell>
          <cell r="V36">
            <v>1483</v>
          </cell>
          <cell r="W36">
            <v>750</v>
          </cell>
          <cell r="X36">
            <v>733</v>
          </cell>
          <cell r="Y36">
            <v>1540</v>
          </cell>
          <cell r="Z36">
            <v>784</v>
          </cell>
          <cell r="AA36">
            <v>756</v>
          </cell>
          <cell r="AB36">
            <v>1610</v>
          </cell>
          <cell r="AC36">
            <v>833</v>
          </cell>
          <cell r="AD36">
            <v>777</v>
          </cell>
          <cell r="AE36">
            <v>1677</v>
          </cell>
          <cell r="AF36">
            <v>845</v>
          </cell>
          <cell r="AG36">
            <v>832</v>
          </cell>
          <cell r="AH36">
            <v>1718</v>
          </cell>
          <cell r="AI36">
            <v>856</v>
          </cell>
          <cell r="AJ36">
            <v>862</v>
          </cell>
          <cell r="AK36">
            <v>1726</v>
          </cell>
          <cell r="AL36">
            <v>874</v>
          </cell>
          <cell r="AM36">
            <v>852</v>
          </cell>
          <cell r="AN36">
            <v>1759</v>
          </cell>
          <cell r="AO36">
            <v>880</v>
          </cell>
          <cell r="AP36">
            <v>879</v>
          </cell>
          <cell r="AQ36">
            <v>1658</v>
          </cell>
          <cell r="AR36">
            <v>825</v>
          </cell>
          <cell r="AS36">
            <v>833</v>
          </cell>
          <cell r="AT36">
            <v>1648</v>
          </cell>
          <cell r="AU36">
            <v>857</v>
          </cell>
          <cell r="AV36">
            <v>791</v>
          </cell>
          <cell r="AW36">
            <v>1467</v>
          </cell>
          <cell r="AX36">
            <v>746</v>
          </cell>
          <cell r="AY36">
            <v>721</v>
          </cell>
          <cell r="AZ36">
            <v>1484</v>
          </cell>
          <cell r="BA36">
            <v>782</v>
          </cell>
          <cell r="BB36">
            <v>702</v>
          </cell>
          <cell r="BC36">
            <v>1370</v>
          </cell>
          <cell r="BD36">
            <v>659</v>
          </cell>
          <cell r="BE36">
            <v>711</v>
          </cell>
          <cell r="BF36">
            <v>1351</v>
          </cell>
          <cell r="BG36">
            <v>712</v>
          </cell>
          <cell r="BH36">
            <v>639</v>
          </cell>
          <cell r="BI36">
            <v>1279</v>
          </cell>
          <cell r="BJ36">
            <v>657</v>
          </cell>
          <cell r="BK36">
            <v>622</v>
          </cell>
          <cell r="BL36">
            <v>1499</v>
          </cell>
          <cell r="BM36">
            <v>777</v>
          </cell>
          <cell r="BN36">
            <v>722</v>
          </cell>
          <cell r="BO36">
            <v>1582</v>
          </cell>
          <cell r="BP36">
            <v>830</v>
          </cell>
          <cell r="BQ36">
            <v>752</v>
          </cell>
          <cell r="BR36">
            <v>1609</v>
          </cell>
          <cell r="BS36">
            <v>868</v>
          </cell>
          <cell r="BT36">
            <v>741</v>
          </cell>
          <cell r="BU36">
            <v>1698</v>
          </cell>
          <cell r="BV36">
            <v>897</v>
          </cell>
          <cell r="BW36">
            <v>801</v>
          </cell>
          <cell r="BX36">
            <v>1458</v>
          </cell>
          <cell r="BY36">
            <v>727</v>
          </cell>
          <cell r="BZ36">
            <v>731</v>
          </cell>
          <cell r="CA36">
            <v>1104</v>
          </cell>
          <cell r="CB36">
            <v>597</v>
          </cell>
          <cell r="CC36">
            <v>507</v>
          </cell>
          <cell r="CD36">
            <v>1022</v>
          </cell>
          <cell r="CE36">
            <v>477</v>
          </cell>
          <cell r="CF36">
            <v>545</v>
          </cell>
          <cell r="CG36">
            <v>1128</v>
          </cell>
          <cell r="CH36">
            <v>576</v>
          </cell>
          <cell r="CI36">
            <v>552</v>
          </cell>
          <cell r="CJ36">
            <v>1228</v>
          </cell>
          <cell r="CK36">
            <v>676</v>
          </cell>
          <cell r="CL36">
            <v>552</v>
          </cell>
          <cell r="CM36">
            <v>1376</v>
          </cell>
          <cell r="CN36">
            <v>702</v>
          </cell>
          <cell r="CO36">
            <v>674</v>
          </cell>
          <cell r="CP36">
            <v>1387</v>
          </cell>
          <cell r="CQ36">
            <v>730</v>
          </cell>
          <cell r="CR36">
            <v>657</v>
          </cell>
          <cell r="CS36">
            <v>1392</v>
          </cell>
          <cell r="CT36">
            <v>692</v>
          </cell>
          <cell r="CU36">
            <v>700</v>
          </cell>
          <cell r="CV36">
            <v>1517</v>
          </cell>
          <cell r="CW36">
            <v>743</v>
          </cell>
          <cell r="CX36">
            <v>774</v>
          </cell>
          <cell r="CY36">
            <v>1514</v>
          </cell>
          <cell r="CZ36">
            <v>810</v>
          </cell>
          <cell r="DA36">
            <v>704</v>
          </cell>
          <cell r="DB36">
            <v>1561</v>
          </cell>
          <cell r="DC36">
            <v>762</v>
          </cell>
          <cell r="DD36">
            <v>799</v>
          </cell>
          <cell r="DE36">
            <v>1758</v>
          </cell>
          <cell r="DF36">
            <v>862</v>
          </cell>
          <cell r="DG36">
            <v>896</v>
          </cell>
          <cell r="DH36">
            <v>1618</v>
          </cell>
          <cell r="DI36">
            <v>780</v>
          </cell>
          <cell r="DJ36">
            <v>838</v>
          </cell>
          <cell r="DK36">
            <v>1613</v>
          </cell>
          <cell r="DL36">
            <v>790</v>
          </cell>
          <cell r="DM36">
            <v>823</v>
          </cell>
          <cell r="DN36">
            <v>1720</v>
          </cell>
          <cell r="DO36">
            <v>829</v>
          </cell>
          <cell r="DP36">
            <v>891</v>
          </cell>
          <cell r="DQ36">
            <v>1740</v>
          </cell>
          <cell r="DR36">
            <v>889</v>
          </cell>
          <cell r="DS36">
            <v>851</v>
          </cell>
          <cell r="DT36">
            <v>1863</v>
          </cell>
          <cell r="DU36">
            <v>836</v>
          </cell>
          <cell r="DV36">
            <v>1027</v>
          </cell>
          <cell r="DW36">
            <v>1917</v>
          </cell>
          <cell r="DX36">
            <v>878</v>
          </cell>
          <cell r="DY36">
            <v>1039</v>
          </cell>
          <cell r="DZ36">
            <v>1847</v>
          </cell>
          <cell r="EA36">
            <v>838</v>
          </cell>
          <cell r="EB36">
            <v>1009</v>
          </cell>
          <cell r="EC36">
            <v>1777</v>
          </cell>
          <cell r="ED36">
            <v>831</v>
          </cell>
          <cell r="EE36">
            <v>946</v>
          </cell>
          <cell r="EF36">
            <v>1623</v>
          </cell>
          <cell r="EG36">
            <v>748</v>
          </cell>
          <cell r="EH36">
            <v>875</v>
          </cell>
          <cell r="EI36">
            <v>1724</v>
          </cell>
          <cell r="EJ36">
            <v>877</v>
          </cell>
          <cell r="EK36">
            <v>847</v>
          </cell>
          <cell r="EL36">
            <v>1692</v>
          </cell>
          <cell r="EM36">
            <v>831</v>
          </cell>
          <cell r="EN36">
            <v>861</v>
          </cell>
          <cell r="EO36">
            <v>1831</v>
          </cell>
          <cell r="EP36">
            <v>938</v>
          </cell>
          <cell r="EQ36">
            <v>893</v>
          </cell>
          <cell r="ER36">
            <v>1847</v>
          </cell>
          <cell r="ES36">
            <v>911</v>
          </cell>
          <cell r="ET36">
            <v>936</v>
          </cell>
          <cell r="EU36">
            <v>1883</v>
          </cell>
          <cell r="EV36">
            <v>979</v>
          </cell>
          <cell r="EW36">
            <v>904</v>
          </cell>
          <cell r="EX36">
            <v>1902</v>
          </cell>
          <cell r="EY36">
            <v>932</v>
          </cell>
          <cell r="EZ36">
            <v>970</v>
          </cell>
          <cell r="FA36">
            <v>1783</v>
          </cell>
          <cell r="FB36">
            <v>900</v>
          </cell>
          <cell r="FC36">
            <v>883</v>
          </cell>
          <cell r="FD36">
            <v>1851</v>
          </cell>
          <cell r="FE36">
            <v>874</v>
          </cell>
          <cell r="FF36">
            <v>977</v>
          </cell>
          <cell r="FG36">
            <v>1862</v>
          </cell>
          <cell r="FH36">
            <v>937</v>
          </cell>
          <cell r="FI36">
            <v>925</v>
          </cell>
          <cell r="FJ36">
            <v>1943</v>
          </cell>
          <cell r="FK36">
            <v>994</v>
          </cell>
          <cell r="FL36">
            <v>949</v>
          </cell>
          <cell r="FM36">
            <v>1866</v>
          </cell>
          <cell r="FN36">
            <v>916</v>
          </cell>
          <cell r="FO36">
            <v>950</v>
          </cell>
          <cell r="FP36">
            <v>1865</v>
          </cell>
          <cell r="FQ36">
            <v>963</v>
          </cell>
          <cell r="FR36">
            <v>902</v>
          </cell>
          <cell r="FS36">
            <v>1880</v>
          </cell>
          <cell r="FT36">
            <v>951</v>
          </cell>
          <cell r="FU36">
            <v>929</v>
          </cell>
          <cell r="FV36">
            <v>1783</v>
          </cell>
          <cell r="FW36">
            <v>891</v>
          </cell>
          <cell r="FX36">
            <v>892</v>
          </cell>
          <cell r="FY36">
            <v>1734</v>
          </cell>
          <cell r="FZ36">
            <v>863</v>
          </cell>
          <cell r="GA36">
            <v>871</v>
          </cell>
          <cell r="GB36">
            <v>1712</v>
          </cell>
          <cell r="GC36">
            <v>860</v>
          </cell>
          <cell r="GD36">
            <v>852</v>
          </cell>
          <cell r="GE36">
            <v>1632</v>
          </cell>
          <cell r="GF36">
            <v>791</v>
          </cell>
          <cell r="GG36">
            <v>841</v>
          </cell>
          <cell r="GH36">
            <v>1486</v>
          </cell>
          <cell r="GI36">
            <v>763</v>
          </cell>
          <cell r="GJ36">
            <v>723</v>
          </cell>
          <cell r="GK36">
            <v>1469</v>
          </cell>
          <cell r="GL36">
            <v>711</v>
          </cell>
          <cell r="GM36">
            <v>758</v>
          </cell>
          <cell r="GN36">
            <v>1401</v>
          </cell>
          <cell r="GO36">
            <v>723</v>
          </cell>
          <cell r="GP36">
            <v>678</v>
          </cell>
          <cell r="GQ36">
            <v>1372</v>
          </cell>
          <cell r="GR36">
            <v>725</v>
          </cell>
          <cell r="GS36">
            <v>647</v>
          </cell>
          <cell r="GT36">
            <v>1253</v>
          </cell>
          <cell r="GU36">
            <v>617</v>
          </cell>
          <cell r="GV36">
            <v>636</v>
          </cell>
          <cell r="GW36">
            <v>1195</v>
          </cell>
          <cell r="GX36">
            <v>600</v>
          </cell>
          <cell r="GY36">
            <v>595</v>
          </cell>
          <cell r="GZ36">
            <v>1178</v>
          </cell>
          <cell r="HA36">
            <v>589</v>
          </cell>
          <cell r="HB36">
            <v>589</v>
          </cell>
          <cell r="HC36">
            <v>1087</v>
          </cell>
          <cell r="HD36">
            <v>551</v>
          </cell>
          <cell r="HE36">
            <v>536</v>
          </cell>
          <cell r="HF36">
            <v>1152</v>
          </cell>
          <cell r="HG36">
            <v>588</v>
          </cell>
          <cell r="HH36">
            <v>564</v>
          </cell>
          <cell r="HI36">
            <v>1053</v>
          </cell>
          <cell r="HJ36">
            <v>542</v>
          </cell>
          <cell r="HK36">
            <v>511</v>
          </cell>
          <cell r="HL36">
            <v>1021</v>
          </cell>
          <cell r="HM36">
            <v>479</v>
          </cell>
          <cell r="HN36">
            <v>542</v>
          </cell>
          <cell r="HO36">
            <v>1140</v>
          </cell>
          <cell r="HP36">
            <v>574</v>
          </cell>
          <cell r="HQ36">
            <v>566</v>
          </cell>
          <cell r="HR36">
            <v>1179</v>
          </cell>
          <cell r="HS36">
            <v>558</v>
          </cell>
          <cell r="HT36">
            <v>621</v>
          </cell>
          <cell r="HU36">
            <v>943</v>
          </cell>
          <cell r="HV36">
            <v>437</v>
          </cell>
          <cell r="HW36">
            <v>506</v>
          </cell>
          <cell r="HX36">
            <v>906</v>
          </cell>
          <cell r="HY36">
            <v>422</v>
          </cell>
          <cell r="HZ36">
            <v>484</v>
          </cell>
          <cell r="IA36">
            <v>837</v>
          </cell>
          <cell r="IB36">
            <v>389</v>
          </cell>
          <cell r="IC36">
            <v>448</v>
          </cell>
          <cell r="ID36">
            <v>746</v>
          </cell>
          <cell r="IE36">
            <v>358</v>
          </cell>
          <cell r="IF36">
            <v>388</v>
          </cell>
          <cell r="IG36">
            <v>643</v>
          </cell>
          <cell r="IH36">
            <v>302</v>
          </cell>
          <cell r="II36">
            <v>341</v>
          </cell>
          <cell r="IJ36">
            <v>568</v>
          </cell>
          <cell r="IK36">
            <v>267</v>
          </cell>
          <cell r="IL36">
            <v>301</v>
          </cell>
          <cell r="IM36">
            <v>637</v>
          </cell>
          <cell r="IN36">
            <v>302</v>
          </cell>
          <cell r="IO36">
            <v>335</v>
          </cell>
          <cell r="IP36">
            <v>605</v>
          </cell>
          <cell r="IQ36">
            <v>253</v>
          </cell>
          <cell r="IR36">
            <v>352</v>
          </cell>
          <cell r="IS36">
            <v>662</v>
          </cell>
          <cell r="IT36">
            <v>300</v>
          </cell>
          <cell r="IU36">
            <v>362</v>
          </cell>
          <cell r="IV36">
            <v>568</v>
          </cell>
          <cell r="IW36">
            <v>280</v>
          </cell>
          <cell r="IX36">
            <v>288</v>
          </cell>
          <cell r="IY36">
            <v>550</v>
          </cell>
          <cell r="IZ36">
            <v>238</v>
          </cell>
          <cell r="JA36">
            <v>312</v>
          </cell>
          <cell r="JB36">
            <v>525</v>
          </cell>
          <cell r="JC36">
            <v>224</v>
          </cell>
          <cell r="JD36">
            <v>301</v>
          </cell>
          <cell r="JE36">
            <v>479</v>
          </cell>
          <cell r="JF36">
            <v>227</v>
          </cell>
          <cell r="JG36">
            <v>252</v>
          </cell>
          <cell r="JH36">
            <v>423</v>
          </cell>
          <cell r="JI36">
            <v>192</v>
          </cell>
          <cell r="JJ36">
            <v>231</v>
          </cell>
          <cell r="JK36">
            <v>368</v>
          </cell>
          <cell r="JL36">
            <v>149</v>
          </cell>
          <cell r="JM36">
            <v>219</v>
          </cell>
          <cell r="JN36">
            <v>349</v>
          </cell>
          <cell r="JO36">
            <v>152</v>
          </cell>
          <cell r="JP36">
            <v>197</v>
          </cell>
          <cell r="JQ36">
            <v>325</v>
          </cell>
          <cell r="JR36">
            <v>128</v>
          </cell>
          <cell r="JS36">
            <v>197</v>
          </cell>
          <cell r="JT36">
            <v>303</v>
          </cell>
          <cell r="JU36">
            <v>122</v>
          </cell>
          <cell r="JV36">
            <v>181</v>
          </cell>
          <cell r="JW36">
            <v>257</v>
          </cell>
          <cell r="JX36">
            <v>102</v>
          </cell>
          <cell r="JY36">
            <v>155</v>
          </cell>
          <cell r="JZ36">
            <v>231</v>
          </cell>
          <cell r="KA36">
            <v>81</v>
          </cell>
          <cell r="KB36">
            <v>150</v>
          </cell>
          <cell r="KC36">
            <v>206</v>
          </cell>
          <cell r="KD36">
            <v>78</v>
          </cell>
          <cell r="KE36">
            <v>128</v>
          </cell>
          <cell r="KF36">
            <v>754</v>
          </cell>
          <cell r="KG36">
            <v>223</v>
          </cell>
          <cell r="KH36">
            <v>531</v>
          </cell>
        </row>
        <row r="37">
          <cell r="C37" t="str">
            <v>Bradford</v>
          </cell>
          <cell r="D37" t="str">
            <v>E08000032</v>
          </cell>
          <cell r="E37" t="str">
            <v>Metropolitan District</v>
          </cell>
          <cell r="F37">
            <v>531176</v>
          </cell>
          <cell r="G37">
            <v>329736</v>
          </cell>
          <cell r="H37">
            <v>6.3409384200000005</v>
          </cell>
          <cell r="I37">
            <v>0.620765998463786</v>
          </cell>
          <cell r="J37">
            <v>31599</v>
          </cell>
          <cell r="K37">
            <v>30001</v>
          </cell>
          <cell r="L37">
            <v>36164</v>
          </cell>
          <cell r="M37">
            <v>37997</v>
          </cell>
          <cell r="N37">
            <v>36132</v>
          </cell>
          <cell r="O37">
            <v>34363</v>
          </cell>
          <cell r="P37">
            <v>33129</v>
          </cell>
          <cell r="Q37">
            <v>34534</v>
          </cell>
          <cell r="R37">
            <v>27640</v>
          </cell>
          <cell r="S37">
            <v>28177</v>
          </cell>
          <cell r="T37">
            <v>261836</v>
          </cell>
          <cell r="U37">
            <v>269340</v>
          </cell>
          <cell r="V37">
            <v>8038</v>
          </cell>
          <cell r="W37">
            <v>3994</v>
          </cell>
          <cell r="X37">
            <v>4044</v>
          </cell>
          <cell r="Y37">
            <v>8074</v>
          </cell>
          <cell r="Z37">
            <v>4073</v>
          </cell>
          <cell r="AA37">
            <v>4001</v>
          </cell>
          <cell r="AB37">
            <v>8155</v>
          </cell>
          <cell r="AC37">
            <v>4050</v>
          </cell>
          <cell r="AD37">
            <v>4105</v>
          </cell>
          <cell r="AE37">
            <v>8470</v>
          </cell>
          <cell r="AF37">
            <v>4333</v>
          </cell>
          <cell r="AG37">
            <v>4137</v>
          </cell>
          <cell r="AH37">
            <v>8102</v>
          </cell>
          <cell r="AI37">
            <v>4112</v>
          </cell>
          <cell r="AJ37">
            <v>3990</v>
          </cell>
          <cell r="AK37">
            <v>8263</v>
          </cell>
          <cell r="AL37">
            <v>4241</v>
          </cell>
          <cell r="AM37">
            <v>4022</v>
          </cell>
          <cell r="AN37">
            <v>8218</v>
          </cell>
          <cell r="AO37">
            <v>4185</v>
          </cell>
          <cell r="AP37">
            <v>4033</v>
          </cell>
          <cell r="AQ37">
            <v>8276</v>
          </cell>
          <cell r="AR37">
            <v>4266</v>
          </cell>
          <cell r="AS37">
            <v>4010</v>
          </cell>
          <cell r="AT37">
            <v>7959</v>
          </cell>
          <cell r="AU37">
            <v>3986</v>
          </cell>
          <cell r="AV37">
            <v>3973</v>
          </cell>
          <cell r="AW37">
            <v>8006</v>
          </cell>
          <cell r="AX37">
            <v>3987</v>
          </cell>
          <cell r="AY37">
            <v>4019</v>
          </cell>
          <cell r="AZ37">
            <v>7582</v>
          </cell>
          <cell r="BA37">
            <v>3831</v>
          </cell>
          <cell r="BB37">
            <v>3751</v>
          </cell>
          <cell r="BC37">
            <v>7229</v>
          </cell>
          <cell r="BD37">
            <v>3678</v>
          </cell>
          <cell r="BE37">
            <v>3551</v>
          </cell>
          <cell r="BF37">
            <v>7410</v>
          </cell>
          <cell r="BG37">
            <v>3812</v>
          </cell>
          <cell r="BH37">
            <v>3598</v>
          </cell>
          <cell r="BI37">
            <v>7147</v>
          </cell>
          <cell r="BJ37">
            <v>3651</v>
          </cell>
          <cell r="BK37">
            <v>3496</v>
          </cell>
          <cell r="BL37">
            <v>7130</v>
          </cell>
          <cell r="BM37">
            <v>3585</v>
          </cell>
          <cell r="BN37">
            <v>3545</v>
          </cell>
          <cell r="BO37">
            <v>7293</v>
          </cell>
          <cell r="BP37">
            <v>3611</v>
          </cell>
          <cell r="BQ37">
            <v>3682</v>
          </cell>
          <cell r="BR37">
            <v>7468</v>
          </cell>
          <cell r="BS37">
            <v>3858</v>
          </cell>
          <cell r="BT37">
            <v>3610</v>
          </cell>
          <cell r="BU37">
            <v>7217</v>
          </cell>
          <cell r="BV37">
            <v>3715</v>
          </cell>
          <cell r="BW37">
            <v>3502</v>
          </cell>
          <cell r="BX37">
            <v>7017</v>
          </cell>
          <cell r="BY37">
            <v>3543</v>
          </cell>
          <cell r="BZ37">
            <v>3474</v>
          </cell>
          <cell r="CA37">
            <v>6685</v>
          </cell>
          <cell r="CB37">
            <v>3433</v>
          </cell>
          <cell r="CC37">
            <v>3252</v>
          </cell>
          <cell r="CD37">
            <v>6351</v>
          </cell>
          <cell r="CE37">
            <v>3320</v>
          </cell>
          <cell r="CF37">
            <v>3031</v>
          </cell>
          <cell r="CG37">
            <v>6585</v>
          </cell>
          <cell r="CH37">
            <v>3408</v>
          </cell>
          <cell r="CI37">
            <v>3177</v>
          </cell>
          <cell r="CJ37">
            <v>6623</v>
          </cell>
          <cell r="CK37">
            <v>3380</v>
          </cell>
          <cell r="CL37">
            <v>3243</v>
          </cell>
          <cell r="CM37">
            <v>6711</v>
          </cell>
          <cell r="CN37">
            <v>3394</v>
          </cell>
          <cell r="CO37">
            <v>3317</v>
          </cell>
          <cell r="CP37">
            <v>6943</v>
          </cell>
          <cell r="CQ37">
            <v>3548</v>
          </cell>
          <cell r="CR37">
            <v>3395</v>
          </cell>
          <cell r="CS37">
            <v>7093</v>
          </cell>
          <cell r="CT37">
            <v>3620</v>
          </cell>
          <cell r="CU37">
            <v>3473</v>
          </cell>
          <cell r="CV37">
            <v>7255</v>
          </cell>
          <cell r="CW37">
            <v>3526</v>
          </cell>
          <cell r="CX37">
            <v>3729</v>
          </cell>
          <cell r="CY37">
            <v>7295</v>
          </cell>
          <cell r="CZ37">
            <v>3489</v>
          </cell>
          <cell r="DA37">
            <v>3806</v>
          </cell>
          <cell r="DB37">
            <v>7236</v>
          </cell>
          <cell r="DC37">
            <v>3327</v>
          </cell>
          <cell r="DD37">
            <v>3909</v>
          </cell>
          <cell r="DE37">
            <v>7336</v>
          </cell>
          <cell r="DF37">
            <v>3657</v>
          </cell>
          <cell r="DG37">
            <v>3679</v>
          </cell>
          <cell r="DH37">
            <v>7529</v>
          </cell>
          <cell r="DI37">
            <v>3705</v>
          </cell>
          <cell r="DJ37">
            <v>3824</v>
          </cell>
          <cell r="DK37">
            <v>7655</v>
          </cell>
          <cell r="DL37">
            <v>3756</v>
          </cell>
          <cell r="DM37">
            <v>3899</v>
          </cell>
          <cell r="DN37">
            <v>7555</v>
          </cell>
          <cell r="DO37">
            <v>3697</v>
          </cell>
          <cell r="DP37">
            <v>3858</v>
          </cell>
          <cell r="DQ37">
            <v>7523</v>
          </cell>
          <cell r="DR37">
            <v>3584</v>
          </cell>
          <cell r="DS37">
            <v>3939</v>
          </cell>
          <cell r="DT37">
            <v>7684</v>
          </cell>
          <cell r="DU37">
            <v>3803</v>
          </cell>
          <cell r="DV37">
            <v>3881</v>
          </cell>
          <cell r="DW37">
            <v>7834</v>
          </cell>
          <cell r="DX37">
            <v>4084</v>
          </cell>
          <cell r="DY37">
            <v>3750</v>
          </cell>
          <cell r="DZ37">
            <v>7363</v>
          </cell>
          <cell r="EA37">
            <v>3832</v>
          </cell>
          <cell r="EB37">
            <v>3531</v>
          </cell>
          <cell r="EC37">
            <v>6760</v>
          </cell>
          <cell r="ED37">
            <v>3428</v>
          </cell>
          <cell r="EE37">
            <v>3332</v>
          </cell>
          <cell r="EF37">
            <v>6545</v>
          </cell>
          <cell r="EG37">
            <v>3310</v>
          </cell>
          <cell r="EH37">
            <v>3235</v>
          </cell>
          <cell r="EI37">
            <v>6583</v>
          </cell>
          <cell r="EJ37">
            <v>3343</v>
          </cell>
          <cell r="EK37">
            <v>3240</v>
          </cell>
          <cell r="EL37">
            <v>6887</v>
          </cell>
          <cell r="EM37">
            <v>3662</v>
          </cell>
          <cell r="EN37">
            <v>3225</v>
          </cell>
          <cell r="EO37">
            <v>6893</v>
          </cell>
          <cell r="EP37">
            <v>3531</v>
          </cell>
          <cell r="EQ37">
            <v>3362</v>
          </cell>
          <cell r="ER37">
            <v>6970</v>
          </cell>
          <cell r="ES37">
            <v>3532</v>
          </cell>
          <cell r="ET37">
            <v>3438</v>
          </cell>
          <cell r="EU37">
            <v>7314</v>
          </cell>
          <cell r="EV37">
            <v>3777</v>
          </cell>
          <cell r="EW37">
            <v>3537</v>
          </cell>
          <cell r="EX37">
            <v>7346</v>
          </cell>
          <cell r="EY37">
            <v>3633</v>
          </cell>
          <cell r="EZ37">
            <v>3713</v>
          </cell>
          <cell r="FA37">
            <v>7100</v>
          </cell>
          <cell r="FB37">
            <v>3486</v>
          </cell>
          <cell r="FC37">
            <v>3614</v>
          </cell>
          <cell r="FD37">
            <v>6986</v>
          </cell>
          <cell r="FE37">
            <v>3447</v>
          </cell>
          <cell r="FF37">
            <v>3539</v>
          </cell>
          <cell r="FG37">
            <v>6846</v>
          </cell>
          <cell r="FH37">
            <v>3424</v>
          </cell>
          <cell r="FI37">
            <v>3422</v>
          </cell>
          <cell r="FJ37">
            <v>6947</v>
          </cell>
          <cell r="FK37">
            <v>3485</v>
          </cell>
          <cell r="FL37">
            <v>3462</v>
          </cell>
          <cell r="FM37">
            <v>6663</v>
          </cell>
          <cell r="FN37">
            <v>3244</v>
          </cell>
          <cell r="FO37">
            <v>3419</v>
          </cell>
          <cell r="FP37">
            <v>6740</v>
          </cell>
          <cell r="FQ37">
            <v>3302</v>
          </cell>
          <cell r="FR37">
            <v>3438</v>
          </cell>
          <cell r="FS37">
            <v>6852</v>
          </cell>
          <cell r="FT37">
            <v>3323</v>
          </cell>
          <cell r="FU37">
            <v>3529</v>
          </cell>
          <cell r="FV37">
            <v>6550</v>
          </cell>
          <cell r="FW37">
            <v>3102</v>
          </cell>
          <cell r="FX37">
            <v>3448</v>
          </cell>
          <cell r="FY37">
            <v>6541</v>
          </cell>
          <cell r="FZ37">
            <v>3225</v>
          </cell>
          <cell r="GA37">
            <v>3316</v>
          </cell>
          <cell r="GB37">
            <v>6438</v>
          </cell>
          <cell r="GC37">
            <v>3091</v>
          </cell>
          <cell r="GD37">
            <v>3347</v>
          </cell>
          <cell r="GE37">
            <v>6355</v>
          </cell>
          <cell r="GF37">
            <v>3056</v>
          </cell>
          <cell r="GG37">
            <v>3299</v>
          </cell>
          <cell r="GH37">
            <v>6016</v>
          </cell>
          <cell r="GI37">
            <v>2909</v>
          </cell>
          <cell r="GJ37">
            <v>3107</v>
          </cell>
          <cell r="GK37">
            <v>6123</v>
          </cell>
          <cell r="GL37">
            <v>2918</v>
          </cell>
          <cell r="GM37">
            <v>3205</v>
          </cell>
          <cell r="GN37">
            <v>5860</v>
          </cell>
          <cell r="GO37">
            <v>2932</v>
          </cell>
          <cell r="GP37">
            <v>2928</v>
          </cell>
          <cell r="GQ37">
            <v>5681</v>
          </cell>
          <cell r="GR37">
            <v>2828</v>
          </cell>
          <cell r="GS37">
            <v>2853</v>
          </cell>
          <cell r="GT37">
            <v>5304</v>
          </cell>
          <cell r="GU37">
            <v>2682</v>
          </cell>
          <cell r="GV37">
            <v>2622</v>
          </cell>
          <cell r="GW37">
            <v>5360</v>
          </cell>
          <cell r="GX37">
            <v>2676</v>
          </cell>
          <cell r="GY37">
            <v>2684</v>
          </cell>
          <cell r="GZ37">
            <v>5250</v>
          </cell>
          <cell r="HA37">
            <v>2642</v>
          </cell>
          <cell r="HB37">
            <v>2608</v>
          </cell>
          <cell r="HC37">
            <v>5044</v>
          </cell>
          <cell r="HD37">
            <v>2552</v>
          </cell>
          <cell r="HE37">
            <v>2492</v>
          </cell>
          <cell r="HF37">
            <v>4824</v>
          </cell>
          <cell r="HG37">
            <v>2445</v>
          </cell>
          <cell r="HH37">
            <v>2379</v>
          </cell>
          <cell r="HI37">
            <v>4910</v>
          </cell>
          <cell r="HJ37">
            <v>2374</v>
          </cell>
          <cell r="HK37">
            <v>2536</v>
          </cell>
          <cell r="HL37">
            <v>4840</v>
          </cell>
          <cell r="HM37">
            <v>2369</v>
          </cell>
          <cell r="HN37">
            <v>2471</v>
          </cell>
          <cell r="HO37">
            <v>5123</v>
          </cell>
          <cell r="HP37">
            <v>2465</v>
          </cell>
          <cell r="HQ37">
            <v>2658</v>
          </cell>
          <cell r="HR37">
            <v>5450</v>
          </cell>
          <cell r="HS37">
            <v>2694</v>
          </cell>
          <cell r="HT37">
            <v>2756</v>
          </cell>
          <cell r="HU37">
            <v>3791</v>
          </cell>
          <cell r="HV37">
            <v>1845</v>
          </cell>
          <cell r="HW37">
            <v>1946</v>
          </cell>
          <cell r="HX37">
            <v>3545</v>
          </cell>
          <cell r="HY37">
            <v>1670</v>
          </cell>
          <cell r="HZ37">
            <v>1875</v>
          </cell>
          <cell r="IA37">
            <v>3643</v>
          </cell>
          <cell r="IB37">
            <v>1745</v>
          </cell>
          <cell r="IC37">
            <v>1898</v>
          </cell>
          <cell r="ID37">
            <v>3358</v>
          </cell>
          <cell r="IE37">
            <v>1602</v>
          </cell>
          <cell r="IF37">
            <v>1756</v>
          </cell>
          <cell r="IG37">
            <v>3042</v>
          </cell>
          <cell r="IH37">
            <v>1370</v>
          </cell>
          <cell r="II37">
            <v>1672</v>
          </cell>
          <cell r="IJ37">
            <v>2904</v>
          </cell>
          <cell r="IK37">
            <v>1340</v>
          </cell>
          <cell r="IL37">
            <v>1564</v>
          </cell>
          <cell r="IM37">
            <v>3131</v>
          </cell>
          <cell r="IN37">
            <v>1419</v>
          </cell>
          <cell r="IO37">
            <v>1712</v>
          </cell>
          <cell r="IP37">
            <v>2895</v>
          </cell>
          <cell r="IQ37">
            <v>1329</v>
          </cell>
          <cell r="IR37">
            <v>1566</v>
          </cell>
          <cell r="IS37">
            <v>2985</v>
          </cell>
          <cell r="IT37">
            <v>1306</v>
          </cell>
          <cell r="IU37">
            <v>1679</v>
          </cell>
          <cell r="IV37">
            <v>2899</v>
          </cell>
          <cell r="IW37">
            <v>1233</v>
          </cell>
          <cell r="IX37">
            <v>1666</v>
          </cell>
          <cell r="IY37">
            <v>2640</v>
          </cell>
          <cell r="IZ37">
            <v>1126</v>
          </cell>
          <cell r="JA37">
            <v>1514</v>
          </cell>
          <cell r="JB37">
            <v>2537</v>
          </cell>
          <cell r="JC37">
            <v>1082</v>
          </cell>
          <cell r="JD37">
            <v>1455</v>
          </cell>
          <cell r="JE37">
            <v>2388</v>
          </cell>
          <cell r="JF37">
            <v>1019</v>
          </cell>
          <cell r="JG37">
            <v>1369</v>
          </cell>
          <cell r="JH37">
            <v>2073</v>
          </cell>
          <cell r="JI37">
            <v>841</v>
          </cell>
          <cell r="JJ37">
            <v>1232</v>
          </cell>
          <cell r="JK37">
            <v>2008</v>
          </cell>
          <cell r="JL37">
            <v>797</v>
          </cell>
          <cell r="JM37">
            <v>1211</v>
          </cell>
          <cell r="JN37">
            <v>1867</v>
          </cell>
          <cell r="JO37">
            <v>770</v>
          </cell>
          <cell r="JP37">
            <v>1097</v>
          </cell>
          <cell r="JQ37">
            <v>1658</v>
          </cell>
          <cell r="JR37">
            <v>597</v>
          </cell>
          <cell r="JS37">
            <v>1061</v>
          </cell>
          <cell r="JT37">
            <v>1434</v>
          </cell>
          <cell r="JU37">
            <v>524</v>
          </cell>
          <cell r="JV37">
            <v>910</v>
          </cell>
          <cell r="JW37">
            <v>1231</v>
          </cell>
          <cell r="JX37">
            <v>456</v>
          </cell>
          <cell r="JY37">
            <v>775</v>
          </cell>
          <cell r="JZ37">
            <v>1130</v>
          </cell>
          <cell r="KA37">
            <v>408</v>
          </cell>
          <cell r="KB37">
            <v>722</v>
          </cell>
          <cell r="KC37">
            <v>947</v>
          </cell>
          <cell r="KD37">
            <v>307</v>
          </cell>
          <cell r="KE37">
            <v>640</v>
          </cell>
          <cell r="KF37">
            <v>3659</v>
          </cell>
          <cell r="KG37">
            <v>1089</v>
          </cell>
          <cell r="KH37">
            <v>2570</v>
          </cell>
        </row>
        <row r="38">
          <cell r="C38" t="str">
            <v>Braintree</v>
          </cell>
          <cell r="D38" t="str">
            <v>E07000067</v>
          </cell>
          <cell r="E38" t="str">
            <v>Non-metropolitan District</v>
          </cell>
          <cell r="F38">
            <v>150360</v>
          </cell>
          <cell r="G38">
            <v>92727</v>
          </cell>
          <cell r="H38">
            <v>3.84084592</v>
          </cell>
          <cell r="I38">
            <v>0.6166999201915403</v>
          </cell>
          <cell r="J38">
            <v>7350</v>
          </cell>
          <cell r="K38">
            <v>6918</v>
          </cell>
          <cell r="L38">
            <v>8565</v>
          </cell>
          <cell r="M38">
            <v>9009</v>
          </cell>
          <cell r="N38">
            <v>9552</v>
          </cell>
          <cell r="O38">
            <v>10013</v>
          </cell>
          <cell r="P38">
            <v>11262</v>
          </cell>
          <cell r="Q38">
            <v>11654</v>
          </cell>
          <cell r="R38">
            <v>9049</v>
          </cell>
          <cell r="S38">
            <v>9355</v>
          </cell>
          <cell r="T38">
            <v>73742</v>
          </cell>
          <cell r="U38">
            <v>76618</v>
          </cell>
          <cell r="V38">
            <v>1649</v>
          </cell>
          <cell r="W38">
            <v>857</v>
          </cell>
          <cell r="X38">
            <v>792</v>
          </cell>
          <cell r="Y38">
            <v>1651</v>
          </cell>
          <cell r="Z38">
            <v>877</v>
          </cell>
          <cell r="AA38">
            <v>774</v>
          </cell>
          <cell r="AB38">
            <v>1742</v>
          </cell>
          <cell r="AC38">
            <v>883</v>
          </cell>
          <cell r="AD38">
            <v>859</v>
          </cell>
          <cell r="AE38">
            <v>1826</v>
          </cell>
          <cell r="AF38">
            <v>956</v>
          </cell>
          <cell r="AG38">
            <v>870</v>
          </cell>
          <cell r="AH38">
            <v>1921</v>
          </cell>
          <cell r="AI38">
            <v>1012</v>
          </cell>
          <cell r="AJ38">
            <v>909</v>
          </cell>
          <cell r="AK38">
            <v>2065</v>
          </cell>
          <cell r="AL38">
            <v>1068</v>
          </cell>
          <cell r="AM38">
            <v>997</v>
          </cell>
          <cell r="AN38">
            <v>1921</v>
          </cell>
          <cell r="AO38">
            <v>988</v>
          </cell>
          <cell r="AP38">
            <v>933</v>
          </cell>
          <cell r="AQ38">
            <v>1933</v>
          </cell>
          <cell r="AR38">
            <v>981</v>
          </cell>
          <cell r="AS38">
            <v>952</v>
          </cell>
          <cell r="AT38">
            <v>1873</v>
          </cell>
          <cell r="AU38">
            <v>949</v>
          </cell>
          <cell r="AV38">
            <v>924</v>
          </cell>
          <cell r="AW38">
            <v>1891</v>
          </cell>
          <cell r="AX38">
            <v>963</v>
          </cell>
          <cell r="AY38">
            <v>928</v>
          </cell>
          <cell r="AZ38">
            <v>1793</v>
          </cell>
          <cell r="BA38">
            <v>869</v>
          </cell>
          <cell r="BB38">
            <v>924</v>
          </cell>
          <cell r="BC38">
            <v>1755</v>
          </cell>
          <cell r="BD38">
            <v>888</v>
          </cell>
          <cell r="BE38">
            <v>867</v>
          </cell>
          <cell r="BF38">
            <v>1708</v>
          </cell>
          <cell r="BG38">
            <v>919</v>
          </cell>
          <cell r="BH38">
            <v>789</v>
          </cell>
          <cell r="BI38">
            <v>1667</v>
          </cell>
          <cell r="BJ38">
            <v>890</v>
          </cell>
          <cell r="BK38">
            <v>777</v>
          </cell>
          <cell r="BL38">
            <v>1777</v>
          </cell>
          <cell r="BM38">
            <v>920</v>
          </cell>
          <cell r="BN38">
            <v>857</v>
          </cell>
          <cell r="BO38">
            <v>1721</v>
          </cell>
          <cell r="BP38">
            <v>883</v>
          </cell>
          <cell r="BQ38">
            <v>838</v>
          </cell>
          <cell r="BR38">
            <v>1799</v>
          </cell>
          <cell r="BS38">
            <v>976</v>
          </cell>
          <cell r="BT38">
            <v>823</v>
          </cell>
          <cell r="BU38">
            <v>1778</v>
          </cell>
          <cell r="BV38">
            <v>908</v>
          </cell>
          <cell r="BW38">
            <v>870</v>
          </cell>
          <cell r="BX38">
            <v>1833</v>
          </cell>
          <cell r="BY38">
            <v>939</v>
          </cell>
          <cell r="BZ38">
            <v>894</v>
          </cell>
          <cell r="CA38">
            <v>1426</v>
          </cell>
          <cell r="CB38">
            <v>759</v>
          </cell>
          <cell r="CC38">
            <v>667</v>
          </cell>
          <cell r="CD38">
            <v>1275</v>
          </cell>
          <cell r="CE38">
            <v>647</v>
          </cell>
          <cell r="CF38">
            <v>628</v>
          </cell>
          <cell r="CG38">
            <v>1362</v>
          </cell>
          <cell r="CH38">
            <v>694</v>
          </cell>
          <cell r="CI38">
            <v>668</v>
          </cell>
          <cell r="CJ38">
            <v>1529</v>
          </cell>
          <cell r="CK38">
            <v>797</v>
          </cell>
          <cell r="CL38">
            <v>732</v>
          </cell>
          <cell r="CM38">
            <v>1613</v>
          </cell>
          <cell r="CN38">
            <v>836</v>
          </cell>
          <cell r="CO38">
            <v>777</v>
          </cell>
          <cell r="CP38">
            <v>1653</v>
          </cell>
          <cell r="CQ38">
            <v>794</v>
          </cell>
          <cell r="CR38">
            <v>859</v>
          </cell>
          <cell r="CS38">
            <v>1684</v>
          </cell>
          <cell r="CT38">
            <v>826</v>
          </cell>
          <cell r="CU38">
            <v>858</v>
          </cell>
          <cell r="CV38">
            <v>1729</v>
          </cell>
          <cell r="CW38">
            <v>850</v>
          </cell>
          <cell r="CX38">
            <v>879</v>
          </cell>
          <cell r="CY38">
            <v>1797</v>
          </cell>
          <cell r="CZ38">
            <v>862</v>
          </cell>
          <cell r="DA38">
            <v>935</v>
          </cell>
          <cell r="DB38">
            <v>1717</v>
          </cell>
          <cell r="DC38">
            <v>831</v>
          </cell>
          <cell r="DD38">
            <v>886</v>
          </cell>
          <cell r="DE38">
            <v>1712</v>
          </cell>
          <cell r="DF38">
            <v>819</v>
          </cell>
          <cell r="DG38">
            <v>893</v>
          </cell>
          <cell r="DH38">
            <v>1772</v>
          </cell>
          <cell r="DI38">
            <v>839</v>
          </cell>
          <cell r="DJ38">
            <v>933</v>
          </cell>
          <cell r="DK38">
            <v>1782</v>
          </cell>
          <cell r="DL38">
            <v>891</v>
          </cell>
          <cell r="DM38">
            <v>891</v>
          </cell>
          <cell r="DN38">
            <v>1663</v>
          </cell>
          <cell r="DO38">
            <v>780</v>
          </cell>
          <cell r="DP38">
            <v>883</v>
          </cell>
          <cell r="DQ38">
            <v>1809</v>
          </cell>
          <cell r="DR38">
            <v>955</v>
          </cell>
          <cell r="DS38">
            <v>854</v>
          </cell>
          <cell r="DT38">
            <v>1909</v>
          </cell>
          <cell r="DU38">
            <v>912</v>
          </cell>
          <cell r="DV38">
            <v>997</v>
          </cell>
          <cell r="DW38">
            <v>1832</v>
          </cell>
          <cell r="DX38">
            <v>860</v>
          </cell>
          <cell r="DY38">
            <v>972</v>
          </cell>
          <cell r="DZ38">
            <v>1781</v>
          </cell>
          <cell r="EA38">
            <v>866</v>
          </cell>
          <cell r="EB38">
            <v>915</v>
          </cell>
          <cell r="EC38">
            <v>1686</v>
          </cell>
          <cell r="ED38">
            <v>798</v>
          </cell>
          <cell r="EE38">
            <v>888</v>
          </cell>
          <cell r="EF38">
            <v>1771</v>
          </cell>
          <cell r="EG38">
            <v>873</v>
          </cell>
          <cell r="EH38">
            <v>898</v>
          </cell>
          <cell r="EI38">
            <v>1804</v>
          </cell>
          <cell r="EJ38">
            <v>837</v>
          </cell>
          <cell r="EK38">
            <v>967</v>
          </cell>
          <cell r="EL38">
            <v>2013</v>
          </cell>
          <cell r="EM38">
            <v>973</v>
          </cell>
          <cell r="EN38">
            <v>1040</v>
          </cell>
          <cell r="EO38">
            <v>2039</v>
          </cell>
          <cell r="EP38">
            <v>1046</v>
          </cell>
          <cell r="EQ38">
            <v>993</v>
          </cell>
          <cell r="ER38">
            <v>2018</v>
          </cell>
          <cell r="ES38">
            <v>996</v>
          </cell>
          <cell r="ET38">
            <v>1022</v>
          </cell>
          <cell r="EU38">
            <v>2238</v>
          </cell>
          <cell r="EV38">
            <v>1112</v>
          </cell>
          <cell r="EW38">
            <v>1126</v>
          </cell>
          <cell r="EX38">
            <v>2383</v>
          </cell>
          <cell r="EY38">
            <v>1191</v>
          </cell>
          <cell r="EZ38">
            <v>1192</v>
          </cell>
          <cell r="FA38">
            <v>2255</v>
          </cell>
          <cell r="FB38">
            <v>1120</v>
          </cell>
          <cell r="FC38">
            <v>1135</v>
          </cell>
          <cell r="FD38">
            <v>2255</v>
          </cell>
          <cell r="FE38">
            <v>1125</v>
          </cell>
          <cell r="FF38">
            <v>1130</v>
          </cell>
          <cell r="FG38">
            <v>2318</v>
          </cell>
          <cell r="FH38">
            <v>1120</v>
          </cell>
          <cell r="FI38">
            <v>1198</v>
          </cell>
          <cell r="FJ38">
            <v>2489</v>
          </cell>
          <cell r="FK38">
            <v>1214</v>
          </cell>
          <cell r="FL38">
            <v>1275</v>
          </cell>
          <cell r="FM38">
            <v>2370</v>
          </cell>
          <cell r="FN38">
            <v>1168</v>
          </cell>
          <cell r="FO38">
            <v>1202</v>
          </cell>
          <cell r="FP38">
            <v>2312</v>
          </cell>
          <cell r="FQ38">
            <v>1144</v>
          </cell>
          <cell r="FR38">
            <v>1168</v>
          </cell>
          <cell r="FS38">
            <v>2288</v>
          </cell>
          <cell r="FT38">
            <v>1090</v>
          </cell>
          <cell r="FU38">
            <v>1198</v>
          </cell>
          <cell r="FV38">
            <v>2323</v>
          </cell>
          <cell r="FW38">
            <v>1120</v>
          </cell>
          <cell r="FX38">
            <v>1203</v>
          </cell>
          <cell r="FY38">
            <v>2202</v>
          </cell>
          <cell r="FZ38">
            <v>1096</v>
          </cell>
          <cell r="GA38">
            <v>1106</v>
          </cell>
          <cell r="GB38">
            <v>2104</v>
          </cell>
          <cell r="GC38">
            <v>1065</v>
          </cell>
          <cell r="GD38">
            <v>1039</v>
          </cell>
          <cell r="GE38">
            <v>1930</v>
          </cell>
          <cell r="GF38">
            <v>957</v>
          </cell>
          <cell r="GG38">
            <v>973</v>
          </cell>
          <cell r="GH38">
            <v>1909</v>
          </cell>
          <cell r="GI38">
            <v>947</v>
          </cell>
          <cell r="GJ38">
            <v>962</v>
          </cell>
          <cell r="GK38">
            <v>1950</v>
          </cell>
          <cell r="GL38">
            <v>976</v>
          </cell>
          <cell r="GM38">
            <v>974</v>
          </cell>
          <cell r="GN38">
            <v>1862</v>
          </cell>
          <cell r="GO38">
            <v>894</v>
          </cell>
          <cell r="GP38">
            <v>968</v>
          </cell>
          <cell r="GQ38">
            <v>1870</v>
          </cell>
          <cell r="GR38">
            <v>923</v>
          </cell>
          <cell r="GS38">
            <v>947</v>
          </cell>
          <cell r="GT38">
            <v>1759</v>
          </cell>
          <cell r="GU38">
            <v>861</v>
          </cell>
          <cell r="GV38">
            <v>898</v>
          </cell>
          <cell r="GW38">
            <v>1858</v>
          </cell>
          <cell r="GX38">
            <v>922</v>
          </cell>
          <cell r="GY38">
            <v>936</v>
          </cell>
          <cell r="GZ38">
            <v>1773</v>
          </cell>
          <cell r="HA38">
            <v>871</v>
          </cell>
          <cell r="HB38">
            <v>902</v>
          </cell>
          <cell r="HC38">
            <v>1696</v>
          </cell>
          <cell r="HD38">
            <v>828</v>
          </cell>
          <cell r="HE38">
            <v>868</v>
          </cell>
          <cell r="HF38">
            <v>1797</v>
          </cell>
          <cell r="HG38">
            <v>870</v>
          </cell>
          <cell r="HH38">
            <v>927</v>
          </cell>
          <cell r="HI38">
            <v>1702</v>
          </cell>
          <cell r="HJ38">
            <v>792</v>
          </cell>
          <cell r="HK38">
            <v>910</v>
          </cell>
          <cell r="HL38">
            <v>1867</v>
          </cell>
          <cell r="HM38">
            <v>912</v>
          </cell>
          <cell r="HN38">
            <v>955</v>
          </cell>
          <cell r="HO38">
            <v>2038</v>
          </cell>
          <cell r="HP38">
            <v>965</v>
          </cell>
          <cell r="HQ38">
            <v>1073</v>
          </cell>
          <cell r="HR38">
            <v>2275</v>
          </cell>
          <cell r="HS38">
            <v>1045</v>
          </cell>
          <cell r="HT38">
            <v>1230</v>
          </cell>
          <cell r="HU38">
            <v>1629</v>
          </cell>
          <cell r="HV38">
            <v>794</v>
          </cell>
          <cell r="HW38">
            <v>835</v>
          </cell>
          <cell r="HX38">
            <v>1523</v>
          </cell>
          <cell r="HY38">
            <v>721</v>
          </cell>
          <cell r="HZ38">
            <v>802</v>
          </cell>
          <cell r="IA38">
            <v>1564</v>
          </cell>
          <cell r="IB38">
            <v>735</v>
          </cell>
          <cell r="IC38">
            <v>829</v>
          </cell>
          <cell r="ID38">
            <v>1439</v>
          </cell>
          <cell r="IE38">
            <v>749</v>
          </cell>
          <cell r="IF38">
            <v>690</v>
          </cell>
          <cell r="IG38">
            <v>1186</v>
          </cell>
          <cell r="IH38">
            <v>606</v>
          </cell>
          <cell r="II38">
            <v>580</v>
          </cell>
          <cell r="IJ38">
            <v>1060</v>
          </cell>
          <cell r="IK38">
            <v>511</v>
          </cell>
          <cell r="IL38">
            <v>549</v>
          </cell>
          <cell r="IM38">
            <v>1083</v>
          </cell>
          <cell r="IN38">
            <v>493</v>
          </cell>
          <cell r="IO38">
            <v>590</v>
          </cell>
          <cell r="IP38">
            <v>1058</v>
          </cell>
          <cell r="IQ38">
            <v>494</v>
          </cell>
          <cell r="IR38">
            <v>564</v>
          </cell>
          <cell r="IS38">
            <v>997</v>
          </cell>
          <cell r="IT38">
            <v>493</v>
          </cell>
          <cell r="IU38">
            <v>504</v>
          </cell>
          <cell r="IV38">
            <v>956</v>
          </cell>
          <cell r="IW38">
            <v>466</v>
          </cell>
          <cell r="IX38">
            <v>490</v>
          </cell>
          <cell r="IY38">
            <v>872</v>
          </cell>
          <cell r="IZ38">
            <v>392</v>
          </cell>
          <cell r="JA38">
            <v>480</v>
          </cell>
          <cell r="JB38">
            <v>836</v>
          </cell>
          <cell r="JC38">
            <v>387</v>
          </cell>
          <cell r="JD38">
            <v>449</v>
          </cell>
          <cell r="JE38">
            <v>690</v>
          </cell>
          <cell r="JF38">
            <v>315</v>
          </cell>
          <cell r="JG38">
            <v>375</v>
          </cell>
          <cell r="JH38">
            <v>715</v>
          </cell>
          <cell r="JI38">
            <v>294</v>
          </cell>
          <cell r="JJ38">
            <v>421</v>
          </cell>
          <cell r="JK38">
            <v>716</v>
          </cell>
          <cell r="JL38">
            <v>327</v>
          </cell>
          <cell r="JM38">
            <v>389</v>
          </cell>
          <cell r="JN38">
            <v>634</v>
          </cell>
          <cell r="JO38">
            <v>259</v>
          </cell>
          <cell r="JP38">
            <v>375</v>
          </cell>
          <cell r="JQ38">
            <v>571</v>
          </cell>
          <cell r="JR38">
            <v>227</v>
          </cell>
          <cell r="JS38">
            <v>344</v>
          </cell>
          <cell r="JT38">
            <v>552</v>
          </cell>
          <cell r="JU38">
            <v>234</v>
          </cell>
          <cell r="JV38">
            <v>318</v>
          </cell>
          <cell r="JW38">
            <v>501</v>
          </cell>
          <cell r="JX38">
            <v>178</v>
          </cell>
          <cell r="JY38">
            <v>323</v>
          </cell>
          <cell r="JZ38">
            <v>415</v>
          </cell>
          <cell r="KA38">
            <v>129</v>
          </cell>
          <cell r="KB38">
            <v>286</v>
          </cell>
          <cell r="KC38">
            <v>391</v>
          </cell>
          <cell r="KD38">
            <v>149</v>
          </cell>
          <cell r="KE38">
            <v>242</v>
          </cell>
          <cell r="KF38">
            <v>1470</v>
          </cell>
          <cell r="KG38">
            <v>394</v>
          </cell>
          <cell r="KH38">
            <v>1076</v>
          </cell>
        </row>
        <row r="39">
          <cell r="C39" t="str">
            <v>Breckland</v>
          </cell>
          <cell r="D39" t="str">
            <v>E07000143</v>
          </cell>
          <cell r="E39" t="str">
            <v>Non-metropolitan District</v>
          </cell>
          <cell r="F39">
            <v>135480</v>
          </cell>
          <cell r="G39">
            <v>79588</v>
          </cell>
          <cell r="H39">
            <v>3.44409755</v>
          </cell>
          <cell r="I39">
            <v>0.5874520224387364</v>
          </cell>
          <cell r="J39">
            <v>6774</v>
          </cell>
          <cell r="K39">
            <v>6141</v>
          </cell>
          <cell r="L39">
            <v>7838</v>
          </cell>
          <cell r="M39">
            <v>7407</v>
          </cell>
          <cell r="N39">
            <v>7630</v>
          </cell>
          <cell r="O39">
            <v>7633</v>
          </cell>
          <cell r="P39">
            <v>9527</v>
          </cell>
          <cell r="Q39">
            <v>9638</v>
          </cell>
          <cell r="R39">
            <v>8216</v>
          </cell>
          <cell r="S39">
            <v>8784</v>
          </cell>
          <cell r="T39">
            <v>67326</v>
          </cell>
          <cell r="U39">
            <v>68154</v>
          </cell>
          <cell r="V39">
            <v>1426</v>
          </cell>
          <cell r="W39">
            <v>741</v>
          </cell>
          <cell r="X39">
            <v>685</v>
          </cell>
          <cell r="Y39">
            <v>1479</v>
          </cell>
          <cell r="Z39">
            <v>767</v>
          </cell>
          <cell r="AA39">
            <v>712</v>
          </cell>
          <cell r="AB39">
            <v>1549</v>
          </cell>
          <cell r="AC39">
            <v>798</v>
          </cell>
          <cell r="AD39">
            <v>751</v>
          </cell>
          <cell r="AE39">
            <v>1526</v>
          </cell>
          <cell r="AF39">
            <v>748</v>
          </cell>
          <cell r="AG39">
            <v>778</v>
          </cell>
          <cell r="AH39">
            <v>1619</v>
          </cell>
          <cell r="AI39">
            <v>840</v>
          </cell>
          <cell r="AJ39">
            <v>779</v>
          </cell>
          <cell r="AK39">
            <v>1585</v>
          </cell>
          <cell r="AL39">
            <v>815</v>
          </cell>
          <cell r="AM39">
            <v>770</v>
          </cell>
          <cell r="AN39">
            <v>1538</v>
          </cell>
          <cell r="AO39">
            <v>775</v>
          </cell>
          <cell r="AP39">
            <v>763</v>
          </cell>
          <cell r="AQ39">
            <v>1575</v>
          </cell>
          <cell r="AR39">
            <v>851</v>
          </cell>
          <cell r="AS39">
            <v>724</v>
          </cell>
          <cell r="AT39">
            <v>1487</v>
          </cell>
          <cell r="AU39">
            <v>787</v>
          </cell>
          <cell r="AV39">
            <v>700</v>
          </cell>
          <cell r="AW39">
            <v>1467</v>
          </cell>
          <cell r="AX39">
            <v>764</v>
          </cell>
          <cell r="AY39">
            <v>703</v>
          </cell>
          <cell r="AZ39">
            <v>1367</v>
          </cell>
          <cell r="BA39">
            <v>706</v>
          </cell>
          <cell r="BB39">
            <v>661</v>
          </cell>
          <cell r="BC39">
            <v>1357</v>
          </cell>
          <cell r="BD39">
            <v>729</v>
          </cell>
          <cell r="BE39">
            <v>628</v>
          </cell>
          <cell r="BF39">
            <v>1295</v>
          </cell>
          <cell r="BG39">
            <v>674</v>
          </cell>
          <cell r="BH39">
            <v>621</v>
          </cell>
          <cell r="BI39">
            <v>1337</v>
          </cell>
          <cell r="BJ39">
            <v>680</v>
          </cell>
          <cell r="BK39">
            <v>657</v>
          </cell>
          <cell r="BL39">
            <v>1383</v>
          </cell>
          <cell r="BM39">
            <v>687</v>
          </cell>
          <cell r="BN39">
            <v>696</v>
          </cell>
          <cell r="BO39">
            <v>1452</v>
          </cell>
          <cell r="BP39">
            <v>755</v>
          </cell>
          <cell r="BQ39">
            <v>697</v>
          </cell>
          <cell r="BR39">
            <v>1522</v>
          </cell>
          <cell r="BS39">
            <v>812</v>
          </cell>
          <cell r="BT39">
            <v>710</v>
          </cell>
          <cell r="BU39">
            <v>1549</v>
          </cell>
          <cell r="BV39">
            <v>797</v>
          </cell>
          <cell r="BW39">
            <v>752</v>
          </cell>
          <cell r="BX39">
            <v>1513</v>
          </cell>
          <cell r="BY39">
            <v>772</v>
          </cell>
          <cell r="BZ39">
            <v>741</v>
          </cell>
          <cell r="CA39">
            <v>1441</v>
          </cell>
          <cell r="CB39">
            <v>738</v>
          </cell>
          <cell r="CC39">
            <v>703</v>
          </cell>
          <cell r="CD39">
            <v>1322</v>
          </cell>
          <cell r="CE39">
            <v>731</v>
          </cell>
          <cell r="CF39">
            <v>591</v>
          </cell>
          <cell r="CG39">
            <v>1316</v>
          </cell>
          <cell r="CH39">
            <v>678</v>
          </cell>
          <cell r="CI39">
            <v>638</v>
          </cell>
          <cell r="CJ39">
            <v>1328</v>
          </cell>
          <cell r="CK39">
            <v>731</v>
          </cell>
          <cell r="CL39">
            <v>597</v>
          </cell>
          <cell r="CM39">
            <v>1436</v>
          </cell>
          <cell r="CN39">
            <v>733</v>
          </cell>
          <cell r="CO39">
            <v>703</v>
          </cell>
          <cell r="CP39">
            <v>1488</v>
          </cell>
          <cell r="CQ39">
            <v>782</v>
          </cell>
          <cell r="CR39">
            <v>706</v>
          </cell>
          <cell r="CS39">
            <v>1506</v>
          </cell>
          <cell r="CT39">
            <v>809</v>
          </cell>
          <cell r="CU39">
            <v>697</v>
          </cell>
          <cell r="CV39">
            <v>1546</v>
          </cell>
          <cell r="CW39">
            <v>801</v>
          </cell>
          <cell r="CX39">
            <v>745</v>
          </cell>
          <cell r="CY39">
            <v>1524</v>
          </cell>
          <cell r="CZ39">
            <v>825</v>
          </cell>
          <cell r="DA39">
            <v>699</v>
          </cell>
          <cell r="DB39">
            <v>1552</v>
          </cell>
          <cell r="DC39">
            <v>780</v>
          </cell>
          <cell r="DD39">
            <v>772</v>
          </cell>
          <cell r="DE39">
            <v>1589</v>
          </cell>
          <cell r="DF39">
            <v>807</v>
          </cell>
          <cell r="DG39">
            <v>782</v>
          </cell>
          <cell r="DH39">
            <v>1564</v>
          </cell>
          <cell r="DI39">
            <v>785</v>
          </cell>
          <cell r="DJ39">
            <v>779</v>
          </cell>
          <cell r="DK39">
            <v>1418</v>
          </cell>
          <cell r="DL39">
            <v>724</v>
          </cell>
          <cell r="DM39">
            <v>694</v>
          </cell>
          <cell r="DN39">
            <v>1540</v>
          </cell>
          <cell r="DO39">
            <v>802</v>
          </cell>
          <cell r="DP39">
            <v>738</v>
          </cell>
          <cell r="DQ39">
            <v>1535</v>
          </cell>
          <cell r="DR39">
            <v>768</v>
          </cell>
          <cell r="DS39">
            <v>767</v>
          </cell>
          <cell r="DT39">
            <v>1471</v>
          </cell>
          <cell r="DU39">
            <v>737</v>
          </cell>
          <cell r="DV39">
            <v>734</v>
          </cell>
          <cell r="DW39">
            <v>1504</v>
          </cell>
          <cell r="DX39">
            <v>788</v>
          </cell>
          <cell r="DY39">
            <v>716</v>
          </cell>
          <cell r="DZ39">
            <v>1442</v>
          </cell>
          <cell r="EA39">
            <v>694</v>
          </cell>
          <cell r="EB39">
            <v>748</v>
          </cell>
          <cell r="EC39">
            <v>1415</v>
          </cell>
          <cell r="ED39">
            <v>733</v>
          </cell>
          <cell r="EE39">
            <v>682</v>
          </cell>
          <cell r="EF39">
            <v>1261</v>
          </cell>
          <cell r="EG39">
            <v>624</v>
          </cell>
          <cell r="EH39">
            <v>637</v>
          </cell>
          <cell r="EI39">
            <v>1449</v>
          </cell>
          <cell r="EJ39">
            <v>695</v>
          </cell>
          <cell r="EK39">
            <v>754</v>
          </cell>
          <cell r="EL39">
            <v>1433</v>
          </cell>
          <cell r="EM39">
            <v>719</v>
          </cell>
          <cell r="EN39">
            <v>714</v>
          </cell>
          <cell r="EO39">
            <v>1539</v>
          </cell>
          <cell r="EP39">
            <v>741</v>
          </cell>
          <cell r="EQ39">
            <v>798</v>
          </cell>
          <cell r="ER39">
            <v>1669</v>
          </cell>
          <cell r="ES39">
            <v>826</v>
          </cell>
          <cell r="ET39">
            <v>843</v>
          </cell>
          <cell r="EU39">
            <v>1677</v>
          </cell>
          <cell r="EV39">
            <v>867</v>
          </cell>
          <cell r="EW39">
            <v>810</v>
          </cell>
          <cell r="EX39">
            <v>1874</v>
          </cell>
          <cell r="EY39">
            <v>943</v>
          </cell>
          <cell r="EZ39">
            <v>931</v>
          </cell>
          <cell r="FA39">
            <v>1793</v>
          </cell>
          <cell r="FB39">
            <v>877</v>
          </cell>
          <cell r="FC39">
            <v>916</v>
          </cell>
          <cell r="FD39">
            <v>1896</v>
          </cell>
          <cell r="FE39">
            <v>923</v>
          </cell>
          <cell r="FF39">
            <v>973</v>
          </cell>
          <cell r="FG39">
            <v>1831</v>
          </cell>
          <cell r="FH39">
            <v>874</v>
          </cell>
          <cell r="FI39">
            <v>957</v>
          </cell>
          <cell r="FJ39">
            <v>1911</v>
          </cell>
          <cell r="FK39">
            <v>951</v>
          </cell>
          <cell r="FL39">
            <v>960</v>
          </cell>
          <cell r="FM39">
            <v>2013</v>
          </cell>
          <cell r="FN39">
            <v>1003</v>
          </cell>
          <cell r="FO39">
            <v>1010</v>
          </cell>
          <cell r="FP39">
            <v>2034</v>
          </cell>
          <cell r="FQ39">
            <v>996</v>
          </cell>
          <cell r="FR39">
            <v>1038</v>
          </cell>
          <cell r="FS39">
            <v>1985</v>
          </cell>
          <cell r="FT39">
            <v>1011</v>
          </cell>
          <cell r="FU39">
            <v>974</v>
          </cell>
          <cell r="FV39">
            <v>1913</v>
          </cell>
          <cell r="FW39">
            <v>978</v>
          </cell>
          <cell r="FX39">
            <v>935</v>
          </cell>
          <cell r="FY39">
            <v>1935</v>
          </cell>
          <cell r="FZ39">
            <v>941</v>
          </cell>
          <cell r="GA39">
            <v>994</v>
          </cell>
          <cell r="GB39">
            <v>1854</v>
          </cell>
          <cell r="GC39">
            <v>973</v>
          </cell>
          <cell r="GD39">
            <v>881</v>
          </cell>
          <cell r="GE39">
            <v>1727</v>
          </cell>
          <cell r="GF39">
            <v>847</v>
          </cell>
          <cell r="GG39">
            <v>880</v>
          </cell>
          <cell r="GH39">
            <v>1759</v>
          </cell>
          <cell r="GI39">
            <v>879</v>
          </cell>
          <cell r="GJ39">
            <v>880</v>
          </cell>
          <cell r="GK39">
            <v>1637</v>
          </cell>
          <cell r="GL39">
            <v>828</v>
          </cell>
          <cell r="GM39">
            <v>809</v>
          </cell>
          <cell r="GN39">
            <v>1714</v>
          </cell>
          <cell r="GO39">
            <v>809</v>
          </cell>
          <cell r="GP39">
            <v>905</v>
          </cell>
          <cell r="GQ39">
            <v>1680</v>
          </cell>
          <cell r="GR39">
            <v>794</v>
          </cell>
          <cell r="GS39">
            <v>886</v>
          </cell>
          <cell r="GT39">
            <v>1577</v>
          </cell>
          <cell r="GU39">
            <v>769</v>
          </cell>
          <cell r="GV39">
            <v>808</v>
          </cell>
          <cell r="GW39">
            <v>1731</v>
          </cell>
          <cell r="GX39">
            <v>848</v>
          </cell>
          <cell r="GY39">
            <v>883</v>
          </cell>
          <cell r="GZ39">
            <v>1686</v>
          </cell>
          <cell r="HA39">
            <v>798</v>
          </cell>
          <cell r="HB39">
            <v>888</v>
          </cell>
          <cell r="HC39">
            <v>1711</v>
          </cell>
          <cell r="HD39">
            <v>786</v>
          </cell>
          <cell r="HE39">
            <v>925</v>
          </cell>
          <cell r="HF39">
            <v>1778</v>
          </cell>
          <cell r="HG39">
            <v>858</v>
          </cell>
          <cell r="HH39">
            <v>920</v>
          </cell>
          <cell r="HI39">
            <v>1828</v>
          </cell>
          <cell r="HJ39">
            <v>893</v>
          </cell>
          <cell r="HK39">
            <v>935</v>
          </cell>
          <cell r="HL39">
            <v>1939</v>
          </cell>
          <cell r="HM39">
            <v>921</v>
          </cell>
          <cell r="HN39">
            <v>1018</v>
          </cell>
          <cell r="HO39">
            <v>2124</v>
          </cell>
          <cell r="HP39">
            <v>1027</v>
          </cell>
          <cell r="HQ39">
            <v>1097</v>
          </cell>
          <cell r="HR39">
            <v>2290</v>
          </cell>
          <cell r="HS39">
            <v>1102</v>
          </cell>
          <cell r="HT39">
            <v>1188</v>
          </cell>
          <cell r="HU39">
            <v>1844</v>
          </cell>
          <cell r="HV39">
            <v>914</v>
          </cell>
          <cell r="HW39">
            <v>930</v>
          </cell>
          <cell r="HX39">
            <v>1735</v>
          </cell>
          <cell r="HY39">
            <v>892</v>
          </cell>
          <cell r="HZ39">
            <v>843</v>
          </cell>
          <cell r="IA39">
            <v>1705</v>
          </cell>
          <cell r="IB39">
            <v>858</v>
          </cell>
          <cell r="IC39">
            <v>847</v>
          </cell>
          <cell r="ID39">
            <v>1529</v>
          </cell>
          <cell r="IE39">
            <v>786</v>
          </cell>
          <cell r="IF39">
            <v>743</v>
          </cell>
          <cell r="IG39">
            <v>1395</v>
          </cell>
          <cell r="IH39">
            <v>698</v>
          </cell>
          <cell r="II39">
            <v>697</v>
          </cell>
          <cell r="IJ39">
            <v>1256</v>
          </cell>
          <cell r="IK39">
            <v>609</v>
          </cell>
          <cell r="IL39">
            <v>647</v>
          </cell>
          <cell r="IM39">
            <v>1294</v>
          </cell>
          <cell r="IN39">
            <v>636</v>
          </cell>
          <cell r="IO39">
            <v>658</v>
          </cell>
          <cell r="IP39">
            <v>1231</v>
          </cell>
          <cell r="IQ39">
            <v>590</v>
          </cell>
          <cell r="IR39">
            <v>641</v>
          </cell>
          <cell r="IS39">
            <v>1273</v>
          </cell>
          <cell r="IT39">
            <v>617</v>
          </cell>
          <cell r="IU39">
            <v>656</v>
          </cell>
          <cell r="IV39">
            <v>1218</v>
          </cell>
          <cell r="IW39">
            <v>568</v>
          </cell>
          <cell r="IX39">
            <v>650</v>
          </cell>
          <cell r="IY39">
            <v>1047</v>
          </cell>
          <cell r="IZ39">
            <v>505</v>
          </cell>
          <cell r="JA39">
            <v>542</v>
          </cell>
          <cell r="JB39">
            <v>1017</v>
          </cell>
          <cell r="JC39">
            <v>476</v>
          </cell>
          <cell r="JD39">
            <v>541</v>
          </cell>
          <cell r="JE39">
            <v>943</v>
          </cell>
          <cell r="JF39">
            <v>444</v>
          </cell>
          <cell r="JG39">
            <v>499</v>
          </cell>
          <cell r="JH39">
            <v>866</v>
          </cell>
          <cell r="JI39">
            <v>413</v>
          </cell>
          <cell r="JJ39">
            <v>453</v>
          </cell>
          <cell r="JK39">
            <v>850</v>
          </cell>
          <cell r="JL39">
            <v>373</v>
          </cell>
          <cell r="JM39">
            <v>477</v>
          </cell>
          <cell r="JN39">
            <v>720</v>
          </cell>
          <cell r="JO39">
            <v>307</v>
          </cell>
          <cell r="JP39">
            <v>413</v>
          </cell>
          <cell r="JQ39">
            <v>723</v>
          </cell>
          <cell r="JR39">
            <v>303</v>
          </cell>
          <cell r="JS39">
            <v>420</v>
          </cell>
          <cell r="JT39">
            <v>608</v>
          </cell>
          <cell r="JU39">
            <v>287</v>
          </cell>
          <cell r="JV39">
            <v>321</v>
          </cell>
          <cell r="JW39">
            <v>531</v>
          </cell>
          <cell r="JX39">
            <v>203</v>
          </cell>
          <cell r="JY39">
            <v>328</v>
          </cell>
          <cell r="JZ39">
            <v>453</v>
          </cell>
          <cell r="KA39">
            <v>168</v>
          </cell>
          <cell r="KB39">
            <v>285</v>
          </cell>
          <cell r="KC39">
            <v>411</v>
          </cell>
          <cell r="KD39">
            <v>157</v>
          </cell>
          <cell r="KE39">
            <v>254</v>
          </cell>
          <cell r="KF39">
            <v>1620</v>
          </cell>
          <cell r="KG39">
            <v>477</v>
          </cell>
          <cell r="KH39">
            <v>1143</v>
          </cell>
        </row>
        <row r="40">
          <cell r="C40" t="str">
            <v>Brent</v>
          </cell>
          <cell r="D40" t="str">
            <v>E09000005</v>
          </cell>
          <cell r="E40" t="str">
            <v>London Borough</v>
          </cell>
          <cell r="F40">
            <v>324012</v>
          </cell>
          <cell r="G40">
            <v>219663</v>
          </cell>
          <cell r="H40">
            <v>7.0840905999999997</v>
          </cell>
          <cell r="I40">
            <v>0.67794711306988631</v>
          </cell>
          <cell r="J40">
            <v>18998</v>
          </cell>
          <cell r="K40">
            <v>16757</v>
          </cell>
          <cell r="L40">
            <v>32746</v>
          </cell>
          <cell r="M40">
            <v>29686</v>
          </cell>
          <cell r="N40">
            <v>25197</v>
          </cell>
          <cell r="O40">
            <v>23650</v>
          </cell>
          <cell r="P40">
            <v>20372</v>
          </cell>
          <cell r="Q40">
            <v>20800</v>
          </cell>
          <cell r="R40">
            <v>15594</v>
          </cell>
          <cell r="S40">
            <v>15863</v>
          </cell>
          <cell r="T40">
            <v>164345</v>
          </cell>
          <cell r="U40">
            <v>159667</v>
          </cell>
          <cell r="V40">
            <v>5120</v>
          </cell>
          <cell r="W40">
            <v>2559</v>
          </cell>
          <cell r="X40">
            <v>2561</v>
          </cell>
          <cell r="Y40">
            <v>4989</v>
          </cell>
          <cell r="Z40">
            <v>2593</v>
          </cell>
          <cell r="AA40">
            <v>2396</v>
          </cell>
          <cell r="AB40">
            <v>4959</v>
          </cell>
          <cell r="AC40">
            <v>2530</v>
          </cell>
          <cell r="AD40">
            <v>2429</v>
          </cell>
          <cell r="AE40">
            <v>5121</v>
          </cell>
          <cell r="AF40">
            <v>2608</v>
          </cell>
          <cell r="AG40">
            <v>2513</v>
          </cell>
          <cell r="AH40">
            <v>4500</v>
          </cell>
          <cell r="AI40">
            <v>2290</v>
          </cell>
          <cell r="AJ40">
            <v>2210</v>
          </cell>
          <cell r="AK40">
            <v>4375</v>
          </cell>
          <cell r="AL40">
            <v>2295</v>
          </cell>
          <cell r="AM40">
            <v>2080</v>
          </cell>
          <cell r="AN40">
            <v>4286</v>
          </cell>
          <cell r="AO40">
            <v>2156</v>
          </cell>
          <cell r="AP40">
            <v>2130</v>
          </cell>
          <cell r="AQ40">
            <v>4201</v>
          </cell>
          <cell r="AR40">
            <v>2171</v>
          </cell>
          <cell r="AS40">
            <v>2030</v>
          </cell>
          <cell r="AT40">
            <v>4154</v>
          </cell>
          <cell r="AU40">
            <v>2173</v>
          </cell>
          <cell r="AV40">
            <v>1981</v>
          </cell>
          <cell r="AW40">
            <v>4033</v>
          </cell>
          <cell r="AX40">
            <v>2070</v>
          </cell>
          <cell r="AY40">
            <v>1963</v>
          </cell>
          <cell r="AZ40">
            <v>3698</v>
          </cell>
          <cell r="BA40">
            <v>1902</v>
          </cell>
          <cell r="BB40">
            <v>1796</v>
          </cell>
          <cell r="BC40">
            <v>3735</v>
          </cell>
          <cell r="BD40">
            <v>1951</v>
          </cell>
          <cell r="BE40">
            <v>1784</v>
          </cell>
          <cell r="BF40">
            <v>3680</v>
          </cell>
          <cell r="BG40">
            <v>1909</v>
          </cell>
          <cell r="BH40">
            <v>1771</v>
          </cell>
          <cell r="BI40">
            <v>3549</v>
          </cell>
          <cell r="BJ40">
            <v>1846</v>
          </cell>
          <cell r="BK40">
            <v>1703</v>
          </cell>
          <cell r="BL40">
            <v>3598</v>
          </cell>
          <cell r="BM40">
            <v>1855</v>
          </cell>
          <cell r="BN40">
            <v>1743</v>
          </cell>
          <cell r="BO40">
            <v>3720</v>
          </cell>
          <cell r="BP40">
            <v>1915</v>
          </cell>
          <cell r="BQ40">
            <v>1805</v>
          </cell>
          <cell r="BR40">
            <v>3570</v>
          </cell>
          <cell r="BS40">
            <v>1881</v>
          </cell>
          <cell r="BT40">
            <v>1689</v>
          </cell>
          <cell r="BU40">
            <v>3726</v>
          </cell>
          <cell r="BV40">
            <v>1857</v>
          </cell>
          <cell r="BW40">
            <v>1869</v>
          </cell>
          <cell r="BX40">
            <v>3763</v>
          </cell>
          <cell r="BY40">
            <v>1990</v>
          </cell>
          <cell r="BZ40">
            <v>1773</v>
          </cell>
          <cell r="CA40">
            <v>3498</v>
          </cell>
          <cell r="CB40">
            <v>1869</v>
          </cell>
          <cell r="CC40">
            <v>1629</v>
          </cell>
          <cell r="CD40">
            <v>3520</v>
          </cell>
          <cell r="CE40">
            <v>1862</v>
          </cell>
          <cell r="CF40">
            <v>1658</v>
          </cell>
          <cell r="CG40">
            <v>3762</v>
          </cell>
          <cell r="CH40">
            <v>2138</v>
          </cell>
          <cell r="CI40">
            <v>1624</v>
          </cell>
          <cell r="CJ40">
            <v>4299</v>
          </cell>
          <cell r="CK40">
            <v>2336</v>
          </cell>
          <cell r="CL40">
            <v>1963</v>
          </cell>
          <cell r="CM40">
            <v>4524</v>
          </cell>
          <cell r="CN40">
            <v>2410</v>
          </cell>
          <cell r="CO40">
            <v>2114</v>
          </cell>
          <cell r="CP40">
            <v>5093</v>
          </cell>
          <cell r="CQ40">
            <v>2655</v>
          </cell>
          <cell r="CR40">
            <v>2438</v>
          </cell>
          <cell r="CS40">
            <v>5473</v>
          </cell>
          <cell r="CT40">
            <v>2802</v>
          </cell>
          <cell r="CU40">
            <v>2671</v>
          </cell>
          <cell r="CV40">
            <v>5788</v>
          </cell>
          <cell r="CW40">
            <v>2888</v>
          </cell>
          <cell r="CX40">
            <v>2900</v>
          </cell>
          <cell r="CY40">
            <v>6023</v>
          </cell>
          <cell r="CZ40">
            <v>3163</v>
          </cell>
          <cell r="DA40">
            <v>2860</v>
          </cell>
          <cell r="DB40">
            <v>6259</v>
          </cell>
          <cell r="DC40">
            <v>3231</v>
          </cell>
          <cell r="DD40">
            <v>3028</v>
          </cell>
          <cell r="DE40">
            <v>6796</v>
          </cell>
          <cell r="DF40">
            <v>3462</v>
          </cell>
          <cell r="DG40">
            <v>3334</v>
          </cell>
          <cell r="DH40">
            <v>6749</v>
          </cell>
          <cell r="DI40">
            <v>3572</v>
          </cell>
          <cell r="DJ40">
            <v>3177</v>
          </cell>
          <cell r="DK40">
            <v>6500</v>
          </cell>
          <cell r="DL40">
            <v>3514</v>
          </cell>
          <cell r="DM40">
            <v>2986</v>
          </cell>
          <cell r="DN40">
            <v>6581</v>
          </cell>
          <cell r="DO40">
            <v>3524</v>
          </cell>
          <cell r="DP40">
            <v>3057</v>
          </cell>
          <cell r="DQ40">
            <v>6267</v>
          </cell>
          <cell r="DR40">
            <v>3367</v>
          </cell>
          <cell r="DS40">
            <v>2900</v>
          </cell>
          <cell r="DT40">
            <v>5996</v>
          </cell>
          <cell r="DU40">
            <v>3223</v>
          </cell>
          <cell r="DV40">
            <v>2773</v>
          </cell>
          <cell r="DW40">
            <v>5891</v>
          </cell>
          <cell r="DX40">
            <v>3127</v>
          </cell>
          <cell r="DY40">
            <v>2764</v>
          </cell>
          <cell r="DZ40">
            <v>5545</v>
          </cell>
          <cell r="EA40">
            <v>2960</v>
          </cell>
          <cell r="EB40">
            <v>2585</v>
          </cell>
          <cell r="EC40">
            <v>4999</v>
          </cell>
          <cell r="ED40">
            <v>2613</v>
          </cell>
          <cell r="EE40">
            <v>2386</v>
          </cell>
          <cell r="EF40">
            <v>5028</v>
          </cell>
          <cell r="EG40">
            <v>2564</v>
          </cell>
          <cell r="EH40">
            <v>2464</v>
          </cell>
          <cell r="EI40">
            <v>4849</v>
          </cell>
          <cell r="EJ40">
            <v>2544</v>
          </cell>
          <cell r="EK40">
            <v>2305</v>
          </cell>
          <cell r="EL40">
            <v>4693</v>
          </cell>
          <cell r="EM40">
            <v>2288</v>
          </cell>
          <cell r="EN40">
            <v>2405</v>
          </cell>
          <cell r="EO40">
            <v>4617</v>
          </cell>
          <cell r="EP40">
            <v>2366</v>
          </cell>
          <cell r="EQ40">
            <v>2251</v>
          </cell>
          <cell r="ER40">
            <v>4549</v>
          </cell>
          <cell r="ES40">
            <v>2358</v>
          </cell>
          <cell r="ET40">
            <v>2191</v>
          </cell>
          <cell r="EU40">
            <v>4420</v>
          </cell>
          <cell r="EV40">
            <v>2184</v>
          </cell>
          <cell r="EW40">
            <v>2236</v>
          </cell>
          <cell r="EX40">
            <v>4256</v>
          </cell>
          <cell r="EY40">
            <v>2193</v>
          </cell>
          <cell r="EZ40">
            <v>2063</v>
          </cell>
          <cell r="FA40">
            <v>4341</v>
          </cell>
          <cell r="FB40">
            <v>2146</v>
          </cell>
          <cell r="FC40">
            <v>2195</v>
          </cell>
          <cell r="FD40">
            <v>4290</v>
          </cell>
          <cell r="FE40">
            <v>2216</v>
          </cell>
          <cell r="FF40">
            <v>2074</v>
          </cell>
          <cell r="FG40">
            <v>4214</v>
          </cell>
          <cell r="FH40">
            <v>2090</v>
          </cell>
          <cell r="FI40">
            <v>2124</v>
          </cell>
          <cell r="FJ40">
            <v>4059</v>
          </cell>
          <cell r="FK40">
            <v>1915</v>
          </cell>
          <cell r="FL40">
            <v>2144</v>
          </cell>
          <cell r="FM40">
            <v>4195</v>
          </cell>
          <cell r="FN40">
            <v>2122</v>
          </cell>
          <cell r="FO40">
            <v>2073</v>
          </cell>
          <cell r="FP40">
            <v>4186</v>
          </cell>
          <cell r="FQ40">
            <v>2033</v>
          </cell>
          <cell r="FR40">
            <v>2153</v>
          </cell>
          <cell r="FS40">
            <v>4122</v>
          </cell>
          <cell r="FT40">
            <v>2025</v>
          </cell>
          <cell r="FU40">
            <v>2097</v>
          </cell>
          <cell r="FV40">
            <v>4060</v>
          </cell>
          <cell r="FW40">
            <v>1967</v>
          </cell>
          <cell r="FX40">
            <v>2093</v>
          </cell>
          <cell r="FY40">
            <v>3884</v>
          </cell>
          <cell r="FZ40">
            <v>1930</v>
          </cell>
          <cell r="GA40">
            <v>1954</v>
          </cell>
          <cell r="GB40">
            <v>3821</v>
          </cell>
          <cell r="GC40">
            <v>1928</v>
          </cell>
          <cell r="GD40">
            <v>1893</v>
          </cell>
          <cell r="GE40">
            <v>3874</v>
          </cell>
          <cell r="GF40">
            <v>1884</v>
          </cell>
          <cell r="GG40">
            <v>1990</v>
          </cell>
          <cell r="GH40">
            <v>3779</v>
          </cell>
          <cell r="GI40">
            <v>1815</v>
          </cell>
          <cell r="GJ40">
            <v>1964</v>
          </cell>
          <cell r="GK40">
            <v>3599</v>
          </cell>
          <cell r="GL40">
            <v>1832</v>
          </cell>
          <cell r="GM40">
            <v>1767</v>
          </cell>
          <cell r="GN40">
            <v>3268</v>
          </cell>
          <cell r="GO40">
            <v>1632</v>
          </cell>
          <cell r="GP40">
            <v>1636</v>
          </cell>
          <cell r="GQ40">
            <v>3266</v>
          </cell>
          <cell r="GR40">
            <v>1654</v>
          </cell>
          <cell r="GS40">
            <v>1612</v>
          </cell>
          <cell r="GT40">
            <v>3065</v>
          </cell>
          <cell r="GU40">
            <v>1516</v>
          </cell>
          <cell r="GV40">
            <v>1549</v>
          </cell>
          <cell r="GW40">
            <v>2788</v>
          </cell>
          <cell r="GX40">
            <v>1428</v>
          </cell>
          <cell r="GY40">
            <v>1360</v>
          </cell>
          <cell r="GZ40">
            <v>2738</v>
          </cell>
          <cell r="HA40">
            <v>1343</v>
          </cell>
          <cell r="HB40">
            <v>1395</v>
          </cell>
          <cell r="HC40">
            <v>2580</v>
          </cell>
          <cell r="HD40">
            <v>1271</v>
          </cell>
          <cell r="HE40">
            <v>1309</v>
          </cell>
          <cell r="HF40">
            <v>2500</v>
          </cell>
          <cell r="HG40">
            <v>1219</v>
          </cell>
          <cell r="HH40">
            <v>1281</v>
          </cell>
          <cell r="HI40">
            <v>2600</v>
          </cell>
          <cell r="HJ40">
            <v>1234</v>
          </cell>
          <cell r="HK40">
            <v>1366</v>
          </cell>
          <cell r="HL40">
            <v>2267</v>
          </cell>
          <cell r="HM40">
            <v>1079</v>
          </cell>
          <cell r="HN40">
            <v>1188</v>
          </cell>
          <cell r="HO40">
            <v>2207</v>
          </cell>
          <cell r="HP40">
            <v>1075</v>
          </cell>
          <cell r="HQ40">
            <v>1132</v>
          </cell>
          <cell r="HR40">
            <v>2198</v>
          </cell>
          <cell r="HS40">
            <v>1093</v>
          </cell>
          <cell r="HT40">
            <v>1105</v>
          </cell>
          <cell r="HU40">
            <v>1958</v>
          </cell>
          <cell r="HV40">
            <v>957</v>
          </cell>
          <cell r="HW40">
            <v>1001</v>
          </cell>
          <cell r="HX40">
            <v>1846</v>
          </cell>
          <cell r="HY40">
            <v>830</v>
          </cell>
          <cell r="HZ40">
            <v>1016</v>
          </cell>
          <cell r="IA40">
            <v>1762</v>
          </cell>
          <cell r="IB40">
            <v>810</v>
          </cell>
          <cell r="IC40">
            <v>952</v>
          </cell>
          <cell r="ID40">
            <v>1702</v>
          </cell>
          <cell r="IE40">
            <v>770</v>
          </cell>
          <cell r="IF40">
            <v>932</v>
          </cell>
          <cell r="IG40">
            <v>1642</v>
          </cell>
          <cell r="IH40">
            <v>742</v>
          </cell>
          <cell r="II40">
            <v>900</v>
          </cell>
          <cell r="IJ40">
            <v>1448</v>
          </cell>
          <cell r="IK40">
            <v>666</v>
          </cell>
          <cell r="IL40">
            <v>782</v>
          </cell>
          <cell r="IM40">
            <v>1616</v>
          </cell>
          <cell r="IN40">
            <v>775</v>
          </cell>
          <cell r="IO40">
            <v>841</v>
          </cell>
          <cell r="IP40">
            <v>1511</v>
          </cell>
          <cell r="IQ40">
            <v>712</v>
          </cell>
          <cell r="IR40">
            <v>799</v>
          </cell>
          <cell r="IS40">
            <v>1392</v>
          </cell>
          <cell r="IT40">
            <v>641</v>
          </cell>
          <cell r="IU40">
            <v>751</v>
          </cell>
          <cell r="IV40">
            <v>1447</v>
          </cell>
          <cell r="IW40">
            <v>661</v>
          </cell>
          <cell r="IX40">
            <v>786</v>
          </cell>
          <cell r="IY40">
            <v>1327</v>
          </cell>
          <cell r="IZ40">
            <v>627</v>
          </cell>
          <cell r="JA40">
            <v>700</v>
          </cell>
          <cell r="JB40">
            <v>1258</v>
          </cell>
          <cell r="JC40">
            <v>561</v>
          </cell>
          <cell r="JD40">
            <v>697</v>
          </cell>
          <cell r="JE40">
            <v>1107</v>
          </cell>
          <cell r="JF40">
            <v>496</v>
          </cell>
          <cell r="JG40">
            <v>611</v>
          </cell>
          <cell r="JH40">
            <v>1068</v>
          </cell>
          <cell r="JI40">
            <v>455</v>
          </cell>
          <cell r="JJ40">
            <v>613</v>
          </cell>
          <cell r="JK40">
            <v>936</v>
          </cell>
          <cell r="JL40">
            <v>407</v>
          </cell>
          <cell r="JM40">
            <v>529</v>
          </cell>
          <cell r="JN40">
            <v>888</v>
          </cell>
          <cell r="JO40">
            <v>382</v>
          </cell>
          <cell r="JP40">
            <v>506</v>
          </cell>
          <cell r="JQ40">
            <v>773</v>
          </cell>
          <cell r="JR40">
            <v>335</v>
          </cell>
          <cell r="JS40">
            <v>438</v>
          </cell>
          <cell r="JT40">
            <v>668</v>
          </cell>
          <cell r="JU40">
            <v>269</v>
          </cell>
          <cell r="JV40">
            <v>399</v>
          </cell>
          <cell r="JW40">
            <v>582</v>
          </cell>
          <cell r="JX40">
            <v>210</v>
          </cell>
          <cell r="JY40">
            <v>372</v>
          </cell>
          <cell r="JZ40">
            <v>476</v>
          </cell>
          <cell r="KA40">
            <v>178</v>
          </cell>
          <cell r="KB40">
            <v>298</v>
          </cell>
          <cell r="KC40">
            <v>385</v>
          </cell>
          <cell r="KD40">
            <v>141</v>
          </cell>
          <cell r="KE40">
            <v>244</v>
          </cell>
          <cell r="KF40">
            <v>1567</v>
          </cell>
          <cell r="KG40">
            <v>509</v>
          </cell>
          <cell r="KH40">
            <v>1058</v>
          </cell>
        </row>
        <row r="41">
          <cell r="C41" t="str">
            <v>Brentwood</v>
          </cell>
          <cell r="D41" t="str">
            <v>E07000068</v>
          </cell>
          <cell r="E41" t="str">
            <v>Non-metropolitan District</v>
          </cell>
          <cell r="F41">
            <v>76057</v>
          </cell>
          <cell r="G41">
            <v>46744</v>
          </cell>
          <cell r="H41">
            <v>3.6290357900000001</v>
          </cell>
          <cell r="I41">
            <v>0.61459168781308759</v>
          </cell>
          <cell r="J41">
            <v>3711</v>
          </cell>
          <cell r="K41">
            <v>3608</v>
          </cell>
          <cell r="L41">
            <v>4286</v>
          </cell>
          <cell r="M41">
            <v>4483</v>
          </cell>
          <cell r="N41">
            <v>4773</v>
          </cell>
          <cell r="O41">
            <v>5060</v>
          </cell>
          <cell r="P41">
            <v>5835</v>
          </cell>
          <cell r="Q41">
            <v>6056</v>
          </cell>
          <cell r="R41">
            <v>4380</v>
          </cell>
          <cell r="S41">
            <v>4552</v>
          </cell>
          <cell r="T41">
            <v>36895</v>
          </cell>
          <cell r="U41">
            <v>39162</v>
          </cell>
          <cell r="V41">
            <v>904</v>
          </cell>
          <cell r="W41">
            <v>489</v>
          </cell>
          <cell r="X41">
            <v>415</v>
          </cell>
          <cell r="Y41">
            <v>847</v>
          </cell>
          <cell r="Z41">
            <v>444</v>
          </cell>
          <cell r="AA41">
            <v>403</v>
          </cell>
          <cell r="AB41">
            <v>903</v>
          </cell>
          <cell r="AC41">
            <v>468</v>
          </cell>
          <cell r="AD41">
            <v>435</v>
          </cell>
          <cell r="AE41">
            <v>891</v>
          </cell>
          <cell r="AF41">
            <v>486</v>
          </cell>
          <cell r="AG41">
            <v>405</v>
          </cell>
          <cell r="AH41">
            <v>814</v>
          </cell>
          <cell r="AI41">
            <v>418</v>
          </cell>
          <cell r="AJ41">
            <v>396</v>
          </cell>
          <cell r="AK41">
            <v>816</v>
          </cell>
          <cell r="AL41">
            <v>417</v>
          </cell>
          <cell r="AM41">
            <v>399</v>
          </cell>
          <cell r="AN41">
            <v>874</v>
          </cell>
          <cell r="AO41">
            <v>445</v>
          </cell>
          <cell r="AP41">
            <v>429</v>
          </cell>
          <cell r="AQ41">
            <v>919</v>
          </cell>
          <cell r="AR41">
            <v>439</v>
          </cell>
          <cell r="AS41">
            <v>480</v>
          </cell>
          <cell r="AT41">
            <v>822</v>
          </cell>
          <cell r="AU41">
            <v>405</v>
          </cell>
          <cell r="AV41">
            <v>417</v>
          </cell>
          <cell r="AW41">
            <v>856</v>
          </cell>
          <cell r="AX41">
            <v>428</v>
          </cell>
          <cell r="AY41">
            <v>428</v>
          </cell>
          <cell r="AZ41">
            <v>850</v>
          </cell>
          <cell r="BA41">
            <v>428</v>
          </cell>
          <cell r="BB41">
            <v>422</v>
          </cell>
          <cell r="BC41">
            <v>940</v>
          </cell>
          <cell r="BD41">
            <v>475</v>
          </cell>
          <cell r="BE41">
            <v>465</v>
          </cell>
          <cell r="BF41">
            <v>830</v>
          </cell>
          <cell r="BG41">
            <v>396</v>
          </cell>
          <cell r="BH41">
            <v>434</v>
          </cell>
          <cell r="BI41">
            <v>852</v>
          </cell>
          <cell r="BJ41">
            <v>430</v>
          </cell>
          <cell r="BK41">
            <v>422</v>
          </cell>
          <cell r="BL41">
            <v>914</v>
          </cell>
          <cell r="BM41">
            <v>486</v>
          </cell>
          <cell r="BN41">
            <v>428</v>
          </cell>
          <cell r="BO41">
            <v>863</v>
          </cell>
          <cell r="BP41">
            <v>421</v>
          </cell>
          <cell r="BQ41">
            <v>442</v>
          </cell>
          <cell r="BR41">
            <v>943</v>
          </cell>
          <cell r="BS41">
            <v>484</v>
          </cell>
          <cell r="BT41">
            <v>459</v>
          </cell>
          <cell r="BU41">
            <v>974</v>
          </cell>
          <cell r="BV41">
            <v>472</v>
          </cell>
          <cell r="BW41">
            <v>502</v>
          </cell>
          <cell r="BX41">
            <v>894</v>
          </cell>
          <cell r="BY41">
            <v>459</v>
          </cell>
          <cell r="BZ41">
            <v>435</v>
          </cell>
          <cell r="CA41">
            <v>620</v>
          </cell>
          <cell r="CB41">
            <v>312</v>
          </cell>
          <cell r="CC41">
            <v>308</v>
          </cell>
          <cell r="CD41">
            <v>638</v>
          </cell>
          <cell r="CE41">
            <v>372</v>
          </cell>
          <cell r="CF41">
            <v>266</v>
          </cell>
          <cell r="CG41">
            <v>747</v>
          </cell>
          <cell r="CH41">
            <v>374</v>
          </cell>
          <cell r="CI41">
            <v>373</v>
          </cell>
          <cell r="CJ41">
            <v>766</v>
          </cell>
          <cell r="CK41">
            <v>372</v>
          </cell>
          <cell r="CL41">
            <v>394</v>
          </cell>
          <cell r="CM41">
            <v>846</v>
          </cell>
          <cell r="CN41">
            <v>441</v>
          </cell>
          <cell r="CO41">
            <v>405</v>
          </cell>
          <cell r="CP41">
            <v>891</v>
          </cell>
          <cell r="CQ41">
            <v>425</v>
          </cell>
          <cell r="CR41">
            <v>466</v>
          </cell>
          <cell r="CS41">
            <v>869</v>
          </cell>
          <cell r="CT41">
            <v>449</v>
          </cell>
          <cell r="CU41">
            <v>420</v>
          </cell>
          <cell r="CV41">
            <v>872</v>
          </cell>
          <cell r="CW41">
            <v>470</v>
          </cell>
          <cell r="CX41">
            <v>402</v>
          </cell>
          <cell r="CY41">
            <v>920</v>
          </cell>
          <cell r="CZ41">
            <v>468</v>
          </cell>
          <cell r="DA41">
            <v>452</v>
          </cell>
          <cell r="DB41">
            <v>848</v>
          </cell>
          <cell r="DC41">
            <v>412</v>
          </cell>
          <cell r="DD41">
            <v>436</v>
          </cell>
          <cell r="DE41">
            <v>879</v>
          </cell>
          <cell r="DF41">
            <v>451</v>
          </cell>
          <cell r="DG41">
            <v>428</v>
          </cell>
          <cell r="DH41">
            <v>863</v>
          </cell>
          <cell r="DI41">
            <v>428</v>
          </cell>
          <cell r="DJ41">
            <v>435</v>
          </cell>
          <cell r="DK41">
            <v>861</v>
          </cell>
          <cell r="DL41">
            <v>409</v>
          </cell>
          <cell r="DM41">
            <v>452</v>
          </cell>
          <cell r="DN41">
            <v>823</v>
          </cell>
          <cell r="DO41">
            <v>376</v>
          </cell>
          <cell r="DP41">
            <v>447</v>
          </cell>
          <cell r="DQ41">
            <v>887</v>
          </cell>
          <cell r="DR41">
            <v>419</v>
          </cell>
          <cell r="DS41">
            <v>468</v>
          </cell>
          <cell r="DT41">
            <v>947</v>
          </cell>
          <cell r="DU41">
            <v>404</v>
          </cell>
          <cell r="DV41">
            <v>543</v>
          </cell>
          <cell r="DW41">
            <v>925</v>
          </cell>
          <cell r="DX41">
            <v>452</v>
          </cell>
          <cell r="DY41">
            <v>473</v>
          </cell>
          <cell r="DZ41">
            <v>954</v>
          </cell>
          <cell r="EA41">
            <v>472</v>
          </cell>
          <cell r="EB41">
            <v>482</v>
          </cell>
          <cell r="EC41">
            <v>988</v>
          </cell>
          <cell r="ED41">
            <v>519</v>
          </cell>
          <cell r="EE41">
            <v>469</v>
          </cell>
          <cell r="EF41">
            <v>975</v>
          </cell>
          <cell r="EG41">
            <v>481</v>
          </cell>
          <cell r="EH41">
            <v>494</v>
          </cell>
          <cell r="EI41">
            <v>928</v>
          </cell>
          <cell r="EJ41">
            <v>457</v>
          </cell>
          <cell r="EK41">
            <v>471</v>
          </cell>
          <cell r="EL41">
            <v>974</v>
          </cell>
          <cell r="EM41">
            <v>459</v>
          </cell>
          <cell r="EN41">
            <v>515</v>
          </cell>
          <cell r="EO41">
            <v>956</v>
          </cell>
          <cell r="EP41">
            <v>435</v>
          </cell>
          <cell r="EQ41">
            <v>521</v>
          </cell>
          <cell r="ER41">
            <v>1049</v>
          </cell>
          <cell r="ES41">
            <v>515</v>
          </cell>
          <cell r="ET41">
            <v>534</v>
          </cell>
          <cell r="EU41">
            <v>991</v>
          </cell>
          <cell r="EV41">
            <v>465</v>
          </cell>
          <cell r="EW41">
            <v>526</v>
          </cell>
          <cell r="EX41">
            <v>1093</v>
          </cell>
          <cell r="EY41">
            <v>518</v>
          </cell>
          <cell r="EZ41">
            <v>575</v>
          </cell>
          <cell r="FA41">
            <v>1146</v>
          </cell>
          <cell r="FB41">
            <v>574</v>
          </cell>
          <cell r="FC41">
            <v>572</v>
          </cell>
          <cell r="FD41">
            <v>1126</v>
          </cell>
          <cell r="FE41">
            <v>556</v>
          </cell>
          <cell r="FF41">
            <v>570</v>
          </cell>
          <cell r="FG41">
            <v>1129</v>
          </cell>
          <cell r="FH41">
            <v>551</v>
          </cell>
          <cell r="FI41">
            <v>578</v>
          </cell>
          <cell r="FJ41">
            <v>1228</v>
          </cell>
          <cell r="FK41">
            <v>572</v>
          </cell>
          <cell r="FL41">
            <v>656</v>
          </cell>
          <cell r="FM41">
            <v>1201</v>
          </cell>
          <cell r="FN41">
            <v>595</v>
          </cell>
          <cell r="FO41">
            <v>606</v>
          </cell>
          <cell r="FP41">
            <v>1261</v>
          </cell>
          <cell r="FQ41">
            <v>607</v>
          </cell>
          <cell r="FR41">
            <v>654</v>
          </cell>
          <cell r="FS41">
            <v>1245</v>
          </cell>
          <cell r="FT41">
            <v>602</v>
          </cell>
          <cell r="FU41">
            <v>643</v>
          </cell>
          <cell r="FV41">
            <v>1195</v>
          </cell>
          <cell r="FW41">
            <v>576</v>
          </cell>
          <cell r="FX41">
            <v>619</v>
          </cell>
          <cell r="FY41">
            <v>1230</v>
          </cell>
          <cell r="FZ41">
            <v>631</v>
          </cell>
          <cell r="GA41">
            <v>599</v>
          </cell>
          <cell r="GB41">
            <v>1130</v>
          </cell>
          <cell r="GC41">
            <v>571</v>
          </cell>
          <cell r="GD41">
            <v>559</v>
          </cell>
          <cell r="GE41">
            <v>1084</v>
          </cell>
          <cell r="GF41">
            <v>554</v>
          </cell>
          <cell r="GG41">
            <v>530</v>
          </cell>
          <cell r="GH41">
            <v>967</v>
          </cell>
          <cell r="GI41">
            <v>472</v>
          </cell>
          <cell r="GJ41">
            <v>495</v>
          </cell>
          <cell r="GK41">
            <v>948</v>
          </cell>
          <cell r="GL41">
            <v>459</v>
          </cell>
          <cell r="GM41">
            <v>489</v>
          </cell>
          <cell r="GN41">
            <v>976</v>
          </cell>
          <cell r="GO41">
            <v>468</v>
          </cell>
          <cell r="GP41">
            <v>508</v>
          </cell>
          <cell r="GQ41">
            <v>899</v>
          </cell>
          <cell r="GR41">
            <v>439</v>
          </cell>
          <cell r="GS41">
            <v>460</v>
          </cell>
          <cell r="GT41">
            <v>845</v>
          </cell>
          <cell r="GU41">
            <v>435</v>
          </cell>
          <cell r="GV41">
            <v>410</v>
          </cell>
          <cell r="GW41">
            <v>819</v>
          </cell>
          <cell r="GX41">
            <v>401</v>
          </cell>
          <cell r="GY41">
            <v>418</v>
          </cell>
          <cell r="GZ41">
            <v>791</v>
          </cell>
          <cell r="HA41">
            <v>375</v>
          </cell>
          <cell r="HB41">
            <v>416</v>
          </cell>
          <cell r="HC41">
            <v>772</v>
          </cell>
          <cell r="HD41">
            <v>388</v>
          </cell>
          <cell r="HE41">
            <v>384</v>
          </cell>
          <cell r="HF41">
            <v>831</v>
          </cell>
          <cell r="HG41">
            <v>389</v>
          </cell>
          <cell r="HH41">
            <v>442</v>
          </cell>
          <cell r="HI41">
            <v>792</v>
          </cell>
          <cell r="HJ41">
            <v>377</v>
          </cell>
          <cell r="HK41">
            <v>415</v>
          </cell>
          <cell r="HL41">
            <v>801</v>
          </cell>
          <cell r="HM41">
            <v>413</v>
          </cell>
          <cell r="HN41">
            <v>388</v>
          </cell>
          <cell r="HO41">
            <v>943</v>
          </cell>
          <cell r="HP41">
            <v>447</v>
          </cell>
          <cell r="HQ41">
            <v>496</v>
          </cell>
          <cell r="HR41">
            <v>1081</v>
          </cell>
          <cell r="HS41">
            <v>532</v>
          </cell>
          <cell r="HT41">
            <v>549</v>
          </cell>
          <cell r="HU41">
            <v>783</v>
          </cell>
          <cell r="HV41">
            <v>353</v>
          </cell>
          <cell r="HW41">
            <v>430</v>
          </cell>
          <cell r="HX41">
            <v>772</v>
          </cell>
          <cell r="HY41">
            <v>371</v>
          </cell>
          <cell r="HZ41">
            <v>401</v>
          </cell>
          <cell r="IA41">
            <v>747</v>
          </cell>
          <cell r="IB41">
            <v>352</v>
          </cell>
          <cell r="IC41">
            <v>395</v>
          </cell>
          <cell r="ID41">
            <v>723</v>
          </cell>
          <cell r="IE41">
            <v>340</v>
          </cell>
          <cell r="IF41">
            <v>383</v>
          </cell>
          <cell r="IG41">
            <v>581</v>
          </cell>
          <cell r="IH41">
            <v>257</v>
          </cell>
          <cell r="II41">
            <v>324</v>
          </cell>
          <cell r="IJ41">
            <v>517</v>
          </cell>
          <cell r="IK41">
            <v>249</v>
          </cell>
          <cell r="IL41">
            <v>268</v>
          </cell>
          <cell r="IM41">
            <v>562</v>
          </cell>
          <cell r="IN41">
            <v>256</v>
          </cell>
          <cell r="IO41">
            <v>306</v>
          </cell>
          <cell r="IP41">
            <v>568</v>
          </cell>
          <cell r="IQ41">
            <v>240</v>
          </cell>
          <cell r="IR41">
            <v>328</v>
          </cell>
          <cell r="IS41">
            <v>603</v>
          </cell>
          <cell r="IT41">
            <v>254</v>
          </cell>
          <cell r="IU41">
            <v>349</v>
          </cell>
          <cell r="IV41">
            <v>598</v>
          </cell>
          <cell r="IW41">
            <v>258</v>
          </cell>
          <cell r="IX41">
            <v>340</v>
          </cell>
          <cell r="IY41">
            <v>573</v>
          </cell>
          <cell r="IZ41">
            <v>263</v>
          </cell>
          <cell r="JA41">
            <v>310</v>
          </cell>
          <cell r="JB41">
            <v>492</v>
          </cell>
          <cell r="JC41">
            <v>225</v>
          </cell>
          <cell r="JD41">
            <v>267</v>
          </cell>
          <cell r="JE41">
            <v>490</v>
          </cell>
          <cell r="JF41">
            <v>208</v>
          </cell>
          <cell r="JG41">
            <v>282</v>
          </cell>
          <cell r="JH41">
            <v>459</v>
          </cell>
          <cell r="JI41">
            <v>185</v>
          </cell>
          <cell r="JJ41">
            <v>274</v>
          </cell>
          <cell r="JK41">
            <v>487</v>
          </cell>
          <cell r="JL41">
            <v>208</v>
          </cell>
          <cell r="JM41">
            <v>279</v>
          </cell>
          <cell r="JN41">
            <v>434</v>
          </cell>
          <cell r="JO41">
            <v>184</v>
          </cell>
          <cell r="JP41">
            <v>250</v>
          </cell>
          <cell r="JQ41">
            <v>399</v>
          </cell>
          <cell r="JR41">
            <v>159</v>
          </cell>
          <cell r="JS41">
            <v>240</v>
          </cell>
          <cell r="JT41">
            <v>314</v>
          </cell>
          <cell r="JU41">
            <v>114</v>
          </cell>
          <cell r="JV41">
            <v>200</v>
          </cell>
          <cell r="JW41">
            <v>296</v>
          </cell>
          <cell r="JX41">
            <v>103</v>
          </cell>
          <cell r="JY41">
            <v>193</v>
          </cell>
          <cell r="JZ41">
            <v>249</v>
          </cell>
          <cell r="KA41">
            <v>95</v>
          </cell>
          <cell r="KB41">
            <v>154</v>
          </cell>
          <cell r="KC41">
            <v>267</v>
          </cell>
          <cell r="KD41">
            <v>110</v>
          </cell>
          <cell r="KE41">
            <v>157</v>
          </cell>
          <cell r="KF41">
            <v>887</v>
          </cell>
          <cell r="KG41">
            <v>282</v>
          </cell>
          <cell r="KH41">
            <v>605</v>
          </cell>
        </row>
        <row r="42">
          <cell r="C42" t="str">
            <v>Brighton and Hove</v>
          </cell>
          <cell r="D42" t="str">
            <v>E06000043</v>
          </cell>
          <cell r="E42" t="str">
            <v>Unitary Authority</v>
          </cell>
          <cell r="F42">
            <v>285276</v>
          </cell>
          <cell r="G42">
            <v>201522</v>
          </cell>
          <cell r="H42">
            <v>5.5508422199999998</v>
          </cell>
          <cell r="I42">
            <v>0.70641063391242165</v>
          </cell>
          <cell r="J42">
            <v>23135</v>
          </cell>
          <cell r="K42">
            <v>23444</v>
          </cell>
          <cell r="L42">
            <v>25039</v>
          </cell>
          <cell r="M42">
            <v>22500</v>
          </cell>
          <cell r="N42">
            <v>21151</v>
          </cell>
          <cell r="O42">
            <v>20276</v>
          </cell>
          <cell r="P42">
            <v>20298</v>
          </cell>
          <cell r="Q42">
            <v>19931</v>
          </cell>
          <cell r="R42">
            <v>12911</v>
          </cell>
          <cell r="S42">
            <v>12837</v>
          </cell>
          <cell r="T42">
            <v>143286</v>
          </cell>
          <cell r="U42">
            <v>141990</v>
          </cell>
          <cell r="V42">
            <v>2990</v>
          </cell>
          <cell r="W42">
            <v>1522</v>
          </cell>
          <cell r="X42">
            <v>1468</v>
          </cell>
          <cell r="Y42">
            <v>2860</v>
          </cell>
          <cell r="Z42">
            <v>1462</v>
          </cell>
          <cell r="AA42">
            <v>1398</v>
          </cell>
          <cell r="AB42">
            <v>3005</v>
          </cell>
          <cell r="AC42">
            <v>1528</v>
          </cell>
          <cell r="AD42">
            <v>1477</v>
          </cell>
          <cell r="AE42">
            <v>3191</v>
          </cell>
          <cell r="AF42">
            <v>1608</v>
          </cell>
          <cell r="AG42">
            <v>1583</v>
          </cell>
          <cell r="AH42">
            <v>2926</v>
          </cell>
          <cell r="AI42">
            <v>1503</v>
          </cell>
          <cell r="AJ42">
            <v>1423</v>
          </cell>
          <cell r="AK42">
            <v>2939</v>
          </cell>
          <cell r="AL42">
            <v>1449</v>
          </cell>
          <cell r="AM42">
            <v>1490</v>
          </cell>
          <cell r="AN42">
            <v>2958</v>
          </cell>
          <cell r="AO42">
            <v>1513</v>
          </cell>
          <cell r="AP42">
            <v>1445</v>
          </cell>
          <cell r="AQ42">
            <v>3004</v>
          </cell>
          <cell r="AR42">
            <v>1571</v>
          </cell>
          <cell r="AS42">
            <v>1433</v>
          </cell>
          <cell r="AT42">
            <v>2905</v>
          </cell>
          <cell r="AU42">
            <v>1508</v>
          </cell>
          <cell r="AV42">
            <v>1397</v>
          </cell>
          <cell r="AW42">
            <v>2857</v>
          </cell>
          <cell r="AX42">
            <v>1443</v>
          </cell>
          <cell r="AY42">
            <v>1414</v>
          </cell>
          <cell r="AZ42">
            <v>2650</v>
          </cell>
          <cell r="BA42">
            <v>1367</v>
          </cell>
          <cell r="BB42">
            <v>1283</v>
          </cell>
          <cell r="BC42">
            <v>2702</v>
          </cell>
          <cell r="BD42">
            <v>1390</v>
          </cell>
          <cell r="BE42">
            <v>1312</v>
          </cell>
          <cell r="BF42">
            <v>2603</v>
          </cell>
          <cell r="BG42">
            <v>1343</v>
          </cell>
          <cell r="BH42">
            <v>1260</v>
          </cell>
          <cell r="BI42">
            <v>2597</v>
          </cell>
          <cell r="BJ42">
            <v>1326</v>
          </cell>
          <cell r="BK42">
            <v>1271</v>
          </cell>
          <cell r="BL42">
            <v>2838</v>
          </cell>
          <cell r="BM42">
            <v>1485</v>
          </cell>
          <cell r="BN42">
            <v>1353</v>
          </cell>
          <cell r="BO42">
            <v>2654</v>
          </cell>
          <cell r="BP42">
            <v>1363</v>
          </cell>
          <cell r="BQ42">
            <v>1291</v>
          </cell>
          <cell r="BR42">
            <v>2719</v>
          </cell>
          <cell r="BS42">
            <v>1452</v>
          </cell>
          <cell r="BT42">
            <v>1267</v>
          </cell>
          <cell r="BU42">
            <v>2851</v>
          </cell>
          <cell r="BV42">
            <v>1446</v>
          </cell>
          <cell r="BW42">
            <v>1405</v>
          </cell>
          <cell r="BX42">
            <v>3378</v>
          </cell>
          <cell r="BY42">
            <v>1680</v>
          </cell>
          <cell r="BZ42">
            <v>1698</v>
          </cell>
          <cell r="CA42">
            <v>5217</v>
          </cell>
          <cell r="CB42">
            <v>2505</v>
          </cell>
          <cell r="CC42">
            <v>2712</v>
          </cell>
          <cell r="CD42">
            <v>6248</v>
          </cell>
          <cell r="CE42">
            <v>2976</v>
          </cell>
          <cell r="CF42">
            <v>3272</v>
          </cell>
          <cell r="CG42">
            <v>6741</v>
          </cell>
          <cell r="CH42">
            <v>3191</v>
          </cell>
          <cell r="CI42">
            <v>3550</v>
          </cell>
          <cell r="CJ42">
            <v>6432</v>
          </cell>
          <cell r="CK42">
            <v>3184</v>
          </cell>
          <cell r="CL42">
            <v>3248</v>
          </cell>
          <cell r="CM42">
            <v>6467</v>
          </cell>
          <cell r="CN42">
            <v>3298</v>
          </cell>
          <cell r="CO42">
            <v>3169</v>
          </cell>
          <cell r="CP42">
            <v>6526</v>
          </cell>
          <cell r="CQ42">
            <v>3403</v>
          </cell>
          <cell r="CR42">
            <v>3123</v>
          </cell>
          <cell r="CS42">
            <v>5897</v>
          </cell>
          <cell r="CT42">
            <v>3041</v>
          </cell>
          <cell r="CU42">
            <v>2856</v>
          </cell>
          <cell r="CV42">
            <v>5217</v>
          </cell>
          <cell r="CW42">
            <v>2746</v>
          </cell>
          <cell r="CX42">
            <v>2471</v>
          </cell>
          <cell r="CY42">
            <v>4882</v>
          </cell>
          <cell r="CZ42">
            <v>2578</v>
          </cell>
          <cell r="DA42">
            <v>2304</v>
          </cell>
          <cell r="DB42">
            <v>4620</v>
          </cell>
          <cell r="DC42">
            <v>2337</v>
          </cell>
          <cell r="DD42">
            <v>2283</v>
          </cell>
          <cell r="DE42">
            <v>4562</v>
          </cell>
          <cell r="DF42">
            <v>2382</v>
          </cell>
          <cell r="DG42">
            <v>2180</v>
          </cell>
          <cell r="DH42">
            <v>4555</v>
          </cell>
          <cell r="DI42">
            <v>2450</v>
          </cell>
          <cell r="DJ42">
            <v>2105</v>
          </cell>
          <cell r="DK42">
            <v>4385</v>
          </cell>
          <cell r="DL42">
            <v>2304</v>
          </cell>
          <cell r="DM42">
            <v>2081</v>
          </cell>
          <cell r="DN42">
            <v>4390</v>
          </cell>
          <cell r="DO42">
            <v>2333</v>
          </cell>
          <cell r="DP42">
            <v>2057</v>
          </cell>
          <cell r="DQ42">
            <v>4514</v>
          </cell>
          <cell r="DR42">
            <v>2449</v>
          </cell>
          <cell r="DS42">
            <v>2065</v>
          </cell>
          <cell r="DT42">
            <v>4517</v>
          </cell>
          <cell r="DU42">
            <v>2419</v>
          </cell>
          <cell r="DV42">
            <v>2098</v>
          </cell>
          <cell r="DW42">
            <v>4254</v>
          </cell>
          <cell r="DX42">
            <v>2156</v>
          </cell>
          <cell r="DY42">
            <v>2098</v>
          </cell>
          <cell r="DZ42">
            <v>4240</v>
          </cell>
          <cell r="EA42">
            <v>2205</v>
          </cell>
          <cell r="EB42">
            <v>2035</v>
          </cell>
          <cell r="EC42">
            <v>4009</v>
          </cell>
          <cell r="ED42">
            <v>2054</v>
          </cell>
          <cell r="EE42">
            <v>1955</v>
          </cell>
          <cell r="EF42">
            <v>3928</v>
          </cell>
          <cell r="EG42">
            <v>1960</v>
          </cell>
          <cell r="EH42">
            <v>1968</v>
          </cell>
          <cell r="EI42">
            <v>3982</v>
          </cell>
          <cell r="EJ42">
            <v>1966</v>
          </cell>
          <cell r="EK42">
            <v>2016</v>
          </cell>
          <cell r="EL42">
            <v>3880</v>
          </cell>
          <cell r="EM42">
            <v>2003</v>
          </cell>
          <cell r="EN42">
            <v>1877</v>
          </cell>
          <cell r="EO42">
            <v>4058</v>
          </cell>
          <cell r="EP42">
            <v>2123</v>
          </cell>
          <cell r="EQ42">
            <v>1935</v>
          </cell>
          <cell r="ER42">
            <v>4361</v>
          </cell>
          <cell r="ES42">
            <v>2184</v>
          </cell>
          <cell r="ET42">
            <v>2177</v>
          </cell>
          <cell r="EU42">
            <v>4354</v>
          </cell>
          <cell r="EV42">
            <v>2224</v>
          </cell>
          <cell r="EW42">
            <v>2130</v>
          </cell>
          <cell r="EX42">
            <v>4361</v>
          </cell>
          <cell r="EY42">
            <v>2276</v>
          </cell>
          <cell r="EZ42">
            <v>2085</v>
          </cell>
          <cell r="FA42">
            <v>4172</v>
          </cell>
          <cell r="FB42">
            <v>2109</v>
          </cell>
          <cell r="FC42">
            <v>2063</v>
          </cell>
          <cell r="FD42">
            <v>4293</v>
          </cell>
          <cell r="FE42">
            <v>2192</v>
          </cell>
          <cell r="FF42">
            <v>2101</v>
          </cell>
          <cell r="FG42">
            <v>4171</v>
          </cell>
          <cell r="FH42">
            <v>2130</v>
          </cell>
          <cell r="FI42">
            <v>2041</v>
          </cell>
          <cell r="FJ42">
            <v>4216</v>
          </cell>
          <cell r="FK42">
            <v>2163</v>
          </cell>
          <cell r="FL42">
            <v>2053</v>
          </cell>
          <cell r="FM42">
            <v>4317</v>
          </cell>
          <cell r="FN42">
            <v>2214</v>
          </cell>
          <cell r="FO42">
            <v>2103</v>
          </cell>
          <cell r="FP42">
            <v>4234</v>
          </cell>
          <cell r="FQ42">
            <v>2118</v>
          </cell>
          <cell r="FR42">
            <v>2116</v>
          </cell>
          <cell r="FS42">
            <v>4088</v>
          </cell>
          <cell r="FT42">
            <v>2047</v>
          </cell>
          <cell r="FU42">
            <v>2041</v>
          </cell>
          <cell r="FV42">
            <v>3880</v>
          </cell>
          <cell r="FW42">
            <v>1881</v>
          </cell>
          <cell r="FX42">
            <v>1999</v>
          </cell>
          <cell r="FY42">
            <v>3607</v>
          </cell>
          <cell r="FZ42">
            <v>1817</v>
          </cell>
          <cell r="GA42">
            <v>1790</v>
          </cell>
          <cell r="GB42">
            <v>3251</v>
          </cell>
          <cell r="GC42">
            <v>1627</v>
          </cell>
          <cell r="GD42">
            <v>1624</v>
          </cell>
          <cell r="GE42">
            <v>3234</v>
          </cell>
          <cell r="GF42">
            <v>1634</v>
          </cell>
          <cell r="GG42">
            <v>1600</v>
          </cell>
          <cell r="GH42">
            <v>2870</v>
          </cell>
          <cell r="GI42">
            <v>1444</v>
          </cell>
          <cell r="GJ42">
            <v>1426</v>
          </cell>
          <cell r="GK42">
            <v>2864</v>
          </cell>
          <cell r="GL42">
            <v>1421</v>
          </cell>
          <cell r="GM42">
            <v>1443</v>
          </cell>
          <cell r="GN42">
            <v>2607</v>
          </cell>
          <cell r="GO42">
            <v>1329</v>
          </cell>
          <cell r="GP42">
            <v>1278</v>
          </cell>
          <cell r="GQ42">
            <v>2506</v>
          </cell>
          <cell r="GR42">
            <v>1251</v>
          </cell>
          <cell r="GS42">
            <v>1255</v>
          </cell>
          <cell r="GT42">
            <v>2502</v>
          </cell>
          <cell r="GU42">
            <v>1250</v>
          </cell>
          <cell r="GV42">
            <v>1252</v>
          </cell>
          <cell r="GW42">
            <v>2486</v>
          </cell>
          <cell r="GX42">
            <v>1236</v>
          </cell>
          <cell r="GY42">
            <v>1250</v>
          </cell>
          <cell r="GZ42">
            <v>2288</v>
          </cell>
          <cell r="HA42">
            <v>1124</v>
          </cell>
          <cell r="HB42">
            <v>1164</v>
          </cell>
          <cell r="HC42">
            <v>2156</v>
          </cell>
          <cell r="HD42">
            <v>1077</v>
          </cell>
          <cell r="HE42">
            <v>1079</v>
          </cell>
          <cell r="HF42">
            <v>2235</v>
          </cell>
          <cell r="HG42">
            <v>1145</v>
          </cell>
          <cell r="HH42">
            <v>1090</v>
          </cell>
          <cell r="HI42">
            <v>2295</v>
          </cell>
          <cell r="HJ42">
            <v>1146</v>
          </cell>
          <cell r="HK42">
            <v>1149</v>
          </cell>
          <cell r="HL42">
            <v>2303</v>
          </cell>
          <cell r="HM42">
            <v>1153</v>
          </cell>
          <cell r="HN42">
            <v>1150</v>
          </cell>
          <cell r="HO42">
            <v>2403</v>
          </cell>
          <cell r="HP42">
            <v>1268</v>
          </cell>
          <cell r="HQ42">
            <v>1135</v>
          </cell>
          <cell r="HR42">
            <v>2581</v>
          </cell>
          <cell r="HS42">
            <v>1349</v>
          </cell>
          <cell r="HT42">
            <v>1232</v>
          </cell>
          <cell r="HU42">
            <v>2035</v>
          </cell>
          <cell r="HV42">
            <v>1032</v>
          </cell>
          <cell r="HW42">
            <v>1003</v>
          </cell>
          <cell r="HX42">
            <v>1845</v>
          </cell>
          <cell r="HY42">
            <v>847</v>
          </cell>
          <cell r="HZ42">
            <v>998</v>
          </cell>
          <cell r="IA42">
            <v>1859</v>
          </cell>
          <cell r="IB42">
            <v>958</v>
          </cell>
          <cell r="IC42">
            <v>901</v>
          </cell>
          <cell r="ID42">
            <v>1777</v>
          </cell>
          <cell r="IE42">
            <v>836</v>
          </cell>
          <cell r="IF42">
            <v>941</v>
          </cell>
          <cell r="IG42">
            <v>1462</v>
          </cell>
          <cell r="IH42">
            <v>703</v>
          </cell>
          <cell r="II42">
            <v>759</v>
          </cell>
          <cell r="IJ42">
            <v>1402</v>
          </cell>
          <cell r="IK42">
            <v>641</v>
          </cell>
          <cell r="IL42">
            <v>761</v>
          </cell>
          <cell r="IM42">
            <v>1440</v>
          </cell>
          <cell r="IN42">
            <v>694</v>
          </cell>
          <cell r="IO42">
            <v>746</v>
          </cell>
          <cell r="IP42">
            <v>1390</v>
          </cell>
          <cell r="IQ42">
            <v>615</v>
          </cell>
          <cell r="IR42">
            <v>775</v>
          </cell>
          <cell r="IS42">
            <v>1406</v>
          </cell>
          <cell r="IT42">
            <v>659</v>
          </cell>
          <cell r="IU42">
            <v>747</v>
          </cell>
          <cell r="IV42">
            <v>1336</v>
          </cell>
          <cell r="IW42">
            <v>641</v>
          </cell>
          <cell r="IX42">
            <v>695</v>
          </cell>
          <cell r="IY42">
            <v>1199</v>
          </cell>
          <cell r="IZ42">
            <v>497</v>
          </cell>
          <cell r="JA42">
            <v>702</v>
          </cell>
          <cell r="JB42">
            <v>1153</v>
          </cell>
          <cell r="JC42">
            <v>518</v>
          </cell>
          <cell r="JD42">
            <v>635</v>
          </cell>
          <cell r="JE42">
            <v>1058</v>
          </cell>
          <cell r="JF42">
            <v>465</v>
          </cell>
          <cell r="JG42">
            <v>593</v>
          </cell>
          <cell r="JH42">
            <v>1145</v>
          </cell>
          <cell r="JI42">
            <v>486</v>
          </cell>
          <cell r="JJ42">
            <v>659</v>
          </cell>
          <cell r="JK42">
            <v>1007</v>
          </cell>
          <cell r="JL42">
            <v>418</v>
          </cell>
          <cell r="JM42">
            <v>589</v>
          </cell>
          <cell r="JN42">
            <v>962</v>
          </cell>
          <cell r="JO42">
            <v>390</v>
          </cell>
          <cell r="JP42">
            <v>572</v>
          </cell>
          <cell r="JQ42">
            <v>895</v>
          </cell>
          <cell r="JR42">
            <v>339</v>
          </cell>
          <cell r="JS42">
            <v>556</v>
          </cell>
          <cell r="JT42">
            <v>775</v>
          </cell>
          <cell r="JU42">
            <v>294</v>
          </cell>
          <cell r="JV42">
            <v>481</v>
          </cell>
          <cell r="JW42">
            <v>724</v>
          </cell>
          <cell r="JX42">
            <v>289</v>
          </cell>
          <cell r="JY42">
            <v>435</v>
          </cell>
          <cell r="JZ42">
            <v>694</v>
          </cell>
          <cell r="KA42">
            <v>251</v>
          </cell>
          <cell r="KB42">
            <v>443</v>
          </cell>
          <cell r="KC42">
            <v>557</v>
          </cell>
          <cell r="KD42">
            <v>191</v>
          </cell>
          <cell r="KE42">
            <v>366</v>
          </cell>
          <cell r="KF42">
            <v>2372</v>
          </cell>
          <cell r="KG42">
            <v>691</v>
          </cell>
          <cell r="KH42">
            <v>1681</v>
          </cell>
        </row>
        <row r="43">
          <cell r="C43" t="str">
            <v>Bristol, City of</v>
          </cell>
          <cell r="D43" t="str">
            <v>E06000023</v>
          </cell>
          <cell r="E43" t="str">
            <v>Unitary Authority</v>
          </cell>
          <cell r="F43">
            <v>449328</v>
          </cell>
          <cell r="G43">
            <v>306269</v>
          </cell>
          <cell r="H43">
            <v>5.0346480200000006</v>
          </cell>
          <cell r="I43">
            <v>0.68161565715913541</v>
          </cell>
          <cell r="J43">
            <v>35004</v>
          </cell>
          <cell r="K43">
            <v>35456</v>
          </cell>
          <cell r="L43">
            <v>43879</v>
          </cell>
          <cell r="M43">
            <v>40936</v>
          </cell>
          <cell r="N43">
            <v>30976</v>
          </cell>
          <cell r="O43">
            <v>28311</v>
          </cell>
          <cell r="P43">
            <v>25865</v>
          </cell>
          <cell r="Q43">
            <v>25756</v>
          </cell>
          <cell r="R43">
            <v>19821</v>
          </cell>
          <cell r="S43">
            <v>20265</v>
          </cell>
          <cell r="T43">
            <v>224763</v>
          </cell>
          <cell r="U43">
            <v>224565</v>
          </cell>
          <cell r="V43">
            <v>6294</v>
          </cell>
          <cell r="W43">
            <v>3241</v>
          </cell>
          <cell r="X43">
            <v>3053</v>
          </cell>
          <cell r="Y43">
            <v>6137</v>
          </cell>
          <cell r="Z43">
            <v>3090</v>
          </cell>
          <cell r="AA43">
            <v>3047</v>
          </cell>
          <cell r="AB43">
            <v>6134</v>
          </cell>
          <cell r="AC43">
            <v>3124</v>
          </cell>
          <cell r="AD43">
            <v>3010</v>
          </cell>
          <cell r="AE43">
            <v>6351</v>
          </cell>
          <cell r="AF43">
            <v>3276</v>
          </cell>
          <cell r="AG43">
            <v>3075</v>
          </cell>
          <cell r="AH43">
            <v>5871</v>
          </cell>
          <cell r="AI43">
            <v>2970</v>
          </cell>
          <cell r="AJ43">
            <v>2901</v>
          </cell>
          <cell r="AK43">
            <v>5836</v>
          </cell>
          <cell r="AL43">
            <v>3022</v>
          </cell>
          <cell r="AM43">
            <v>2814</v>
          </cell>
          <cell r="AN43">
            <v>5497</v>
          </cell>
          <cell r="AO43">
            <v>2821</v>
          </cell>
          <cell r="AP43">
            <v>2676</v>
          </cell>
          <cell r="AQ43">
            <v>5467</v>
          </cell>
          <cell r="AR43">
            <v>2850</v>
          </cell>
          <cell r="AS43">
            <v>2617</v>
          </cell>
          <cell r="AT43">
            <v>5260</v>
          </cell>
          <cell r="AU43">
            <v>2666</v>
          </cell>
          <cell r="AV43">
            <v>2594</v>
          </cell>
          <cell r="AW43">
            <v>4904</v>
          </cell>
          <cell r="AX43">
            <v>2431</v>
          </cell>
          <cell r="AY43">
            <v>2473</v>
          </cell>
          <cell r="AZ43">
            <v>4697</v>
          </cell>
          <cell r="BA43">
            <v>2338</v>
          </cell>
          <cell r="BB43">
            <v>2359</v>
          </cell>
          <cell r="BC43">
            <v>4476</v>
          </cell>
          <cell r="BD43">
            <v>2312</v>
          </cell>
          <cell r="BE43">
            <v>2164</v>
          </cell>
          <cell r="BF43">
            <v>4224</v>
          </cell>
          <cell r="BG43">
            <v>2183</v>
          </cell>
          <cell r="BH43">
            <v>2041</v>
          </cell>
          <cell r="BI43">
            <v>4117</v>
          </cell>
          <cell r="BJ43">
            <v>2038</v>
          </cell>
          <cell r="BK43">
            <v>2079</v>
          </cell>
          <cell r="BL43">
            <v>4115</v>
          </cell>
          <cell r="BM43">
            <v>2022</v>
          </cell>
          <cell r="BN43">
            <v>2093</v>
          </cell>
          <cell r="BO43">
            <v>4371</v>
          </cell>
          <cell r="BP43">
            <v>2216</v>
          </cell>
          <cell r="BQ43">
            <v>2155</v>
          </cell>
          <cell r="BR43">
            <v>4402</v>
          </cell>
          <cell r="BS43">
            <v>2226</v>
          </cell>
          <cell r="BT43">
            <v>2176</v>
          </cell>
          <cell r="BU43">
            <v>4581</v>
          </cell>
          <cell r="BV43">
            <v>2374</v>
          </cell>
          <cell r="BW43">
            <v>2207</v>
          </cell>
          <cell r="BX43">
            <v>5175</v>
          </cell>
          <cell r="BY43">
            <v>2570</v>
          </cell>
          <cell r="BZ43">
            <v>2605</v>
          </cell>
          <cell r="CA43">
            <v>8240</v>
          </cell>
          <cell r="CB43">
            <v>4087</v>
          </cell>
          <cell r="CC43">
            <v>4153</v>
          </cell>
          <cell r="CD43">
            <v>9611</v>
          </cell>
          <cell r="CE43">
            <v>4554</v>
          </cell>
          <cell r="CF43">
            <v>5057</v>
          </cell>
          <cell r="CG43">
            <v>9806</v>
          </cell>
          <cell r="CH43">
            <v>4754</v>
          </cell>
          <cell r="CI43">
            <v>5052</v>
          </cell>
          <cell r="CJ43">
            <v>9230</v>
          </cell>
          <cell r="CK43">
            <v>4724</v>
          </cell>
          <cell r="CL43">
            <v>4506</v>
          </cell>
          <cell r="CM43">
            <v>9225</v>
          </cell>
          <cell r="CN43">
            <v>4451</v>
          </cell>
          <cell r="CO43">
            <v>4774</v>
          </cell>
          <cell r="CP43">
            <v>10190</v>
          </cell>
          <cell r="CQ43">
            <v>5264</v>
          </cell>
          <cell r="CR43">
            <v>4926</v>
          </cell>
          <cell r="CS43">
            <v>9919</v>
          </cell>
          <cell r="CT43">
            <v>5174</v>
          </cell>
          <cell r="CU43">
            <v>4745</v>
          </cell>
          <cell r="CV43">
            <v>9557</v>
          </cell>
          <cell r="CW43">
            <v>4929</v>
          </cell>
          <cell r="CX43">
            <v>4628</v>
          </cell>
          <cell r="CY43">
            <v>9144</v>
          </cell>
          <cell r="CZ43">
            <v>4699</v>
          </cell>
          <cell r="DA43">
            <v>4445</v>
          </cell>
          <cell r="DB43">
            <v>8622</v>
          </cell>
          <cell r="DC43">
            <v>4452</v>
          </cell>
          <cell r="DD43">
            <v>4170</v>
          </cell>
          <cell r="DE43">
            <v>8270</v>
          </cell>
          <cell r="DF43">
            <v>4251</v>
          </cell>
          <cell r="DG43">
            <v>4019</v>
          </cell>
          <cell r="DH43">
            <v>8368</v>
          </cell>
          <cell r="DI43">
            <v>4497</v>
          </cell>
          <cell r="DJ43">
            <v>3871</v>
          </cell>
          <cell r="DK43">
            <v>7955</v>
          </cell>
          <cell r="DL43">
            <v>4019</v>
          </cell>
          <cell r="DM43">
            <v>3936</v>
          </cell>
          <cell r="DN43">
            <v>7958</v>
          </cell>
          <cell r="DO43">
            <v>4114</v>
          </cell>
          <cell r="DP43">
            <v>3844</v>
          </cell>
          <cell r="DQ43">
            <v>7644</v>
          </cell>
          <cell r="DR43">
            <v>3966</v>
          </cell>
          <cell r="DS43">
            <v>3678</v>
          </cell>
          <cell r="DT43">
            <v>7378</v>
          </cell>
          <cell r="DU43">
            <v>3778</v>
          </cell>
          <cell r="DV43">
            <v>3600</v>
          </cell>
          <cell r="DW43">
            <v>7297</v>
          </cell>
          <cell r="DX43">
            <v>3792</v>
          </cell>
          <cell r="DY43">
            <v>3505</v>
          </cell>
          <cell r="DZ43">
            <v>6538</v>
          </cell>
          <cell r="EA43">
            <v>3483</v>
          </cell>
          <cell r="EB43">
            <v>3055</v>
          </cell>
          <cell r="EC43">
            <v>6124</v>
          </cell>
          <cell r="ED43">
            <v>3286</v>
          </cell>
          <cell r="EE43">
            <v>2838</v>
          </cell>
          <cell r="EF43">
            <v>6014</v>
          </cell>
          <cell r="EG43">
            <v>3233</v>
          </cell>
          <cell r="EH43">
            <v>2781</v>
          </cell>
          <cell r="EI43">
            <v>5708</v>
          </cell>
          <cell r="EJ43">
            <v>2962</v>
          </cell>
          <cell r="EK43">
            <v>2746</v>
          </cell>
          <cell r="EL43">
            <v>5669</v>
          </cell>
          <cell r="EM43">
            <v>2877</v>
          </cell>
          <cell r="EN43">
            <v>2792</v>
          </cell>
          <cell r="EO43">
            <v>5490</v>
          </cell>
          <cell r="EP43">
            <v>2837</v>
          </cell>
          <cell r="EQ43">
            <v>2653</v>
          </cell>
          <cell r="ER43">
            <v>5425</v>
          </cell>
          <cell r="ES43">
            <v>2761</v>
          </cell>
          <cell r="ET43">
            <v>2664</v>
          </cell>
          <cell r="EU43">
            <v>5455</v>
          </cell>
          <cell r="EV43">
            <v>2804</v>
          </cell>
          <cell r="EW43">
            <v>2651</v>
          </cell>
          <cell r="EX43">
            <v>5567</v>
          </cell>
          <cell r="EY43">
            <v>2941</v>
          </cell>
          <cell r="EZ43">
            <v>2626</v>
          </cell>
          <cell r="FA43">
            <v>5196</v>
          </cell>
          <cell r="FB43">
            <v>2605</v>
          </cell>
          <cell r="FC43">
            <v>2591</v>
          </cell>
          <cell r="FD43">
            <v>5256</v>
          </cell>
          <cell r="FE43">
            <v>2651</v>
          </cell>
          <cell r="FF43">
            <v>2605</v>
          </cell>
          <cell r="FG43">
            <v>5145</v>
          </cell>
          <cell r="FH43">
            <v>2644</v>
          </cell>
          <cell r="FI43">
            <v>2501</v>
          </cell>
          <cell r="FJ43">
            <v>5429</v>
          </cell>
          <cell r="FK43">
            <v>2745</v>
          </cell>
          <cell r="FL43">
            <v>2684</v>
          </cell>
          <cell r="FM43">
            <v>5417</v>
          </cell>
          <cell r="FN43">
            <v>2686</v>
          </cell>
          <cell r="FO43">
            <v>2731</v>
          </cell>
          <cell r="FP43">
            <v>5362</v>
          </cell>
          <cell r="FQ43">
            <v>2728</v>
          </cell>
          <cell r="FR43">
            <v>2634</v>
          </cell>
          <cell r="FS43">
            <v>5119</v>
          </cell>
          <cell r="FT43">
            <v>2520</v>
          </cell>
          <cell r="FU43">
            <v>2599</v>
          </cell>
          <cell r="FV43">
            <v>5056</v>
          </cell>
          <cell r="FW43">
            <v>2434</v>
          </cell>
          <cell r="FX43">
            <v>2622</v>
          </cell>
          <cell r="FY43">
            <v>4985</v>
          </cell>
          <cell r="FZ43">
            <v>2532</v>
          </cell>
          <cell r="GA43">
            <v>2453</v>
          </cell>
          <cell r="GB43">
            <v>4656</v>
          </cell>
          <cell r="GC43">
            <v>2320</v>
          </cell>
          <cell r="GD43">
            <v>2336</v>
          </cell>
          <cell r="GE43">
            <v>4497</v>
          </cell>
          <cell r="GF43">
            <v>2154</v>
          </cell>
          <cell r="GG43">
            <v>2343</v>
          </cell>
          <cell r="GH43">
            <v>4486</v>
          </cell>
          <cell r="GI43">
            <v>2234</v>
          </cell>
          <cell r="GJ43">
            <v>2252</v>
          </cell>
          <cell r="GK43">
            <v>4360</v>
          </cell>
          <cell r="GL43">
            <v>2103</v>
          </cell>
          <cell r="GM43">
            <v>2257</v>
          </cell>
          <cell r="GN43">
            <v>4150</v>
          </cell>
          <cell r="GO43">
            <v>2085</v>
          </cell>
          <cell r="GP43">
            <v>2065</v>
          </cell>
          <cell r="GQ43">
            <v>4012</v>
          </cell>
          <cell r="GR43">
            <v>2001</v>
          </cell>
          <cell r="GS43">
            <v>2011</v>
          </cell>
          <cell r="GT43">
            <v>3872</v>
          </cell>
          <cell r="GU43">
            <v>1938</v>
          </cell>
          <cell r="GV43">
            <v>1934</v>
          </cell>
          <cell r="GW43">
            <v>3858</v>
          </cell>
          <cell r="GX43">
            <v>1923</v>
          </cell>
          <cell r="GY43">
            <v>1935</v>
          </cell>
          <cell r="GZ43">
            <v>3751</v>
          </cell>
          <cell r="HA43">
            <v>1835</v>
          </cell>
          <cell r="HB43">
            <v>1916</v>
          </cell>
          <cell r="HC43">
            <v>3549</v>
          </cell>
          <cell r="HD43">
            <v>1747</v>
          </cell>
          <cell r="HE43">
            <v>1802</v>
          </cell>
          <cell r="HF43">
            <v>3551</v>
          </cell>
          <cell r="HG43">
            <v>1801</v>
          </cell>
          <cell r="HH43">
            <v>1750</v>
          </cell>
          <cell r="HI43">
            <v>3660</v>
          </cell>
          <cell r="HJ43">
            <v>1776</v>
          </cell>
          <cell r="HK43">
            <v>1884</v>
          </cell>
          <cell r="HL43">
            <v>3601</v>
          </cell>
          <cell r="HM43">
            <v>1792</v>
          </cell>
          <cell r="HN43">
            <v>1809</v>
          </cell>
          <cell r="HO43">
            <v>3790</v>
          </cell>
          <cell r="HP43">
            <v>1899</v>
          </cell>
          <cell r="HQ43">
            <v>1891</v>
          </cell>
          <cell r="HR43">
            <v>3863</v>
          </cell>
          <cell r="HS43">
            <v>1902</v>
          </cell>
          <cell r="HT43">
            <v>1961</v>
          </cell>
          <cell r="HU43">
            <v>2984</v>
          </cell>
          <cell r="HV43">
            <v>1531</v>
          </cell>
          <cell r="HW43">
            <v>1453</v>
          </cell>
          <cell r="HX43">
            <v>2916</v>
          </cell>
          <cell r="HY43">
            <v>1399</v>
          </cell>
          <cell r="HZ43">
            <v>1517</v>
          </cell>
          <cell r="IA43">
            <v>2831</v>
          </cell>
          <cell r="IB43">
            <v>1351</v>
          </cell>
          <cell r="IC43">
            <v>1480</v>
          </cell>
          <cell r="ID43">
            <v>2811</v>
          </cell>
          <cell r="IE43">
            <v>1341</v>
          </cell>
          <cell r="IF43">
            <v>1470</v>
          </cell>
          <cell r="IG43">
            <v>2466</v>
          </cell>
          <cell r="IH43">
            <v>1171</v>
          </cell>
          <cell r="II43">
            <v>1295</v>
          </cell>
          <cell r="IJ43">
            <v>2189</v>
          </cell>
          <cell r="IK43">
            <v>1018</v>
          </cell>
          <cell r="IL43">
            <v>1171</v>
          </cell>
          <cell r="IM43">
            <v>2344</v>
          </cell>
          <cell r="IN43">
            <v>1120</v>
          </cell>
          <cell r="IO43">
            <v>1224</v>
          </cell>
          <cell r="IP43">
            <v>2322</v>
          </cell>
          <cell r="IQ43">
            <v>1090</v>
          </cell>
          <cell r="IR43">
            <v>1232</v>
          </cell>
          <cell r="IS43">
            <v>2114</v>
          </cell>
          <cell r="IT43">
            <v>964</v>
          </cell>
          <cell r="IU43">
            <v>1150</v>
          </cell>
          <cell r="IV43">
            <v>2033</v>
          </cell>
          <cell r="IW43">
            <v>920</v>
          </cell>
          <cell r="IX43">
            <v>1113</v>
          </cell>
          <cell r="IY43">
            <v>1917</v>
          </cell>
          <cell r="IZ43">
            <v>822</v>
          </cell>
          <cell r="JA43">
            <v>1095</v>
          </cell>
          <cell r="JB43">
            <v>1879</v>
          </cell>
          <cell r="JC43">
            <v>802</v>
          </cell>
          <cell r="JD43">
            <v>1077</v>
          </cell>
          <cell r="JE43">
            <v>1686</v>
          </cell>
          <cell r="JF43">
            <v>691</v>
          </cell>
          <cell r="JG43">
            <v>995</v>
          </cell>
          <cell r="JH43">
            <v>1710</v>
          </cell>
          <cell r="JI43">
            <v>725</v>
          </cell>
          <cell r="JJ43">
            <v>985</v>
          </cell>
          <cell r="JK43">
            <v>1662</v>
          </cell>
          <cell r="JL43">
            <v>665</v>
          </cell>
          <cell r="JM43">
            <v>997</v>
          </cell>
          <cell r="JN43">
            <v>1467</v>
          </cell>
          <cell r="JO43">
            <v>598</v>
          </cell>
          <cell r="JP43">
            <v>869</v>
          </cell>
          <cell r="JQ43">
            <v>1348</v>
          </cell>
          <cell r="JR43">
            <v>542</v>
          </cell>
          <cell r="JS43">
            <v>806</v>
          </cell>
          <cell r="JT43">
            <v>1265</v>
          </cell>
          <cell r="JU43">
            <v>494</v>
          </cell>
          <cell r="JV43">
            <v>771</v>
          </cell>
          <cell r="JW43">
            <v>1028</v>
          </cell>
          <cell r="JX43">
            <v>373</v>
          </cell>
          <cell r="JY43">
            <v>655</v>
          </cell>
          <cell r="JZ43">
            <v>971</v>
          </cell>
          <cell r="KA43">
            <v>326</v>
          </cell>
          <cell r="KB43">
            <v>645</v>
          </cell>
          <cell r="KC43">
            <v>924</v>
          </cell>
          <cell r="KD43">
            <v>324</v>
          </cell>
          <cell r="KE43">
            <v>600</v>
          </cell>
          <cell r="KF43">
            <v>3527</v>
          </cell>
          <cell r="KG43">
            <v>982</v>
          </cell>
          <cell r="KH43">
            <v>2545</v>
          </cell>
        </row>
        <row r="44">
          <cell r="C44" t="str">
            <v>Broadland</v>
          </cell>
          <cell r="D44" t="str">
            <v>E07000144</v>
          </cell>
          <cell r="E44" t="str">
            <v>Non-metropolitan District</v>
          </cell>
          <cell r="F44">
            <v>126628</v>
          </cell>
          <cell r="G44">
            <v>74418</v>
          </cell>
          <cell r="H44">
            <v>2.85631331</v>
          </cell>
          <cell r="I44">
            <v>0.58768992639858486</v>
          </cell>
          <cell r="J44">
            <v>5787</v>
          </cell>
          <cell r="K44">
            <v>5408</v>
          </cell>
          <cell r="L44">
            <v>5823</v>
          </cell>
          <cell r="M44">
            <v>6075</v>
          </cell>
          <cell r="N44">
            <v>7437</v>
          </cell>
          <cell r="O44">
            <v>7763</v>
          </cell>
          <cell r="P44">
            <v>9604</v>
          </cell>
          <cell r="Q44">
            <v>9803</v>
          </cell>
          <cell r="R44">
            <v>8023</v>
          </cell>
          <cell r="S44">
            <v>8695</v>
          </cell>
          <cell r="T44">
            <v>61847</v>
          </cell>
          <cell r="U44">
            <v>64781</v>
          </cell>
          <cell r="V44">
            <v>1113</v>
          </cell>
          <cell r="W44">
            <v>589</v>
          </cell>
          <cell r="X44">
            <v>524</v>
          </cell>
          <cell r="Y44">
            <v>1084</v>
          </cell>
          <cell r="Z44">
            <v>559</v>
          </cell>
          <cell r="AA44">
            <v>525</v>
          </cell>
          <cell r="AB44">
            <v>1235</v>
          </cell>
          <cell r="AC44">
            <v>633</v>
          </cell>
          <cell r="AD44">
            <v>602</v>
          </cell>
          <cell r="AE44">
            <v>1316</v>
          </cell>
          <cell r="AF44">
            <v>662</v>
          </cell>
          <cell r="AG44">
            <v>654</v>
          </cell>
          <cell r="AH44">
            <v>1298</v>
          </cell>
          <cell r="AI44">
            <v>668</v>
          </cell>
          <cell r="AJ44">
            <v>630</v>
          </cell>
          <cell r="AK44">
            <v>1275</v>
          </cell>
          <cell r="AL44">
            <v>691</v>
          </cell>
          <cell r="AM44">
            <v>584</v>
          </cell>
          <cell r="AN44">
            <v>1326</v>
          </cell>
          <cell r="AO44">
            <v>705</v>
          </cell>
          <cell r="AP44">
            <v>621</v>
          </cell>
          <cell r="AQ44">
            <v>1297</v>
          </cell>
          <cell r="AR44">
            <v>662</v>
          </cell>
          <cell r="AS44">
            <v>635</v>
          </cell>
          <cell r="AT44">
            <v>1400</v>
          </cell>
          <cell r="AU44">
            <v>706</v>
          </cell>
          <cell r="AV44">
            <v>694</v>
          </cell>
          <cell r="AW44">
            <v>1241</v>
          </cell>
          <cell r="AX44">
            <v>624</v>
          </cell>
          <cell r="AY44">
            <v>617</v>
          </cell>
          <cell r="AZ44">
            <v>1371</v>
          </cell>
          <cell r="BA44">
            <v>723</v>
          </cell>
          <cell r="BB44">
            <v>648</v>
          </cell>
          <cell r="BC44">
            <v>1292</v>
          </cell>
          <cell r="BD44">
            <v>633</v>
          </cell>
          <cell r="BE44">
            <v>659</v>
          </cell>
          <cell r="BF44">
            <v>1316</v>
          </cell>
          <cell r="BG44">
            <v>701</v>
          </cell>
          <cell r="BH44">
            <v>615</v>
          </cell>
          <cell r="BI44">
            <v>1246</v>
          </cell>
          <cell r="BJ44">
            <v>621</v>
          </cell>
          <cell r="BK44">
            <v>625</v>
          </cell>
          <cell r="BL44">
            <v>1371</v>
          </cell>
          <cell r="BM44">
            <v>726</v>
          </cell>
          <cell r="BN44">
            <v>645</v>
          </cell>
          <cell r="BO44">
            <v>1387</v>
          </cell>
          <cell r="BP44">
            <v>703</v>
          </cell>
          <cell r="BQ44">
            <v>684</v>
          </cell>
          <cell r="BR44">
            <v>1514</v>
          </cell>
          <cell r="BS44">
            <v>742</v>
          </cell>
          <cell r="BT44">
            <v>772</v>
          </cell>
          <cell r="BU44">
            <v>1471</v>
          </cell>
          <cell r="BV44">
            <v>732</v>
          </cell>
          <cell r="BW44">
            <v>739</v>
          </cell>
          <cell r="BX44">
            <v>1443</v>
          </cell>
          <cell r="BY44">
            <v>723</v>
          </cell>
          <cell r="BZ44">
            <v>720</v>
          </cell>
          <cell r="CA44">
            <v>1199</v>
          </cell>
          <cell r="CB44">
            <v>626</v>
          </cell>
          <cell r="CC44">
            <v>573</v>
          </cell>
          <cell r="CD44">
            <v>1077</v>
          </cell>
          <cell r="CE44">
            <v>584</v>
          </cell>
          <cell r="CF44">
            <v>493</v>
          </cell>
          <cell r="CG44">
            <v>1136</v>
          </cell>
          <cell r="CH44">
            <v>606</v>
          </cell>
          <cell r="CI44">
            <v>530</v>
          </cell>
          <cell r="CJ44">
            <v>1034</v>
          </cell>
          <cell r="CK44">
            <v>584</v>
          </cell>
          <cell r="CL44">
            <v>450</v>
          </cell>
          <cell r="CM44">
            <v>1169</v>
          </cell>
          <cell r="CN44">
            <v>615</v>
          </cell>
          <cell r="CO44">
            <v>554</v>
          </cell>
          <cell r="CP44">
            <v>1152</v>
          </cell>
          <cell r="CQ44">
            <v>575</v>
          </cell>
          <cell r="CR44">
            <v>577</v>
          </cell>
          <cell r="CS44">
            <v>1168</v>
          </cell>
          <cell r="CT44">
            <v>662</v>
          </cell>
          <cell r="CU44">
            <v>506</v>
          </cell>
          <cell r="CV44">
            <v>1155</v>
          </cell>
          <cell r="CW44">
            <v>572</v>
          </cell>
          <cell r="CX44">
            <v>583</v>
          </cell>
          <cell r="CY44">
            <v>1173</v>
          </cell>
          <cell r="CZ44">
            <v>591</v>
          </cell>
          <cell r="DA44">
            <v>582</v>
          </cell>
          <cell r="DB44">
            <v>1146</v>
          </cell>
          <cell r="DC44">
            <v>559</v>
          </cell>
          <cell r="DD44">
            <v>587</v>
          </cell>
          <cell r="DE44">
            <v>1161</v>
          </cell>
          <cell r="DF44">
            <v>569</v>
          </cell>
          <cell r="DG44">
            <v>592</v>
          </cell>
          <cell r="DH44">
            <v>1180</v>
          </cell>
          <cell r="DI44">
            <v>546</v>
          </cell>
          <cell r="DJ44">
            <v>634</v>
          </cell>
          <cell r="DK44">
            <v>1145</v>
          </cell>
          <cell r="DL44">
            <v>570</v>
          </cell>
          <cell r="DM44">
            <v>575</v>
          </cell>
          <cell r="DN44">
            <v>1207</v>
          </cell>
          <cell r="DO44">
            <v>584</v>
          </cell>
          <cell r="DP44">
            <v>623</v>
          </cell>
          <cell r="DQ44">
            <v>1262</v>
          </cell>
          <cell r="DR44">
            <v>574</v>
          </cell>
          <cell r="DS44">
            <v>688</v>
          </cell>
          <cell r="DT44">
            <v>1301</v>
          </cell>
          <cell r="DU44">
            <v>596</v>
          </cell>
          <cell r="DV44">
            <v>705</v>
          </cell>
          <cell r="DW44">
            <v>1357</v>
          </cell>
          <cell r="DX44">
            <v>685</v>
          </cell>
          <cell r="DY44">
            <v>672</v>
          </cell>
          <cell r="DZ44">
            <v>1405</v>
          </cell>
          <cell r="EA44">
            <v>676</v>
          </cell>
          <cell r="EB44">
            <v>729</v>
          </cell>
          <cell r="EC44">
            <v>1296</v>
          </cell>
          <cell r="ED44">
            <v>614</v>
          </cell>
          <cell r="EE44">
            <v>682</v>
          </cell>
          <cell r="EF44">
            <v>1311</v>
          </cell>
          <cell r="EG44">
            <v>686</v>
          </cell>
          <cell r="EH44">
            <v>625</v>
          </cell>
          <cell r="EI44">
            <v>1297</v>
          </cell>
          <cell r="EJ44">
            <v>623</v>
          </cell>
          <cell r="EK44">
            <v>674</v>
          </cell>
          <cell r="EL44">
            <v>1565</v>
          </cell>
          <cell r="EM44">
            <v>774</v>
          </cell>
          <cell r="EN44">
            <v>791</v>
          </cell>
          <cell r="EO44">
            <v>1616</v>
          </cell>
          <cell r="EP44">
            <v>768</v>
          </cell>
          <cell r="EQ44">
            <v>848</v>
          </cell>
          <cell r="ER44">
            <v>1647</v>
          </cell>
          <cell r="ES44">
            <v>841</v>
          </cell>
          <cell r="ET44">
            <v>806</v>
          </cell>
          <cell r="EU44">
            <v>1852</v>
          </cell>
          <cell r="EV44">
            <v>904</v>
          </cell>
          <cell r="EW44">
            <v>948</v>
          </cell>
          <cell r="EX44">
            <v>1854</v>
          </cell>
          <cell r="EY44">
            <v>866</v>
          </cell>
          <cell r="EZ44">
            <v>988</v>
          </cell>
          <cell r="FA44">
            <v>1844</v>
          </cell>
          <cell r="FB44">
            <v>931</v>
          </cell>
          <cell r="FC44">
            <v>913</v>
          </cell>
          <cell r="FD44">
            <v>1996</v>
          </cell>
          <cell r="FE44">
            <v>1001</v>
          </cell>
          <cell r="FF44">
            <v>995</v>
          </cell>
          <cell r="FG44">
            <v>1936</v>
          </cell>
          <cell r="FH44">
            <v>912</v>
          </cell>
          <cell r="FI44">
            <v>1024</v>
          </cell>
          <cell r="FJ44">
            <v>1951</v>
          </cell>
          <cell r="FK44">
            <v>950</v>
          </cell>
          <cell r="FL44">
            <v>1001</v>
          </cell>
          <cell r="FM44">
            <v>2030</v>
          </cell>
          <cell r="FN44">
            <v>1017</v>
          </cell>
          <cell r="FO44">
            <v>1013</v>
          </cell>
          <cell r="FP44">
            <v>2008</v>
          </cell>
          <cell r="FQ44">
            <v>989</v>
          </cell>
          <cell r="FR44">
            <v>1019</v>
          </cell>
          <cell r="FS44">
            <v>1927</v>
          </cell>
          <cell r="FT44">
            <v>954</v>
          </cell>
          <cell r="FU44">
            <v>973</v>
          </cell>
          <cell r="FV44">
            <v>1955</v>
          </cell>
          <cell r="FW44">
            <v>988</v>
          </cell>
          <cell r="FX44">
            <v>967</v>
          </cell>
          <cell r="FY44">
            <v>1930</v>
          </cell>
          <cell r="FZ44">
            <v>963</v>
          </cell>
          <cell r="GA44">
            <v>967</v>
          </cell>
          <cell r="GB44">
            <v>1830</v>
          </cell>
          <cell r="GC44">
            <v>899</v>
          </cell>
          <cell r="GD44">
            <v>931</v>
          </cell>
          <cell r="GE44">
            <v>1738</v>
          </cell>
          <cell r="GF44">
            <v>852</v>
          </cell>
          <cell r="GG44">
            <v>886</v>
          </cell>
          <cell r="GH44">
            <v>1754</v>
          </cell>
          <cell r="GI44">
            <v>862</v>
          </cell>
          <cell r="GJ44">
            <v>892</v>
          </cell>
          <cell r="GK44">
            <v>1686</v>
          </cell>
          <cell r="GL44">
            <v>791</v>
          </cell>
          <cell r="GM44">
            <v>895</v>
          </cell>
          <cell r="GN44">
            <v>1677</v>
          </cell>
          <cell r="GO44">
            <v>807</v>
          </cell>
          <cell r="GP44">
            <v>870</v>
          </cell>
          <cell r="GQ44">
            <v>1733</v>
          </cell>
          <cell r="GR44">
            <v>867</v>
          </cell>
          <cell r="GS44">
            <v>866</v>
          </cell>
          <cell r="GT44">
            <v>1575</v>
          </cell>
          <cell r="GU44">
            <v>731</v>
          </cell>
          <cell r="GV44">
            <v>844</v>
          </cell>
          <cell r="GW44">
            <v>1663</v>
          </cell>
          <cell r="GX44">
            <v>773</v>
          </cell>
          <cell r="GY44">
            <v>890</v>
          </cell>
          <cell r="GZ44">
            <v>1662</v>
          </cell>
          <cell r="HA44">
            <v>806</v>
          </cell>
          <cell r="HB44">
            <v>856</v>
          </cell>
          <cell r="HC44">
            <v>1536</v>
          </cell>
          <cell r="HD44">
            <v>722</v>
          </cell>
          <cell r="HE44">
            <v>814</v>
          </cell>
          <cell r="HF44">
            <v>1694</v>
          </cell>
          <cell r="HG44">
            <v>812</v>
          </cell>
          <cell r="HH44">
            <v>882</v>
          </cell>
          <cell r="HI44">
            <v>1803</v>
          </cell>
          <cell r="HJ44">
            <v>856</v>
          </cell>
          <cell r="HK44">
            <v>947</v>
          </cell>
          <cell r="HL44">
            <v>1892</v>
          </cell>
          <cell r="HM44">
            <v>950</v>
          </cell>
          <cell r="HN44">
            <v>942</v>
          </cell>
          <cell r="HO44">
            <v>1995</v>
          </cell>
          <cell r="HP44">
            <v>988</v>
          </cell>
          <cell r="HQ44">
            <v>1007</v>
          </cell>
          <cell r="HR44">
            <v>2287</v>
          </cell>
          <cell r="HS44">
            <v>1076</v>
          </cell>
          <cell r="HT44">
            <v>1211</v>
          </cell>
          <cell r="HU44">
            <v>1711</v>
          </cell>
          <cell r="HV44">
            <v>842</v>
          </cell>
          <cell r="HW44">
            <v>869</v>
          </cell>
          <cell r="HX44">
            <v>1652</v>
          </cell>
          <cell r="HY44">
            <v>770</v>
          </cell>
          <cell r="HZ44">
            <v>882</v>
          </cell>
          <cell r="IA44">
            <v>1625</v>
          </cell>
          <cell r="IB44">
            <v>808</v>
          </cell>
          <cell r="IC44">
            <v>817</v>
          </cell>
          <cell r="ID44">
            <v>1503</v>
          </cell>
          <cell r="IE44">
            <v>726</v>
          </cell>
          <cell r="IF44">
            <v>777</v>
          </cell>
          <cell r="IG44">
            <v>1289</v>
          </cell>
          <cell r="IH44">
            <v>645</v>
          </cell>
          <cell r="II44">
            <v>644</v>
          </cell>
          <cell r="IJ44">
            <v>1241</v>
          </cell>
          <cell r="IK44">
            <v>613</v>
          </cell>
          <cell r="IL44">
            <v>628</v>
          </cell>
          <cell r="IM44">
            <v>1220</v>
          </cell>
          <cell r="IN44">
            <v>568</v>
          </cell>
          <cell r="IO44">
            <v>652</v>
          </cell>
          <cell r="IP44">
            <v>1230</v>
          </cell>
          <cell r="IQ44">
            <v>594</v>
          </cell>
          <cell r="IR44">
            <v>636</v>
          </cell>
          <cell r="IS44">
            <v>1212</v>
          </cell>
          <cell r="IT44">
            <v>594</v>
          </cell>
          <cell r="IU44">
            <v>618</v>
          </cell>
          <cell r="IV44">
            <v>1142</v>
          </cell>
          <cell r="IW44">
            <v>566</v>
          </cell>
          <cell r="IX44">
            <v>576</v>
          </cell>
          <cell r="IY44">
            <v>1043</v>
          </cell>
          <cell r="IZ44">
            <v>465</v>
          </cell>
          <cell r="JA44">
            <v>578</v>
          </cell>
          <cell r="JB44">
            <v>1030</v>
          </cell>
          <cell r="JC44">
            <v>464</v>
          </cell>
          <cell r="JD44">
            <v>566</v>
          </cell>
          <cell r="JE44">
            <v>929</v>
          </cell>
          <cell r="JF44">
            <v>399</v>
          </cell>
          <cell r="JG44">
            <v>530</v>
          </cell>
          <cell r="JH44">
            <v>856</v>
          </cell>
          <cell r="JI44">
            <v>394</v>
          </cell>
          <cell r="JJ44">
            <v>462</v>
          </cell>
          <cell r="JK44">
            <v>829</v>
          </cell>
          <cell r="JL44">
            <v>369</v>
          </cell>
          <cell r="JM44">
            <v>460</v>
          </cell>
          <cell r="JN44">
            <v>751</v>
          </cell>
          <cell r="JO44">
            <v>325</v>
          </cell>
          <cell r="JP44">
            <v>426</v>
          </cell>
          <cell r="JQ44">
            <v>704</v>
          </cell>
          <cell r="JR44">
            <v>282</v>
          </cell>
          <cell r="JS44">
            <v>422</v>
          </cell>
          <cell r="JT44">
            <v>644</v>
          </cell>
          <cell r="JU44">
            <v>255</v>
          </cell>
          <cell r="JV44">
            <v>389</v>
          </cell>
          <cell r="JW44">
            <v>573</v>
          </cell>
          <cell r="JX44">
            <v>212</v>
          </cell>
          <cell r="JY44">
            <v>361</v>
          </cell>
          <cell r="JZ44">
            <v>499</v>
          </cell>
          <cell r="KA44">
            <v>181</v>
          </cell>
          <cell r="KB44">
            <v>318</v>
          </cell>
          <cell r="KC44">
            <v>435</v>
          </cell>
          <cell r="KD44">
            <v>162</v>
          </cell>
          <cell r="KE44">
            <v>273</v>
          </cell>
          <cell r="KF44">
            <v>1547</v>
          </cell>
          <cell r="KG44">
            <v>463</v>
          </cell>
          <cell r="KH44">
            <v>1084</v>
          </cell>
        </row>
        <row r="45">
          <cell r="C45" t="str">
            <v>Bromley</v>
          </cell>
          <cell r="D45" t="str">
            <v>E09000006</v>
          </cell>
          <cell r="E45" t="str">
            <v>London Borough</v>
          </cell>
          <cell r="F45">
            <v>324857</v>
          </cell>
          <cell r="G45">
            <v>203476</v>
          </cell>
          <cell r="H45">
            <v>4.1115026600000002</v>
          </cell>
          <cell r="I45">
            <v>0.62635559646244343</v>
          </cell>
          <cell r="J45">
            <v>15299</v>
          </cell>
          <cell r="K45">
            <v>15018</v>
          </cell>
          <cell r="L45">
            <v>19460</v>
          </cell>
          <cell r="M45">
            <v>22018</v>
          </cell>
          <cell r="N45">
            <v>22832</v>
          </cell>
          <cell r="O45">
            <v>24927</v>
          </cell>
          <cell r="P45">
            <v>23637</v>
          </cell>
          <cell r="Q45">
            <v>25192</v>
          </cell>
          <cell r="R45">
            <v>16984</v>
          </cell>
          <cell r="S45">
            <v>18109</v>
          </cell>
          <cell r="T45">
            <v>156071</v>
          </cell>
          <cell r="U45">
            <v>168786</v>
          </cell>
          <cell r="V45">
            <v>4126</v>
          </cell>
          <cell r="W45">
            <v>2091</v>
          </cell>
          <cell r="X45">
            <v>2035</v>
          </cell>
          <cell r="Y45">
            <v>4171</v>
          </cell>
          <cell r="Z45">
            <v>2170</v>
          </cell>
          <cell r="AA45">
            <v>2001</v>
          </cell>
          <cell r="AB45">
            <v>4278</v>
          </cell>
          <cell r="AC45">
            <v>2216</v>
          </cell>
          <cell r="AD45">
            <v>2062</v>
          </cell>
          <cell r="AE45">
            <v>4574</v>
          </cell>
          <cell r="AF45">
            <v>2361</v>
          </cell>
          <cell r="AG45">
            <v>2213</v>
          </cell>
          <cell r="AH45">
            <v>4305</v>
          </cell>
          <cell r="AI45">
            <v>2195</v>
          </cell>
          <cell r="AJ45">
            <v>2110</v>
          </cell>
          <cell r="AK45">
            <v>4423</v>
          </cell>
          <cell r="AL45">
            <v>2214</v>
          </cell>
          <cell r="AM45">
            <v>2209</v>
          </cell>
          <cell r="AN45">
            <v>4258</v>
          </cell>
          <cell r="AO45">
            <v>2219</v>
          </cell>
          <cell r="AP45">
            <v>2039</v>
          </cell>
          <cell r="AQ45">
            <v>4206</v>
          </cell>
          <cell r="AR45">
            <v>2128</v>
          </cell>
          <cell r="AS45">
            <v>2078</v>
          </cell>
          <cell r="AT45">
            <v>4127</v>
          </cell>
          <cell r="AU45">
            <v>2040</v>
          </cell>
          <cell r="AV45">
            <v>2087</v>
          </cell>
          <cell r="AW45">
            <v>4028</v>
          </cell>
          <cell r="AX45">
            <v>2109</v>
          </cell>
          <cell r="AY45">
            <v>1919</v>
          </cell>
          <cell r="AZ45">
            <v>3781</v>
          </cell>
          <cell r="BA45">
            <v>1950</v>
          </cell>
          <cell r="BB45">
            <v>1831</v>
          </cell>
          <cell r="BC45">
            <v>3799</v>
          </cell>
          <cell r="BD45">
            <v>1899</v>
          </cell>
          <cell r="BE45">
            <v>1900</v>
          </cell>
          <cell r="BF45">
            <v>3709</v>
          </cell>
          <cell r="BG45">
            <v>1920</v>
          </cell>
          <cell r="BH45">
            <v>1789</v>
          </cell>
          <cell r="BI45">
            <v>3458</v>
          </cell>
          <cell r="BJ45">
            <v>1756</v>
          </cell>
          <cell r="BK45">
            <v>1702</v>
          </cell>
          <cell r="BL45">
            <v>3674</v>
          </cell>
          <cell r="BM45">
            <v>1911</v>
          </cell>
          <cell r="BN45">
            <v>1763</v>
          </cell>
          <cell r="BO45">
            <v>3668</v>
          </cell>
          <cell r="BP45">
            <v>1877</v>
          </cell>
          <cell r="BQ45">
            <v>1791</v>
          </cell>
          <cell r="BR45">
            <v>3809</v>
          </cell>
          <cell r="BS45">
            <v>1901</v>
          </cell>
          <cell r="BT45">
            <v>1908</v>
          </cell>
          <cell r="BU45">
            <v>3807</v>
          </cell>
          <cell r="BV45">
            <v>2032</v>
          </cell>
          <cell r="BW45">
            <v>1775</v>
          </cell>
          <cell r="BX45">
            <v>3832</v>
          </cell>
          <cell r="BY45">
            <v>1984</v>
          </cell>
          <cell r="BZ45">
            <v>1848</v>
          </cell>
          <cell r="CA45">
            <v>2849</v>
          </cell>
          <cell r="CB45">
            <v>1527</v>
          </cell>
          <cell r="CC45">
            <v>1322</v>
          </cell>
          <cell r="CD45">
            <v>2642</v>
          </cell>
          <cell r="CE45">
            <v>1340</v>
          </cell>
          <cell r="CF45">
            <v>1302</v>
          </cell>
          <cell r="CG45">
            <v>2971</v>
          </cell>
          <cell r="CH45">
            <v>1555</v>
          </cell>
          <cell r="CI45">
            <v>1416</v>
          </cell>
          <cell r="CJ45">
            <v>3141</v>
          </cell>
          <cell r="CK45">
            <v>1522</v>
          </cell>
          <cell r="CL45">
            <v>1619</v>
          </cell>
          <cell r="CM45">
            <v>3565</v>
          </cell>
          <cell r="CN45">
            <v>1708</v>
          </cell>
          <cell r="CO45">
            <v>1857</v>
          </cell>
          <cell r="CP45">
            <v>3701</v>
          </cell>
          <cell r="CQ45">
            <v>1730</v>
          </cell>
          <cell r="CR45">
            <v>1971</v>
          </cell>
          <cell r="CS45">
            <v>3880</v>
          </cell>
          <cell r="CT45">
            <v>1820</v>
          </cell>
          <cell r="CU45">
            <v>2060</v>
          </cell>
          <cell r="CV45">
            <v>3889</v>
          </cell>
          <cell r="CW45">
            <v>1848</v>
          </cell>
          <cell r="CX45">
            <v>2041</v>
          </cell>
          <cell r="CY45">
            <v>4082</v>
          </cell>
          <cell r="CZ45">
            <v>1900</v>
          </cell>
          <cell r="DA45">
            <v>2182</v>
          </cell>
          <cell r="DB45">
            <v>3930</v>
          </cell>
          <cell r="DC45">
            <v>1807</v>
          </cell>
          <cell r="DD45">
            <v>2123</v>
          </cell>
          <cell r="DE45">
            <v>3898</v>
          </cell>
          <cell r="DF45">
            <v>1852</v>
          </cell>
          <cell r="DG45">
            <v>2046</v>
          </cell>
          <cell r="DH45">
            <v>4140</v>
          </cell>
          <cell r="DI45">
            <v>1983</v>
          </cell>
          <cell r="DJ45">
            <v>2157</v>
          </cell>
          <cell r="DK45">
            <v>3991</v>
          </cell>
          <cell r="DL45">
            <v>1948</v>
          </cell>
          <cell r="DM45">
            <v>2043</v>
          </cell>
          <cell r="DN45">
            <v>4320</v>
          </cell>
          <cell r="DO45">
            <v>2026</v>
          </cell>
          <cell r="DP45">
            <v>2294</v>
          </cell>
          <cell r="DQ45">
            <v>4378</v>
          </cell>
          <cell r="DR45">
            <v>1998</v>
          </cell>
          <cell r="DS45">
            <v>2380</v>
          </cell>
          <cell r="DT45">
            <v>4970</v>
          </cell>
          <cell r="DU45">
            <v>2278</v>
          </cell>
          <cell r="DV45">
            <v>2692</v>
          </cell>
          <cell r="DW45">
            <v>4929</v>
          </cell>
          <cell r="DX45">
            <v>2397</v>
          </cell>
          <cell r="DY45">
            <v>2532</v>
          </cell>
          <cell r="DZ45">
            <v>4993</v>
          </cell>
          <cell r="EA45">
            <v>2309</v>
          </cell>
          <cell r="EB45">
            <v>2684</v>
          </cell>
          <cell r="EC45">
            <v>4736</v>
          </cell>
          <cell r="ED45">
            <v>2281</v>
          </cell>
          <cell r="EE45">
            <v>2455</v>
          </cell>
          <cell r="EF45">
            <v>4655</v>
          </cell>
          <cell r="EG45">
            <v>2194</v>
          </cell>
          <cell r="EH45">
            <v>2461</v>
          </cell>
          <cell r="EI45">
            <v>4631</v>
          </cell>
          <cell r="EJ45">
            <v>2244</v>
          </cell>
          <cell r="EK45">
            <v>2387</v>
          </cell>
          <cell r="EL45">
            <v>4671</v>
          </cell>
          <cell r="EM45">
            <v>2165</v>
          </cell>
          <cell r="EN45">
            <v>2506</v>
          </cell>
          <cell r="EO45">
            <v>4702</v>
          </cell>
          <cell r="EP45">
            <v>2287</v>
          </cell>
          <cell r="EQ45">
            <v>2415</v>
          </cell>
          <cell r="ER45">
            <v>4770</v>
          </cell>
          <cell r="ES45">
            <v>2279</v>
          </cell>
          <cell r="ET45">
            <v>2491</v>
          </cell>
          <cell r="EU45">
            <v>4732</v>
          </cell>
          <cell r="EV45">
            <v>2308</v>
          </cell>
          <cell r="EW45">
            <v>2424</v>
          </cell>
          <cell r="EX45">
            <v>4940</v>
          </cell>
          <cell r="EY45">
            <v>2368</v>
          </cell>
          <cell r="EZ45">
            <v>2572</v>
          </cell>
          <cell r="FA45">
            <v>5011</v>
          </cell>
          <cell r="FB45">
            <v>2493</v>
          </cell>
          <cell r="FC45">
            <v>2518</v>
          </cell>
          <cell r="FD45">
            <v>5072</v>
          </cell>
          <cell r="FE45">
            <v>2435</v>
          </cell>
          <cell r="FF45">
            <v>2637</v>
          </cell>
          <cell r="FG45">
            <v>4977</v>
          </cell>
          <cell r="FH45">
            <v>2381</v>
          </cell>
          <cell r="FI45">
            <v>2596</v>
          </cell>
          <cell r="FJ45">
            <v>5108</v>
          </cell>
          <cell r="FK45">
            <v>2491</v>
          </cell>
          <cell r="FL45">
            <v>2617</v>
          </cell>
          <cell r="FM45">
            <v>5030</v>
          </cell>
          <cell r="FN45">
            <v>2388</v>
          </cell>
          <cell r="FO45">
            <v>2642</v>
          </cell>
          <cell r="FP45">
            <v>5058</v>
          </cell>
          <cell r="FQ45">
            <v>2459</v>
          </cell>
          <cell r="FR45">
            <v>2599</v>
          </cell>
          <cell r="FS45">
            <v>4979</v>
          </cell>
          <cell r="FT45">
            <v>2386</v>
          </cell>
          <cell r="FU45">
            <v>2593</v>
          </cell>
          <cell r="FV45">
            <v>4594</v>
          </cell>
          <cell r="FW45">
            <v>2189</v>
          </cell>
          <cell r="FX45">
            <v>2405</v>
          </cell>
          <cell r="FY45">
            <v>4541</v>
          </cell>
          <cell r="FZ45">
            <v>2206</v>
          </cell>
          <cell r="GA45">
            <v>2335</v>
          </cell>
          <cell r="GB45">
            <v>4459</v>
          </cell>
          <cell r="GC45">
            <v>2209</v>
          </cell>
          <cell r="GD45">
            <v>2250</v>
          </cell>
          <cell r="GE45">
            <v>4227</v>
          </cell>
          <cell r="GF45">
            <v>2047</v>
          </cell>
          <cell r="GG45">
            <v>2180</v>
          </cell>
          <cell r="GH45">
            <v>3952</v>
          </cell>
          <cell r="GI45">
            <v>1943</v>
          </cell>
          <cell r="GJ45">
            <v>2009</v>
          </cell>
          <cell r="GK45">
            <v>3859</v>
          </cell>
          <cell r="GL45">
            <v>1944</v>
          </cell>
          <cell r="GM45">
            <v>1915</v>
          </cell>
          <cell r="GN45">
            <v>3676</v>
          </cell>
          <cell r="GO45">
            <v>1773</v>
          </cell>
          <cell r="GP45">
            <v>1903</v>
          </cell>
          <cell r="GQ45">
            <v>3426</v>
          </cell>
          <cell r="GR45">
            <v>1704</v>
          </cell>
          <cell r="GS45">
            <v>1722</v>
          </cell>
          <cell r="GT45">
            <v>3311</v>
          </cell>
          <cell r="GU45">
            <v>1578</v>
          </cell>
          <cell r="GV45">
            <v>1733</v>
          </cell>
          <cell r="GW45">
            <v>3236</v>
          </cell>
          <cell r="GX45">
            <v>1584</v>
          </cell>
          <cell r="GY45">
            <v>1652</v>
          </cell>
          <cell r="GZ45">
            <v>3147</v>
          </cell>
          <cell r="HA45">
            <v>1468</v>
          </cell>
          <cell r="HB45">
            <v>1679</v>
          </cell>
          <cell r="HC45">
            <v>3071</v>
          </cell>
          <cell r="HD45">
            <v>1457</v>
          </cell>
          <cell r="HE45">
            <v>1614</v>
          </cell>
          <cell r="HF45">
            <v>3188</v>
          </cell>
          <cell r="HG45">
            <v>1486</v>
          </cell>
          <cell r="HH45">
            <v>1702</v>
          </cell>
          <cell r="HI45">
            <v>3190</v>
          </cell>
          <cell r="HJ45">
            <v>1513</v>
          </cell>
          <cell r="HK45">
            <v>1677</v>
          </cell>
          <cell r="HL45">
            <v>3396</v>
          </cell>
          <cell r="HM45">
            <v>1615</v>
          </cell>
          <cell r="HN45">
            <v>1781</v>
          </cell>
          <cell r="HO45">
            <v>3480</v>
          </cell>
          <cell r="HP45">
            <v>1604</v>
          </cell>
          <cell r="HQ45">
            <v>1876</v>
          </cell>
          <cell r="HR45">
            <v>3994</v>
          </cell>
          <cell r="HS45">
            <v>1877</v>
          </cell>
          <cell r="HT45">
            <v>2117</v>
          </cell>
          <cell r="HU45">
            <v>2981</v>
          </cell>
          <cell r="HV45">
            <v>1392</v>
          </cell>
          <cell r="HW45">
            <v>1589</v>
          </cell>
          <cell r="HX45">
            <v>2836</v>
          </cell>
          <cell r="HY45">
            <v>1328</v>
          </cell>
          <cell r="HZ45">
            <v>1508</v>
          </cell>
          <cell r="IA45">
            <v>2698</v>
          </cell>
          <cell r="IB45">
            <v>1310</v>
          </cell>
          <cell r="IC45">
            <v>1388</v>
          </cell>
          <cell r="ID45">
            <v>2665</v>
          </cell>
          <cell r="IE45">
            <v>1227</v>
          </cell>
          <cell r="IF45">
            <v>1438</v>
          </cell>
          <cell r="IG45">
            <v>2301</v>
          </cell>
          <cell r="IH45">
            <v>1024</v>
          </cell>
          <cell r="II45">
            <v>1277</v>
          </cell>
          <cell r="IJ45">
            <v>2051</v>
          </cell>
          <cell r="IK45">
            <v>900</v>
          </cell>
          <cell r="IL45">
            <v>1151</v>
          </cell>
          <cell r="IM45">
            <v>2104</v>
          </cell>
          <cell r="IN45">
            <v>912</v>
          </cell>
          <cell r="IO45">
            <v>1192</v>
          </cell>
          <cell r="IP45">
            <v>2178</v>
          </cell>
          <cell r="IQ45">
            <v>994</v>
          </cell>
          <cell r="IR45">
            <v>1184</v>
          </cell>
          <cell r="IS45">
            <v>2156</v>
          </cell>
          <cell r="IT45">
            <v>945</v>
          </cell>
          <cell r="IU45">
            <v>1211</v>
          </cell>
          <cell r="IV45">
            <v>1974</v>
          </cell>
          <cell r="IW45">
            <v>833</v>
          </cell>
          <cell r="IX45">
            <v>1141</v>
          </cell>
          <cell r="IY45">
            <v>1924</v>
          </cell>
          <cell r="IZ45">
            <v>848</v>
          </cell>
          <cell r="JA45">
            <v>1076</v>
          </cell>
          <cell r="JB45">
            <v>1776</v>
          </cell>
          <cell r="JC45">
            <v>752</v>
          </cell>
          <cell r="JD45">
            <v>1024</v>
          </cell>
          <cell r="JE45">
            <v>1660</v>
          </cell>
          <cell r="JF45">
            <v>713</v>
          </cell>
          <cell r="JG45">
            <v>947</v>
          </cell>
          <cell r="JH45">
            <v>1678</v>
          </cell>
          <cell r="JI45">
            <v>706</v>
          </cell>
          <cell r="JJ45">
            <v>972</v>
          </cell>
          <cell r="JK45">
            <v>1692</v>
          </cell>
          <cell r="JL45">
            <v>715</v>
          </cell>
          <cell r="JM45">
            <v>977</v>
          </cell>
          <cell r="JN45">
            <v>1467</v>
          </cell>
          <cell r="JO45">
            <v>566</v>
          </cell>
          <cell r="JP45">
            <v>901</v>
          </cell>
          <cell r="JQ45">
            <v>1439</v>
          </cell>
          <cell r="JR45">
            <v>583</v>
          </cell>
          <cell r="JS45">
            <v>856</v>
          </cell>
          <cell r="JT45">
            <v>1228</v>
          </cell>
          <cell r="JU45">
            <v>473</v>
          </cell>
          <cell r="JV45">
            <v>755</v>
          </cell>
          <cell r="JW45">
            <v>1047</v>
          </cell>
          <cell r="JX45">
            <v>401</v>
          </cell>
          <cell r="JY45">
            <v>646</v>
          </cell>
          <cell r="JZ45">
            <v>859</v>
          </cell>
          <cell r="KA45">
            <v>315</v>
          </cell>
          <cell r="KB45">
            <v>544</v>
          </cell>
          <cell r="KC45">
            <v>839</v>
          </cell>
          <cell r="KD45">
            <v>295</v>
          </cell>
          <cell r="KE45">
            <v>544</v>
          </cell>
          <cell r="KF45">
            <v>3183</v>
          </cell>
          <cell r="KG45">
            <v>962</v>
          </cell>
          <cell r="KH45">
            <v>2221</v>
          </cell>
        </row>
        <row r="46">
          <cell r="C46" t="str">
            <v>Bromsgrove</v>
          </cell>
          <cell r="D46" t="str">
            <v>E07000234</v>
          </cell>
          <cell r="E46" t="str">
            <v>Non-metropolitan District</v>
          </cell>
          <cell r="F46">
            <v>95768</v>
          </cell>
          <cell r="G46">
            <v>57780</v>
          </cell>
          <cell r="H46">
            <v>3.3678004100000001</v>
          </cell>
          <cell r="I46">
            <v>0.603333054882633</v>
          </cell>
          <cell r="J46">
            <v>4763</v>
          </cell>
          <cell r="K46">
            <v>4277</v>
          </cell>
          <cell r="L46">
            <v>4929</v>
          </cell>
          <cell r="M46">
            <v>4719</v>
          </cell>
          <cell r="N46">
            <v>5735</v>
          </cell>
          <cell r="O46">
            <v>6068</v>
          </cell>
          <cell r="P46">
            <v>7301</v>
          </cell>
          <cell r="Q46">
            <v>7643</v>
          </cell>
          <cell r="R46">
            <v>6197</v>
          </cell>
          <cell r="S46">
            <v>6148</v>
          </cell>
          <cell r="T46">
            <v>47299</v>
          </cell>
          <cell r="U46">
            <v>48469</v>
          </cell>
          <cell r="V46">
            <v>895</v>
          </cell>
          <cell r="W46">
            <v>476</v>
          </cell>
          <cell r="X46">
            <v>419</v>
          </cell>
          <cell r="Y46">
            <v>939</v>
          </cell>
          <cell r="Z46">
            <v>450</v>
          </cell>
          <cell r="AA46">
            <v>489</v>
          </cell>
          <cell r="AB46">
            <v>1008</v>
          </cell>
          <cell r="AC46">
            <v>538</v>
          </cell>
          <cell r="AD46">
            <v>470</v>
          </cell>
          <cell r="AE46">
            <v>1056</v>
          </cell>
          <cell r="AF46">
            <v>551</v>
          </cell>
          <cell r="AG46">
            <v>505</v>
          </cell>
          <cell r="AH46">
            <v>1061</v>
          </cell>
          <cell r="AI46">
            <v>545</v>
          </cell>
          <cell r="AJ46">
            <v>516</v>
          </cell>
          <cell r="AK46">
            <v>1082</v>
          </cell>
          <cell r="AL46">
            <v>570</v>
          </cell>
          <cell r="AM46">
            <v>512</v>
          </cell>
          <cell r="AN46">
            <v>1072</v>
          </cell>
          <cell r="AO46">
            <v>540</v>
          </cell>
          <cell r="AP46">
            <v>532</v>
          </cell>
          <cell r="AQ46">
            <v>1070</v>
          </cell>
          <cell r="AR46">
            <v>577</v>
          </cell>
          <cell r="AS46">
            <v>493</v>
          </cell>
          <cell r="AT46">
            <v>1167</v>
          </cell>
          <cell r="AU46">
            <v>605</v>
          </cell>
          <cell r="AV46">
            <v>562</v>
          </cell>
          <cell r="AW46">
            <v>1073</v>
          </cell>
          <cell r="AX46">
            <v>528</v>
          </cell>
          <cell r="AY46">
            <v>545</v>
          </cell>
          <cell r="AZ46">
            <v>1120</v>
          </cell>
          <cell r="BA46">
            <v>574</v>
          </cell>
          <cell r="BB46">
            <v>546</v>
          </cell>
          <cell r="BC46">
            <v>1098</v>
          </cell>
          <cell r="BD46">
            <v>536</v>
          </cell>
          <cell r="BE46">
            <v>562</v>
          </cell>
          <cell r="BF46">
            <v>971</v>
          </cell>
          <cell r="BG46">
            <v>503</v>
          </cell>
          <cell r="BH46">
            <v>468</v>
          </cell>
          <cell r="BI46">
            <v>1029</v>
          </cell>
          <cell r="BJ46">
            <v>540</v>
          </cell>
          <cell r="BK46">
            <v>489</v>
          </cell>
          <cell r="BL46">
            <v>1084</v>
          </cell>
          <cell r="BM46">
            <v>566</v>
          </cell>
          <cell r="BN46">
            <v>518</v>
          </cell>
          <cell r="BO46">
            <v>1076</v>
          </cell>
          <cell r="BP46">
            <v>622</v>
          </cell>
          <cell r="BQ46">
            <v>454</v>
          </cell>
          <cell r="BR46">
            <v>1156</v>
          </cell>
          <cell r="BS46">
            <v>595</v>
          </cell>
          <cell r="BT46">
            <v>561</v>
          </cell>
          <cell r="BU46">
            <v>1142</v>
          </cell>
          <cell r="BV46">
            <v>609</v>
          </cell>
          <cell r="BW46">
            <v>533</v>
          </cell>
          <cell r="BX46">
            <v>1108</v>
          </cell>
          <cell r="BY46">
            <v>591</v>
          </cell>
          <cell r="BZ46">
            <v>517</v>
          </cell>
          <cell r="CA46">
            <v>901</v>
          </cell>
          <cell r="CB46">
            <v>500</v>
          </cell>
          <cell r="CC46">
            <v>401</v>
          </cell>
          <cell r="CD46">
            <v>774</v>
          </cell>
          <cell r="CE46">
            <v>415</v>
          </cell>
          <cell r="CF46">
            <v>359</v>
          </cell>
          <cell r="CG46">
            <v>886</v>
          </cell>
          <cell r="CH46">
            <v>501</v>
          </cell>
          <cell r="CI46">
            <v>385</v>
          </cell>
          <cell r="CJ46">
            <v>961</v>
          </cell>
          <cell r="CK46">
            <v>492</v>
          </cell>
          <cell r="CL46">
            <v>469</v>
          </cell>
          <cell r="CM46">
            <v>1047</v>
          </cell>
          <cell r="CN46">
            <v>534</v>
          </cell>
          <cell r="CO46">
            <v>513</v>
          </cell>
          <cell r="CP46">
            <v>1065</v>
          </cell>
          <cell r="CQ46">
            <v>526</v>
          </cell>
          <cell r="CR46">
            <v>539</v>
          </cell>
          <cell r="CS46">
            <v>1046</v>
          </cell>
          <cell r="CT46">
            <v>552</v>
          </cell>
          <cell r="CU46">
            <v>494</v>
          </cell>
          <cell r="CV46">
            <v>977</v>
          </cell>
          <cell r="CW46">
            <v>508</v>
          </cell>
          <cell r="CX46">
            <v>469</v>
          </cell>
          <cell r="CY46">
            <v>1009</v>
          </cell>
          <cell r="CZ46">
            <v>545</v>
          </cell>
          <cell r="DA46">
            <v>464</v>
          </cell>
          <cell r="DB46">
            <v>961</v>
          </cell>
          <cell r="DC46">
            <v>486</v>
          </cell>
          <cell r="DD46">
            <v>475</v>
          </cell>
          <cell r="DE46">
            <v>939</v>
          </cell>
          <cell r="DF46">
            <v>509</v>
          </cell>
          <cell r="DG46">
            <v>430</v>
          </cell>
          <cell r="DH46">
            <v>945</v>
          </cell>
          <cell r="DI46">
            <v>501</v>
          </cell>
          <cell r="DJ46">
            <v>444</v>
          </cell>
          <cell r="DK46">
            <v>889</v>
          </cell>
          <cell r="DL46">
            <v>409</v>
          </cell>
          <cell r="DM46">
            <v>480</v>
          </cell>
          <cell r="DN46">
            <v>965</v>
          </cell>
          <cell r="DO46">
            <v>465</v>
          </cell>
          <cell r="DP46">
            <v>500</v>
          </cell>
          <cell r="DQ46">
            <v>956</v>
          </cell>
          <cell r="DR46">
            <v>477</v>
          </cell>
          <cell r="DS46">
            <v>479</v>
          </cell>
          <cell r="DT46">
            <v>961</v>
          </cell>
          <cell r="DU46">
            <v>477</v>
          </cell>
          <cell r="DV46">
            <v>484</v>
          </cell>
          <cell r="DW46">
            <v>1086</v>
          </cell>
          <cell r="DX46">
            <v>497</v>
          </cell>
          <cell r="DY46">
            <v>589</v>
          </cell>
          <cell r="DZ46">
            <v>1048</v>
          </cell>
          <cell r="EA46">
            <v>502</v>
          </cell>
          <cell r="EB46">
            <v>546</v>
          </cell>
          <cell r="EC46">
            <v>992</v>
          </cell>
          <cell r="ED46">
            <v>466</v>
          </cell>
          <cell r="EE46">
            <v>526</v>
          </cell>
          <cell r="EF46">
            <v>1031</v>
          </cell>
          <cell r="EG46">
            <v>494</v>
          </cell>
          <cell r="EH46">
            <v>537</v>
          </cell>
          <cell r="EI46">
            <v>1108</v>
          </cell>
          <cell r="EJ46">
            <v>564</v>
          </cell>
          <cell r="EK46">
            <v>544</v>
          </cell>
          <cell r="EL46">
            <v>1070</v>
          </cell>
          <cell r="EM46">
            <v>489</v>
          </cell>
          <cell r="EN46">
            <v>581</v>
          </cell>
          <cell r="EO46">
            <v>1268</v>
          </cell>
          <cell r="EP46">
            <v>639</v>
          </cell>
          <cell r="EQ46">
            <v>629</v>
          </cell>
          <cell r="ER46">
            <v>1367</v>
          </cell>
          <cell r="ES46">
            <v>688</v>
          </cell>
          <cell r="ET46">
            <v>679</v>
          </cell>
          <cell r="EU46">
            <v>1434</v>
          </cell>
          <cell r="EV46">
            <v>695</v>
          </cell>
          <cell r="EW46">
            <v>739</v>
          </cell>
          <cell r="EX46">
            <v>1399</v>
          </cell>
          <cell r="EY46">
            <v>701</v>
          </cell>
          <cell r="EZ46">
            <v>698</v>
          </cell>
          <cell r="FA46">
            <v>1409</v>
          </cell>
          <cell r="FB46">
            <v>657</v>
          </cell>
          <cell r="FC46">
            <v>752</v>
          </cell>
          <cell r="FD46">
            <v>1476</v>
          </cell>
          <cell r="FE46">
            <v>710</v>
          </cell>
          <cell r="FF46">
            <v>766</v>
          </cell>
          <cell r="FG46">
            <v>1552</v>
          </cell>
          <cell r="FH46">
            <v>752</v>
          </cell>
          <cell r="FI46">
            <v>800</v>
          </cell>
          <cell r="FJ46">
            <v>1547</v>
          </cell>
          <cell r="FK46">
            <v>780</v>
          </cell>
          <cell r="FL46">
            <v>767</v>
          </cell>
          <cell r="FM46">
            <v>1541</v>
          </cell>
          <cell r="FN46">
            <v>758</v>
          </cell>
          <cell r="FO46">
            <v>783</v>
          </cell>
          <cell r="FP46">
            <v>1591</v>
          </cell>
          <cell r="FQ46">
            <v>795</v>
          </cell>
          <cell r="FR46">
            <v>796</v>
          </cell>
          <cell r="FS46">
            <v>1531</v>
          </cell>
          <cell r="FT46">
            <v>733</v>
          </cell>
          <cell r="FU46">
            <v>798</v>
          </cell>
          <cell r="FV46">
            <v>1453</v>
          </cell>
          <cell r="FW46">
            <v>716</v>
          </cell>
          <cell r="FX46">
            <v>737</v>
          </cell>
          <cell r="FY46">
            <v>1481</v>
          </cell>
          <cell r="FZ46">
            <v>739</v>
          </cell>
          <cell r="GA46">
            <v>742</v>
          </cell>
          <cell r="GB46">
            <v>1363</v>
          </cell>
          <cell r="GC46">
            <v>661</v>
          </cell>
          <cell r="GD46">
            <v>702</v>
          </cell>
          <cell r="GE46">
            <v>1367</v>
          </cell>
          <cell r="GF46">
            <v>686</v>
          </cell>
          <cell r="GG46">
            <v>681</v>
          </cell>
          <cell r="GH46">
            <v>1302</v>
          </cell>
          <cell r="GI46">
            <v>659</v>
          </cell>
          <cell r="GJ46">
            <v>643</v>
          </cell>
          <cell r="GK46">
            <v>1319</v>
          </cell>
          <cell r="GL46">
            <v>661</v>
          </cell>
          <cell r="GM46">
            <v>658</v>
          </cell>
          <cell r="GN46">
            <v>1191</v>
          </cell>
          <cell r="GO46">
            <v>607</v>
          </cell>
          <cell r="GP46">
            <v>584</v>
          </cell>
          <cell r="GQ46">
            <v>1199</v>
          </cell>
          <cell r="GR46">
            <v>606</v>
          </cell>
          <cell r="GS46">
            <v>593</v>
          </cell>
          <cell r="GT46">
            <v>1179</v>
          </cell>
          <cell r="GU46">
            <v>573</v>
          </cell>
          <cell r="GV46">
            <v>606</v>
          </cell>
          <cell r="GW46">
            <v>1262</v>
          </cell>
          <cell r="GX46">
            <v>648</v>
          </cell>
          <cell r="GY46">
            <v>614</v>
          </cell>
          <cell r="GZ46">
            <v>1249</v>
          </cell>
          <cell r="HA46">
            <v>639</v>
          </cell>
          <cell r="HB46">
            <v>610</v>
          </cell>
          <cell r="HC46">
            <v>1149</v>
          </cell>
          <cell r="HD46">
            <v>568</v>
          </cell>
          <cell r="HE46">
            <v>581</v>
          </cell>
          <cell r="HF46">
            <v>1128</v>
          </cell>
          <cell r="HG46">
            <v>550</v>
          </cell>
          <cell r="HH46">
            <v>578</v>
          </cell>
          <cell r="HI46">
            <v>1234</v>
          </cell>
          <cell r="HJ46">
            <v>615</v>
          </cell>
          <cell r="HK46">
            <v>619</v>
          </cell>
          <cell r="HL46">
            <v>1253</v>
          </cell>
          <cell r="HM46">
            <v>632</v>
          </cell>
          <cell r="HN46">
            <v>621</v>
          </cell>
          <cell r="HO46">
            <v>1239</v>
          </cell>
          <cell r="HP46">
            <v>634</v>
          </cell>
          <cell r="HQ46">
            <v>605</v>
          </cell>
          <cell r="HR46">
            <v>1356</v>
          </cell>
          <cell r="HS46">
            <v>694</v>
          </cell>
          <cell r="HT46">
            <v>662</v>
          </cell>
          <cell r="HU46">
            <v>1132</v>
          </cell>
          <cell r="HV46">
            <v>536</v>
          </cell>
          <cell r="HW46">
            <v>596</v>
          </cell>
          <cell r="HX46">
            <v>1127</v>
          </cell>
          <cell r="HY46">
            <v>525</v>
          </cell>
          <cell r="HZ46">
            <v>602</v>
          </cell>
          <cell r="IA46">
            <v>1176</v>
          </cell>
          <cell r="IB46">
            <v>544</v>
          </cell>
          <cell r="IC46">
            <v>632</v>
          </cell>
          <cell r="ID46">
            <v>1001</v>
          </cell>
          <cell r="IE46">
            <v>481</v>
          </cell>
          <cell r="IF46">
            <v>520</v>
          </cell>
          <cell r="IG46">
            <v>883</v>
          </cell>
          <cell r="IH46">
            <v>421</v>
          </cell>
          <cell r="II46">
            <v>462</v>
          </cell>
          <cell r="IJ46">
            <v>798</v>
          </cell>
          <cell r="IK46">
            <v>367</v>
          </cell>
          <cell r="IL46">
            <v>431</v>
          </cell>
          <cell r="IM46">
            <v>801</v>
          </cell>
          <cell r="IN46">
            <v>409</v>
          </cell>
          <cell r="IO46">
            <v>392</v>
          </cell>
          <cell r="IP46">
            <v>850</v>
          </cell>
          <cell r="IQ46">
            <v>420</v>
          </cell>
          <cell r="IR46">
            <v>430</v>
          </cell>
          <cell r="IS46">
            <v>781</v>
          </cell>
          <cell r="IT46">
            <v>381</v>
          </cell>
          <cell r="IU46">
            <v>400</v>
          </cell>
          <cell r="IV46">
            <v>750</v>
          </cell>
          <cell r="IW46">
            <v>345</v>
          </cell>
          <cell r="IX46">
            <v>405</v>
          </cell>
          <cell r="IY46">
            <v>689</v>
          </cell>
          <cell r="IZ46">
            <v>330</v>
          </cell>
          <cell r="JA46">
            <v>359</v>
          </cell>
          <cell r="JB46">
            <v>674</v>
          </cell>
          <cell r="JC46">
            <v>320</v>
          </cell>
          <cell r="JD46">
            <v>354</v>
          </cell>
          <cell r="JE46">
            <v>651</v>
          </cell>
          <cell r="JF46">
            <v>281</v>
          </cell>
          <cell r="JG46">
            <v>370</v>
          </cell>
          <cell r="JH46">
            <v>558</v>
          </cell>
          <cell r="JI46">
            <v>239</v>
          </cell>
          <cell r="JJ46">
            <v>319</v>
          </cell>
          <cell r="JK46">
            <v>572</v>
          </cell>
          <cell r="JL46">
            <v>240</v>
          </cell>
          <cell r="JM46">
            <v>332</v>
          </cell>
          <cell r="JN46">
            <v>545</v>
          </cell>
          <cell r="JO46">
            <v>218</v>
          </cell>
          <cell r="JP46">
            <v>327</v>
          </cell>
          <cell r="JQ46">
            <v>507</v>
          </cell>
          <cell r="JR46">
            <v>210</v>
          </cell>
          <cell r="JS46">
            <v>297</v>
          </cell>
          <cell r="JT46">
            <v>416</v>
          </cell>
          <cell r="JU46">
            <v>159</v>
          </cell>
          <cell r="JV46">
            <v>257</v>
          </cell>
          <cell r="JW46">
            <v>387</v>
          </cell>
          <cell r="JX46">
            <v>126</v>
          </cell>
          <cell r="JY46">
            <v>261</v>
          </cell>
          <cell r="JZ46">
            <v>338</v>
          </cell>
          <cell r="KA46">
            <v>125</v>
          </cell>
          <cell r="KB46">
            <v>213</v>
          </cell>
          <cell r="KC46">
            <v>304</v>
          </cell>
          <cell r="KD46">
            <v>102</v>
          </cell>
          <cell r="KE46">
            <v>202</v>
          </cell>
          <cell r="KF46">
            <v>1165</v>
          </cell>
          <cell r="KG46">
            <v>299</v>
          </cell>
          <cell r="KH46">
            <v>866</v>
          </cell>
        </row>
        <row r="47">
          <cell r="C47" t="str">
            <v>Broxbourne</v>
          </cell>
          <cell r="D47" t="str">
            <v>E07000095</v>
          </cell>
          <cell r="E47" t="str">
            <v>Non-metropolitan District</v>
          </cell>
          <cell r="F47">
            <v>96217</v>
          </cell>
          <cell r="G47">
            <v>59954</v>
          </cell>
          <cell r="H47">
            <v>4.0542824</v>
          </cell>
          <cell r="I47">
            <v>0.62311233981520942</v>
          </cell>
          <cell r="J47">
            <v>5045</v>
          </cell>
          <cell r="K47">
            <v>4793</v>
          </cell>
          <cell r="L47">
            <v>5999</v>
          </cell>
          <cell r="M47">
            <v>6606</v>
          </cell>
          <cell r="N47">
            <v>6108</v>
          </cell>
          <cell r="O47">
            <v>6647</v>
          </cell>
          <cell r="P47">
            <v>6877</v>
          </cell>
          <cell r="Q47">
            <v>7422</v>
          </cell>
          <cell r="R47">
            <v>5023</v>
          </cell>
          <cell r="S47">
            <v>5434</v>
          </cell>
          <cell r="T47">
            <v>46514</v>
          </cell>
          <cell r="U47">
            <v>49703</v>
          </cell>
          <cell r="V47">
            <v>1268</v>
          </cell>
          <cell r="W47">
            <v>658</v>
          </cell>
          <cell r="X47">
            <v>610</v>
          </cell>
          <cell r="Y47">
            <v>1223</v>
          </cell>
          <cell r="Z47">
            <v>621</v>
          </cell>
          <cell r="AA47">
            <v>602</v>
          </cell>
          <cell r="AB47">
            <v>1293</v>
          </cell>
          <cell r="AC47">
            <v>651</v>
          </cell>
          <cell r="AD47">
            <v>642</v>
          </cell>
          <cell r="AE47">
            <v>1325</v>
          </cell>
          <cell r="AF47">
            <v>671</v>
          </cell>
          <cell r="AG47">
            <v>654</v>
          </cell>
          <cell r="AH47">
            <v>1280</v>
          </cell>
          <cell r="AI47">
            <v>656</v>
          </cell>
          <cell r="AJ47">
            <v>624</v>
          </cell>
          <cell r="AK47">
            <v>1292</v>
          </cell>
          <cell r="AL47">
            <v>642</v>
          </cell>
          <cell r="AM47">
            <v>650</v>
          </cell>
          <cell r="AN47">
            <v>1250</v>
          </cell>
          <cell r="AO47">
            <v>643</v>
          </cell>
          <cell r="AP47">
            <v>607</v>
          </cell>
          <cell r="AQ47">
            <v>1237</v>
          </cell>
          <cell r="AR47">
            <v>619</v>
          </cell>
          <cell r="AS47">
            <v>618</v>
          </cell>
          <cell r="AT47">
            <v>1238</v>
          </cell>
          <cell r="AU47">
            <v>616</v>
          </cell>
          <cell r="AV47">
            <v>622</v>
          </cell>
          <cell r="AW47">
            <v>1168</v>
          </cell>
          <cell r="AX47">
            <v>620</v>
          </cell>
          <cell r="AY47">
            <v>548</v>
          </cell>
          <cell r="AZ47">
            <v>1092</v>
          </cell>
          <cell r="BA47">
            <v>544</v>
          </cell>
          <cell r="BB47">
            <v>548</v>
          </cell>
          <cell r="BC47">
            <v>1080</v>
          </cell>
          <cell r="BD47">
            <v>534</v>
          </cell>
          <cell r="BE47">
            <v>546</v>
          </cell>
          <cell r="BF47">
            <v>1098</v>
          </cell>
          <cell r="BG47">
            <v>589</v>
          </cell>
          <cell r="BH47">
            <v>509</v>
          </cell>
          <cell r="BI47">
            <v>1140</v>
          </cell>
          <cell r="BJ47">
            <v>610</v>
          </cell>
          <cell r="BK47">
            <v>530</v>
          </cell>
          <cell r="BL47">
            <v>1104</v>
          </cell>
          <cell r="BM47">
            <v>596</v>
          </cell>
          <cell r="BN47">
            <v>508</v>
          </cell>
          <cell r="BO47">
            <v>1164</v>
          </cell>
          <cell r="BP47">
            <v>613</v>
          </cell>
          <cell r="BQ47">
            <v>551</v>
          </cell>
          <cell r="BR47">
            <v>1174</v>
          </cell>
          <cell r="BS47">
            <v>608</v>
          </cell>
          <cell r="BT47">
            <v>566</v>
          </cell>
          <cell r="BU47">
            <v>1222</v>
          </cell>
          <cell r="BV47">
            <v>631</v>
          </cell>
          <cell r="BW47">
            <v>591</v>
          </cell>
          <cell r="BX47">
            <v>1234</v>
          </cell>
          <cell r="BY47">
            <v>623</v>
          </cell>
          <cell r="BZ47">
            <v>611</v>
          </cell>
          <cell r="CA47">
            <v>882</v>
          </cell>
          <cell r="CB47">
            <v>469</v>
          </cell>
          <cell r="CC47">
            <v>413</v>
          </cell>
          <cell r="CD47">
            <v>926</v>
          </cell>
          <cell r="CE47">
            <v>473</v>
          </cell>
          <cell r="CF47">
            <v>453</v>
          </cell>
          <cell r="CG47">
            <v>1040</v>
          </cell>
          <cell r="CH47">
            <v>511</v>
          </cell>
          <cell r="CI47">
            <v>529</v>
          </cell>
          <cell r="CJ47">
            <v>1051</v>
          </cell>
          <cell r="CK47">
            <v>539</v>
          </cell>
          <cell r="CL47">
            <v>512</v>
          </cell>
          <cell r="CM47">
            <v>1127</v>
          </cell>
          <cell r="CN47">
            <v>589</v>
          </cell>
          <cell r="CO47">
            <v>538</v>
          </cell>
          <cell r="CP47">
            <v>1182</v>
          </cell>
          <cell r="CQ47">
            <v>602</v>
          </cell>
          <cell r="CR47">
            <v>580</v>
          </cell>
          <cell r="CS47">
            <v>1303</v>
          </cell>
          <cell r="CT47">
            <v>657</v>
          </cell>
          <cell r="CU47">
            <v>646</v>
          </cell>
          <cell r="CV47">
            <v>1248</v>
          </cell>
          <cell r="CW47">
            <v>588</v>
          </cell>
          <cell r="CX47">
            <v>660</v>
          </cell>
          <cell r="CY47">
            <v>1214</v>
          </cell>
          <cell r="CZ47">
            <v>581</v>
          </cell>
          <cell r="DA47">
            <v>633</v>
          </cell>
          <cell r="DB47">
            <v>1207</v>
          </cell>
          <cell r="DC47">
            <v>605</v>
          </cell>
          <cell r="DD47">
            <v>602</v>
          </cell>
          <cell r="DE47">
            <v>1246</v>
          </cell>
          <cell r="DF47">
            <v>622</v>
          </cell>
          <cell r="DG47">
            <v>624</v>
          </cell>
          <cell r="DH47">
            <v>1243</v>
          </cell>
          <cell r="DI47">
            <v>551</v>
          </cell>
          <cell r="DJ47">
            <v>692</v>
          </cell>
          <cell r="DK47">
            <v>1216</v>
          </cell>
          <cell r="DL47">
            <v>513</v>
          </cell>
          <cell r="DM47">
            <v>703</v>
          </cell>
          <cell r="DN47">
            <v>1299</v>
          </cell>
          <cell r="DO47">
            <v>635</v>
          </cell>
          <cell r="DP47">
            <v>664</v>
          </cell>
          <cell r="DQ47">
            <v>1262</v>
          </cell>
          <cell r="DR47">
            <v>626</v>
          </cell>
          <cell r="DS47">
            <v>636</v>
          </cell>
          <cell r="DT47">
            <v>1367</v>
          </cell>
          <cell r="DU47">
            <v>621</v>
          </cell>
          <cell r="DV47">
            <v>746</v>
          </cell>
          <cell r="DW47">
            <v>1387</v>
          </cell>
          <cell r="DX47">
            <v>657</v>
          </cell>
          <cell r="DY47">
            <v>730</v>
          </cell>
          <cell r="DZ47">
            <v>1347</v>
          </cell>
          <cell r="EA47">
            <v>680</v>
          </cell>
          <cell r="EB47">
            <v>667</v>
          </cell>
          <cell r="EC47">
            <v>1172</v>
          </cell>
          <cell r="ED47">
            <v>570</v>
          </cell>
          <cell r="EE47">
            <v>602</v>
          </cell>
          <cell r="EF47">
            <v>1181</v>
          </cell>
          <cell r="EG47">
            <v>591</v>
          </cell>
          <cell r="EH47">
            <v>590</v>
          </cell>
          <cell r="EI47">
            <v>1153</v>
          </cell>
          <cell r="EJ47">
            <v>526</v>
          </cell>
          <cell r="EK47">
            <v>627</v>
          </cell>
          <cell r="EL47">
            <v>1262</v>
          </cell>
          <cell r="EM47">
            <v>631</v>
          </cell>
          <cell r="EN47">
            <v>631</v>
          </cell>
          <cell r="EO47">
            <v>1261</v>
          </cell>
          <cell r="EP47">
            <v>603</v>
          </cell>
          <cell r="EQ47">
            <v>658</v>
          </cell>
          <cell r="ER47">
            <v>1255</v>
          </cell>
          <cell r="ES47">
            <v>616</v>
          </cell>
          <cell r="ET47">
            <v>639</v>
          </cell>
          <cell r="EU47">
            <v>1345</v>
          </cell>
          <cell r="EV47">
            <v>606</v>
          </cell>
          <cell r="EW47">
            <v>739</v>
          </cell>
          <cell r="EX47">
            <v>1392</v>
          </cell>
          <cell r="EY47">
            <v>628</v>
          </cell>
          <cell r="EZ47">
            <v>764</v>
          </cell>
          <cell r="FA47">
            <v>1398</v>
          </cell>
          <cell r="FB47">
            <v>691</v>
          </cell>
          <cell r="FC47">
            <v>707</v>
          </cell>
          <cell r="FD47">
            <v>1469</v>
          </cell>
          <cell r="FE47">
            <v>721</v>
          </cell>
          <cell r="FF47">
            <v>748</v>
          </cell>
          <cell r="FG47">
            <v>1507</v>
          </cell>
          <cell r="FH47">
            <v>742</v>
          </cell>
          <cell r="FI47">
            <v>765</v>
          </cell>
          <cell r="FJ47">
            <v>1533</v>
          </cell>
          <cell r="FK47">
            <v>697</v>
          </cell>
          <cell r="FL47">
            <v>836</v>
          </cell>
          <cell r="FM47">
            <v>1501</v>
          </cell>
          <cell r="FN47">
            <v>696</v>
          </cell>
          <cell r="FO47">
            <v>805</v>
          </cell>
          <cell r="FP47">
            <v>1410</v>
          </cell>
          <cell r="FQ47">
            <v>694</v>
          </cell>
          <cell r="FR47">
            <v>716</v>
          </cell>
          <cell r="FS47">
            <v>1417</v>
          </cell>
          <cell r="FT47">
            <v>668</v>
          </cell>
          <cell r="FU47">
            <v>749</v>
          </cell>
          <cell r="FV47">
            <v>1407</v>
          </cell>
          <cell r="FW47">
            <v>670</v>
          </cell>
          <cell r="FX47">
            <v>737</v>
          </cell>
          <cell r="FY47">
            <v>1353</v>
          </cell>
          <cell r="FZ47">
            <v>649</v>
          </cell>
          <cell r="GA47">
            <v>704</v>
          </cell>
          <cell r="GB47">
            <v>1304</v>
          </cell>
          <cell r="GC47">
            <v>649</v>
          </cell>
          <cell r="GD47">
            <v>655</v>
          </cell>
          <cell r="GE47">
            <v>1184</v>
          </cell>
          <cell r="GF47">
            <v>560</v>
          </cell>
          <cell r="GG47">
            <v>624</v>
          </cell>
          <cell r="GH47">
            <v>1246</v>
          </cell>
          <cell r="GI47">
            <v>607</v>
          </cell>
          <cell r="GJ47">
            <v>639</v>
          </cell>
          <cell r="GK47">
            <v>1163</v>
          </cell>
          <cell r="GL47">
            <v>539</v>
          </cell>
          <cell r="GM47">
            <v>624</v>
          </cell>
          <cell r="GN47">
            <v>1142</v>
          </cell>
          <cell r="GO47">
            <v>581</v>
          </cell>
          <cell r="GP47">
            <v>561</v>
          </cell>
          <cell r="GQ47">
            <v>1080</v>
          </cell>
          <cell r="GR47">
            <v>519</v>
          </cell>
          <cell r="GS47">
            <v>561</v>
          </cell>
          <cell r="GT47">
            <v>950</v>
          </cell>
          <cell r="GU47">
            <v>463</v>
          </cell>
          <cell r="GV47">
            <v>487</v>
          </cell>
          <cell r="GW47">
            <v>934</v>
          </cell>
          <cell r="GX47">
            <v>435</v>
          </cell>
          <cell r="GY47">
            <v>499</v>
          </cell>
          <cell r="GZ47">
            <v>935</v>
          </cell>
          <cell r="HA47">
            <v>459</v>
          </cell>
          <cell r="HB47">
            <v>476</v>
          </cell>
          <cell r="HC47">
            <v>922</v>
          </cell>
          <cell r="HD47">
            <v>418</v>
          </cell>
          <cell r="HE47">
            <v>504</v>
          </cell>
          <cell r="HF47">
            <v>901</v>
          </cell>
          <cell r="HG47">
            <v>442</v>
          </cell>
          <cell r="HH47">
            <v>459</v>
          </cell>
          <cell r="HI47">
            <v>908</v>
          </cell>
          <cell r="HJ47">
            <v>444</v>
          </cell>
          <cell r="HK47">
            <v>464</v>
          </cell>
          <cell r="HL47">
            <v>952</v>
          </cell>
          <cell r="HM47">
            <v>460</v>
          </cell>
          <cell r="HN47">
            <v>492</v>
          </cell>
          <cell r="HO47">
            <v>1069</v>
          </cell>
          <cell r="HP47">
            <v>506</v>
          </cell>
          <cell r="HQ47">
            <v>563</v>
          </cell>
          <cell r="HR47">
            <v>1203</v>
          </cell>
          <cell r="HS47">
            <v>582</v>
          </cell>
          <cell r="HT47">
            <v>621</v>
          </cell>
          <cell r="HU47">
            <v>883</v>
          </cell>
          <cell r="HV47">
            <v>437</v>
          </cell>
          <cell r="HW47">
            <v>446</v>
          </cell>
          <cell r="HX47">
            <v>906</v>
          </cell>
          <cell r="HY47">
            <v>424</v>
          </cell>
          <cell r="HZ47">
            <v>482</v>
          </cell>
          <cell r="IA47">
            <v>849</v>
          </cell>
          <cell r="IB47">
            <v>410</v>
          </cell>
          <cell r="IC47">
            <v>439</v>
          </cell>
          <cell r="ID47">
            <v>772</v>
          </cell>
          <cell r="IE47">
            <v>364</v>
          </cell>
          <cell r="IF47">
            <v>408</v>
          </cell>
          <cell r="IG47">
            <v>700</v>
          </cell>
          <cell r="IH47">
            <v>337</v>
          </cell>
          <cell r="II47">
            <v>363</v>
          </cell>
          <cell r="IJ47">
            <v>679</v>
          </cell>
          <cell r="IK47">
            <v>296</v>
          </cell>
          <cell r="IL47">
            <v>383</v>
          </cell>
          <cell r="IM47">
            <v>655</v>
          </cell>
          <cell r="IN47">
            <v>279</v>
          </cell>
          <cell r="IO47">
            <v>376</v>
          </cell>
          <cell r="IP47">
            <v>743</v>
          </cell>
          <cell r="IQ47">
            <v>306</v>
          </cell>
          <cell r="IR47">
            <v>437</v>
          </cell>
          <cell r="IS47">
            <v>704</v>
          </cell>
          <cell r="IT47">
            <v>305</v>
          </cell>
          <cell r="IU47">
            <v>399</v>
          </cell>
          <cell r="IV47">
            <v>609</v>
          </cell>
          <cell r="IW47">
            <v>308</v>
          </cell>
          <cell r="IX47">
            <v>301</v>
          </cell>
          <cell r="IY47">
            <v>621</v>
          </cell>
          <cell r="IZ47">
            <v>268</v>
          </cell>
          <cell r="JA47">
            <v>353</v>
          </cell>
          <cell r="JB47">
            <v>566</v>
          </cell>
          <cell r="JC47">
            <v>227</v>
          </cell>
          <cell r="JD47">
            <v>339</v>
          </cell>
          <cell r="JE47">
            <v>551</v>
          </cell>
          <cell r="JF47">
            <v>247</v>
          </cell>
          <cell r="JG47">
            <v>304</v>
          </cell>
          <cell r="JH47">
            <v>456</v>
          </cell>
          <cell r="JI47">
            <v>198</v>
          </cell>
          <cell r="JJ47">
            <v>258</v>
          </cell>
          <cell r="JK47">
            <v>498</v>
          </cell>
          <cell r="JL47">
            <v>197</v>
          </cell>
          <cell r="JM47">
            <v>301</v>
          </cell>
          <cell r="JN47">
            <v>439</v>
          </cell>
          <cell r="JO47">
            <v>183</v>
          </cell>
          <cell r="JP47">
            <v>256</v>
          </cell>
          <cell r="JQ47">
            <v>421</v>
          </cell>
          <cell r="JR47">
            <v>180</v>
          </cell>
          <cell r="JS47">
            <v>241</v>
          </cell>
          <cell r="JT47">
            <v>324</v>
          </cell>
          <cell r="JU47">
            <v>122</v>
          </cell>
          <cell r="JV47">
            <v>202</v>
          </cell>
          <cell r="JW47">
            <v>311</v>
          </cell>
          <cell r="JX47">
            <v>110</v>
          </cell>
          <cell r="JY47">
            <v>201</v>
          </cell>
          <cell r="JZ47">
            <v>250</v>
          </cell>
          <cell r="KA47">
            <v>89</v>
          </cell>
          <cell r="KB47">
            <v>161</v>
          </cell>
          <cell r="KC47">
            <v>202</v>
          </cell>
          <cell r="KD47">
            <v>80</v>
          </cell>
          <cell r="KE47">
            <v>122</v>
          </cell>
          <cell r="KF47">
            <v>740</v>
          </cell>
          <cell r="KG47">
            <v>220</v>
          </cell>
          <cell r="KH47">
            <v>520</v>
          </cell>
        </row>
        <row r="48">
          <cell r="C48" t="str">
            <v>Broxtowe</v>
          </cell>
          <cell r="D48" t="str">
            <v>E07000172</v>
          </cell>
          <cell r="E48" t="str">
            <v>Non-metropolitan District</v>
          </cell>
          <cell r="F48">
            <v>112253</v>
          </cell>
          <cell r="G48">
            <v>70399</v>
          </cell>
          <cell r="H48">
            <v>3.3950723000000003</v>
          </cell>
          <cell r="I48">
            <v>0.62714582238336614</v>
          </cell>
          <cell r="J48">
            <v>5877</v>
          </cell>
          <cell r="K48">
            <v>5657</v>
          </cell>
          <cell r="L48">
            <v>7340</v>
          </cell>
          <cell r="M48">
            <v>7196</v>
          </cell>
          <cell r="N48">
            <v>7108</v>
          </cell>
          <cell r="O48">
            <v>7075</v>
          </cell>
          <cell r="P48">
            <v>8174</v>
          </cell>
          <cell r="Q48">
            <v>8320</v>
          </cell>
          <cell r="R48">
            <v>6776</v>
          </cell>
          <cell r="S48">
            <v>6876</v>
          </cell>
          <cell r="T48">
            <v>55600</v>
          </cell>
          <cell r="U48">
            <v>56653</v>
          </cell>
          <cell r="V48">
            <v>1209</v>
          </cell>
          <cell r="W48">
            <v>648</v>
          </cell>
          <cell r="X48">
            <v>561</v>
          </cell>
          <cell r="Y48">
            <v>1235</v>
          </cell>
          <cell r="Z48">
            <v>624</v>
          </cell>
          <cell r="AA48">
            <v>611</v>
          </cell>
          <cell r="AB48">
            <v>1269</v>
          </cell>
          <cell r="AC48">
            <v>636</v>
          </cell>
          <cell r="AD48">
            <v>633</v>
          </cell>
          <cell r="AE48">
            <v>1356</v>
          </cell>
          <cell r="AF48">
            <v>728</v>
          </cell>
          <cell r="AG48">
            <v>628</v>
          </cell>
          <cell r="AH48">
            <v>1309</v>
          </cell>
          <cell r="AI48">
            <v>725</v>
          </cell>
          <cell r="AJ48">
            <v>584</v>
          </cell>
          <cell r="AK48">
            <v>1289</v>
          </cell>
          <cell r="AL48">
            <v>671</v>
          </cell>
          <cell r="AM48">
            <v>618</v>
          </cell>
          <cell r="AN48">
            <v>1229</v>
          </cell>
          <cell r="AO48">
            <v>613</v>
          </cell>
          <cell r="AP48">
            <v>616</v>
          </cell>
          <cell r="AQ48">
            <v>1335</v>
          </cell>
          <cell r="AR48">
            <v>690</v>
          </cell>
          <cell r="AS48">
            <v>645</v>
          </cell>
          <cell r="AT48">
            <v>1232</v>
          </cell>
          <cell r="AU48">
            <v>653</v>
          </cell>
          <cell r="AV48">
            <v>579</v>
          </cell>
          <cell r="AW48">
            <v>1190</v>
          </cell>
          <cell r="AX48">
            <v>600</v>
          </cell>
          <cell r="AY48">
            <v>590</v>
          </cell>
          <cell r="AZ48">
            <v>1065</v>
          </cell>
          <cell r="BA48">
            <v>541</v>
          </cell>
          <cell r="BB48">
            <v>524</v>
          </cell>
          <cell r="BC48">
            <v>1113</v>
          </cell>
          <cell r="BD48">
            <v>556</v>
          </cell>
          <cell r="BE48">
            <v>557</v>
          </cell>
          <cell r="BF48">
            <v>1055</v>
          </cell>
          <cell r="BG48">
            <v>543</v>
          </cell>
          <cell r="BH48">
            <v>512</v>
          </cell>
          <cell r="BI48">
            <v>1055</v>
          </cell>
          <cell r="BJ48">
            <v>560</v>
          </cell>
          <cell r="BK48">
            <v>495</v>
          </cell>
          <cell r="BL48">
            <v>1082</v>
          </cell>
          <cell r="BM48">
            <v>562</v>
          </cell>
          <cell r="BN48">
            <v>520</v>
          </cell>
          <cell r="BO48">
            <v>1122</v>
          </cell>
          <cell r="BP48">
            <v>591</v>
          </cell>
          <cell r="BQ48">
            <v>531</v>
          </cell>
          <cell r="BR48">
            <v>1208</v>
          </cell>
          <cell r="BS48">
            <v>605</v>
          </cell>
          <cell r="BT48">
            <v>603</v>
          </cell>
          <cell r="BU48">
            <v>1212</v>
          </cell>
          <cell r="BV48">
            <v>641</v>
          </cell>
          <cell r="BW48">
            <v>571</v>
          </cell>
          <cell r="BX48">
            <v>1272</v>
          </cell>
          <cell r="BY48">
            <v>630</v>
          </cell>
          <cell r="BZ48">
            <v>642</v>
          </cell>
          <cell r="CA48">
            <v>1352</v>
          </cell>
          <cell r="CB48">
            <v>634</v>
          </cell>
          <cell r="CC48">
            <v>718</v>
          </cell>
          <cell r="CD48">
            <v>1211</v>
          </cell>
          <cell r="CE48">
            <v>627</v>
          </cell>
          <cell r="CF48">
            <v>584</v>
          </cell>
          <cell r="CG48">
            <v>1305</v>
          </cell>
          <cell r="CH48">
            <v>677</v>
          </cell>
          <cell r="CI48">
            <v>628</v>
          </cell>
          <cell r="CJ48">
            <v>1209</v>
          </cell>
          <cell r="CK48">
            <v>600</v>
          </cell>
          <cell r="CL48">
            <v>609</v>
          </cell>
          <cell r="CM48">
            <v>1270</v>
          </cell>
          <cell r="CN48">
            <v>686</v>
          </cell>
          <cell r="CO48">
            <v>584</v>
          </cell>
          <cell r="CP48">
            <v>1495</v>
          </cell>
          <cell r="CQ48">
            <v>777</v>
          </cell>
          <cell r="CR48">
            <v>718</v>
          </cell>
          <cell r="CS48">
            <v>1522</v>
          </cell>
          <cell r="CT48">
            <v>807</v>
          </cell>
          <cell r="CU48">
            <v>715</v>
          </cell>
          <cell r="CV48">
            <v>1543</v>
          </cell>
          <cell r="CW48">
            <v>768</v>
          </cell>
          <cell r="CX48">
            <v>775</v>
          </cell>
          <cell r="CY48">
            <v>1561</v>
          </cell>
          <cell r="CZ48">
            <v>820</v>
          </cell>
          <cell r="DA48">
            <v>741</v>
          </cell>
          <cell r="DB48">
            <v>1491</v>
          </cell>
          <cell r="DC48">
            <v>732</v>
          </cell>
          <cell r="DD48">
            <v>759</v>
          </cell>
          <cell r="DE48">
            <v>1462</v>
          </cell>
          <cell r="DF48">
            <v>760</v>
          </cell>
          <cell r="DG48">
            <v>702</v>
          </cell>
          <cell r="DH48">
            <v>1503</v>
          </cell>
          <cell r="DI48">
            <v>784</v>
          </cell>
          <cell r="DJ48">
            <v>719</v>
          </cell>
          <cell r="DK48">
            <v>1343</v>
          </cell>
          <cell r="DL48">
            <v>667</v>
          </cell>
          <cell r="DM48">
            <v>676</v>
          </cell>
          <cell r="DN48">
            <v>1380</v>
          </cell>
          <cell r="DO48">
            <v>634</v>
          </cell>
          <cell r="DP48">
            <v>746</v>
          </cell>
          <cell r="DQ48">
            <v>1395</v>
          </cell>
          <cell r="DR48">
            <v>708</v>
          </cell>
          <cell r="DS48">
            <v>687</v>
          </cell>
          <cell r="DT48">
            <v>1336</v>
          </cell>
          <cell r="DU48">
            <v>660</v>
          </cell>
          <cell r="DV48">
            <v>676</v>
          </cell>
          <cell r="DW48">
            <v>1450</v>
          </cell>
          <cell r="DX48">
            <v>718</v>
          </cell>
          <cell r="DY48">
            <v>732</v>
          </cell>
          <cell r="DZ48">
            <v>1375</v>
          </cell>
          <cell r="EA48">
            <v>709</v>
          </cell>
          <cell r="EB48">
            <v>666</v>
          </cell>
          <cell r="EC48">
            <v>1249</v>
          </cell>
          <cell r="ED48">
            <v>640</v>
          </cell>
          <cell r="EE48">
            <v>609</v>
          </cell>
          <cell r="EF48">
            <v>1295</v>
          </cell>
          <cell r="EG48">
            <v>657</v>
          </cell>
          <cell r="EH48">
            <v>638</v>
          </cell>
          <cell r="EI48">
            <v>1362</v>
          </cell>
          <cell r="EJ48">
            <v>656</v>
          </cell>
          <cell r="EK48">
            <v>706</v>
          </cell>
          <cell r="EL48">
            <v>1375</v>
          </cell>
          <cell r="EM48">
            <v>719</v>
          </cell>
          <cell r="EN48">
            <v>656</v>
          </cell>
          <cell r="EO48">
            <v>1413</v>
          </cell>
          <cell r="EP48">
            <v>701</v>
          </cell>
          <cell r="EQ48">
            <v>712</v>
          </cell>
          <cell r="ER48">
            <v>1449</v>
          </cell>
          <cell r="ES48">
            <v>698</v>
          </cell>
          <cell r="ET48">
            <v>751</v>
          </cell>
          <cell r="EU48">
            <v>1588</v>
          </cell>
          <cell r="EV48">
            <v>805</v>
          </cell>
          <cell r="EW48">
            <v>783</v>
          </cell>
          <cell r="EX48">
            <v>1627</v>
          </cell>
          <cell r="EY48">
            <v>805</v>
          </cell>
          <cell r="EZ48">
            <v>822</v>
          </cell>
          <cell r="FA48">
            <v>1570</v>
          </cell>
          <cell r="FB48">
            <v>808</v>
          </cell>
          <cell r="FC48">
            <v>762</v>
          </cell>
          <cell r="FD48">
            <v>1641</v>
          </cell>
          <cell r="FE48">
            <v>828</v>
          </cell>
          <cell r="FF48">
            <v>813</v>
          </cell>
          <cell r="FG48">
            <v>1646</v>
          </cell>
          <cell r="FH48">
            <v>836</v>
          </cell>
          <cell r="FI48">
            <v>810</v>
          </cell>
          <cell r="FJ48">
            <v>1704</v>
          </cell>
          <cell r="FK48">
            <v>860</v>
          </cell>
          <cell r="FL48">
            <v>844</v>
          </cell>
          <cell r="FM48">
            <v>1740</v>
          </cell>
          <cell r="FN48">
            <v>885</v>
          </cell>
          <cell r="FO48">
            <v>855</v>
          </cell>
          <cell r="FP48">
            <v>1705</v>
          </cell>
          <cell r="FQ48">
            <v>811</v>
          </cell>
          <cell r="FR48">
            <v>894</v>
          </cell>
          <cell r="FS48">
            <v>1591</v>
          </cell>
          <cell r="FT48">
            <v>769</v>
          </cell>
          <cell r="FU48">
            <v>822</v>
          </cell>
          <cell r="FV48">
            <v>1730</v>
          </cell>
          <cell r="FW48">
            <v>866</v>
          </cell>
          <cell r="FX48">
            <v>864</v>
          </cell>
          <cell r="FY48">
            <v>1612</v>
          </cell>
          <cell r="FZ48">
            <v>750</v>
          </cell>
          <cell r="GA48">
            <v>862</v>
          </cell>
          <cell r="GB48">
            <v>1555</v>
          </cell>
          <cell r="GC48">
            <v>761</v>
          </cell>
          <cell r="GD48">
            <v>794</v>
          </cell>
          <cell r="GE48">
            <v>1564</v>
          </cell>
          <cell r="GF48">
            <v>775</v>
          </cell>
          <cell r="GG48">
            <v>789</v>
          </cell>
          <cell r="GH48">
            <v>1457</v>
          </cell>
          <cell r="GI48">
            <v>737</v>
          </cell>
          <cell r="GJ48">
            <v>720</v>
          </cell>
          <cell r="GK48">
            <v>1430</v>
          </cell>
          <cell r="GL48">
            <v>694</v>
          </cell>
          <cell r="GM48">
            <v>736</v>
          </cell>
          <cell r="GN48">
            <v>1374</v>
          </cell>
          <cell r="GO48">
            <v>674</v>
          </cell>
          <cell r="GP48">
            <v>700</v>
          </cell>
          <cell r="GQ48">
            <v>1332</v>
          </cell>
          <cell r="GR48">
            <v>682</v>
          </cell>
          <cell r="GS48">
            <v>650</v>
          </cell>
          <cell r="GT48">
            <v>1273</v>
          </cell>
          <cell r="GU48">
            <v>650</v>
          </cell>
          <cell r="GV48">
            <v>623</v>
          </cell>
          <cell r="GW48">
            <v>1284</v>
          </cell>
          <cell r="GX48">
            <v>623</v>
          </cell>
          <cell r="GY48">
            <v>661</v>
          </cell>
          <cell r="GZ48">
            <v>1333</v>
          </cell>
          <cell r="HA48">
            <v>665</v>
          </cell>
          <cell r="HB48">
            <v>668</v>
          </cell>
          <cell r="HC48">
            <v>1281</v>
          </cell>
          <cell r="HD48">
            <v>631</v>
          </cell>
          <cell r="HE48">
            <v>650</v>
          </cell>
          <cell r="HF48">
            <v>1324</v>
          </cell>
          <cell r="HG48">
            <v>645</v>
          </cell>
          <cell r="HH48">
            <v>679</v>
          </cell>
          <cell r="HI48">
            <v>1391</v>
          </cell>
          <cell r="HJ48">
            <v>674</v>
          </cell>
          <cell r="HK48">
            <v>717</v>
          </cell>
          <cell r="HL48">
            <v>1380</v>
          </cell>
          <cell r="HM48">
            <v>672</v>
          </cell>
          <cell r="HN48">
            <v>708</v>
          </cell>
          <cell r="HO48">
            <v>1501</v>
          </cell>
          <cell r="HP48">
            <v>693</v>
          </cell>
          <cell r="HQ48">
            <v>808</v>
          </cell>
          <cell r="HR48">
            <v>1739</v>
          </cell>
          <cell r="HS48">
            <v>844</v>
          </cell>
          <cell r="HT48">
            <v>895</v>
          </cell>
          <cell r="HU48">
            <v>1208</v>
          </cell>
          <cell r="HV48">
            <v>592</v>
          </cell>
          <cell r="HW48">
            <v>616</v>
          </cell>
          <cell r="HX48">
            <v>1245</v>
          </cell>
          <cell r="HY48">
            <v>583</v>
          </cell>
          <cell r="HZ48">
            <v>662</v>
          </cell>
          <cell r="IA48">
            <v>1247</v>
          </cell>
          <cell r="IB48">
            <v>606</v>
          </cell>
          <cell r="IC48">
            <v>641</v>
          </cell>
          <cell r="ID48">
            <v>1071</v>
          </cell>
          <cell r="IE48">
            <v>528</v>
          </cell>
          <cell r="IF48">
            <v>543</v>
          </cell>
          <cell r="IG48">
            <v>939</v>
          </cell>
          <cell r="IH48">
            <v>424</v>
          </cell>
          <cell r="II48">
            <v>515</v>
          </cell>
          <cell r="IJ48">
            <v>894</v>
          </cell>
          <cell r="IK48">
            <v>443</v>
          </cell>
          <cell r="IL48">
            <v>451</v>
          </cell>
          <cell r="IM48">
            <v>918</v>
          </cell>
          <cell r="IN48">
            <v>417</v>
          </cell>
          <cell r="IO48">
            <v>501</v>
          </cell>
          <cell r="IP48">
            <v>888</v>
          </cell>
          <cell r="IQ48">
            <v>415</v>
          </cell>
          <cell r="IR48">
            <v>473</v>
          </cell>
          <cell r="IS48">
            <v>853</v>
          </cell>
          <cell r="IT48">
            <v>406</v>
          </cell>
          <cell r="IU48">
            <v>447</v>
          </cell>
          <cell r="IV48">
            <v>803</v>
          </cell>
          <cell r="IW48">
            <v>365</v>
          </cell>
          <cell r="IX48">
            <v>438</v>
          </cell>
          <cell r="IY48">
            <v>713</v>
          </cell>
          <cell r="IZ48">
            <v>312</v>
          </cell>
          <cell r="JA48">
            <v>401</v>
          </cell>
          <cell r="JB48">
            <v>720</v>
          </cell>
          <cell r="JC48">
            <v>321</v>
          </cell>
          <cell r="JD48">
            <v>399</v>
          </cell>
          <cell r="JE48">
            <v>604</v>
          </cell>
          <cell r="JF48">
            <v>262</v>
          </cell>
          <cell r="JG48">
            <v>342</v>
          </cell>
          <cell r="JH48">
            <v>608</v>
          </cell>
          <cell r="JI48">
            <v>270</v>
          </cell>
          <cell r="JJ48">
            <v>338</v>
          </cell>
          <cell r="JK48">
            <v>611</v>
          </cell>
          <cell r="JL48">
            <v>259</v>
          </cell>
          <cell r="JM48">
            <v>352</v>
          </cell>
          <cell r="JN48">
            <v>503</v>
          </cell>
          <cell r="JO48">
            <v>240</v>
          </cell>
          <cell r="JP48">
            <v>263</v>
          </cell>
          <cell r="JQ48">
            <v>426</v>
          </cell>
          <cell r="JR48">
            <v>191</v>
          </cell>
          <cell r="JS48">
            <v>235</v>
          </cell>
          <cell r="JT48">
            <v>447</v>
          </cell>
          <cell r="JU48">
            <v>164</v>
          </cell>
          <cell r="JV48">
            <v>283</v>
          </cell>
          <cell r="JW48">
            <v>410</v>
          </cell>
          <cell r="JX48">
            <v>149</v>
          </cell>
          <cell r="JY48">
            <v>261</v>
          </cell>
          <cell r="JZ48">
            <v>290</v>
          </cell>
          <cell r="KA48">
            <v>113</v>
          </cell>
          <cell r="KB48">
            <v>177</v>
          </cell>
          <cell r="KC48">
            <v>258</v>
          </cell>
          <cell r="KD48">
            <v>102</v>
          </cell>
          <cell r="KE48">
            <v>156</v>
          </cell>
          <cell r="KF48">
            <v>1042</v>
          </cell>
          <cell r="KG48">
            <v>339</v>
          </cell>
          <cell r="KH48">
            <v>703</v>
          </cell>
        </row>
        <row r="49">
          <cell r="C49" t="str">
            <v>Burnley</v>
          </cell>
          <cell r="D49" t="str">
            <v>E07000117</v>
          </cell>
          <cell r="E49" t="str">
            <v>Non-metropolitan District</v>
          </cell>
          <cell r="F49">
            <v>87371</v>
          </cell>
          <cell r="G49">
            <v>53938</v>
          </cell>
          <cell r="H49">
            <v>5.8162067799999999</v>
          </cell>
          <cell r="I49">
            <v>0.61734442778496301</v>
          </cell>
          <cell r="J49">
            <v>4826</v>
          </cell>
          <cell r="K49">
            <v>4594</v>
          </cell>
          <cell r="L49">
            <v>5584</v>
          </cell>
          <cell r="M49">
            <v>5945</v>
          </cell>
          <cell r="N49">
            <v>5249</v>
          </cell>
          <cell r="O49">
            <v>5297</v>
          </cell>
          <cell r="P49">
            <v>6024</v>
          </cell>
          <cell r="Q49">
            <v>6068</v>
          </cell>
          <cell r="R49">
            <v>5144</v>
          </cell>
          <cell r="S49">
            <v>5207</v>
          </cell>
          <cell r="T49">
            <v>43109</v>
          </cell>
          <cell r="U49">
            <v>44262</v>
          </cell>
          <cell r="V49">
            <v>1117</v>
          </cell>
          <cell r="W49">
            <v>568</v>
          </cell>
          <cell r="X49">
            <v>549</v>
          </cell>
          <cell r="Y49">
            <v>1179</v>
          </cell>
          <cell r="Z49">
            <v>590</v>
          </cell>
          <cell r="AA49">
            <v>589</v>
          </cell>
          <cell r="AB49">
            <v>1195</v>
          </cell>
          <cell r="AC49">
            <v>594</v>
          </cell>
          <cell r="AD49">
            <v>601</v>
          </cell>
          <cell r="AE49">
            <v>1184</v>
          </cell>
          <cell r="AF49">
            <v>602</v>
          </cell>
          <cell r="AG49">
            <v>582</v>
          </cell>
          <cell r="AH49">
            <v>1130</v>
          </cell>
          <cell r="AI49">
            <v>620</v>
          </cell>
          <cell r="AJ49">
            <v>510</v>
          </cell>
          <cell r="AK49">
            <v>1240</v>
          </cell>
          <cell r="AL49">
            <v>625</v>
          </cell>
          <cell r="AM49">
            <v>615</v>
          </cell>
          <cell r="AN49">
            <v>1178</v>
          </cell>
          <cell r="AO49">
            <v>606</v>
          </cell>
          <cell r="AP49">
            <v>572</v>
          </cell>
          <cell r="AQ49">
            <v>1197</v>
          </cell>
          <cell r="AR49">
            <v>586</v>
          </cell>
          <cell r="AS49">
            <v>611</v>
          </cell>
          <cell r="AT49">
            <v>1140</v>
          </cell>
          <cell r="AU49">
            <v>601</v>
          </cell>
          <cell r="AV49">
            <v>539</v>
          </cell>
          <cell r="AW49">
            <v>1090</v>
          </cell>
          <cell r="AX49">
            <v>548</v>
          </cell>
          <cell r="AY49">
            <v>542</v>
          </cell>
          <cell r="AZ49">
            <v>1083</v>
          </cell>
          <cell r="BA49">
            <v>567</v>
          </cell>
          <cell r="BB49">
            <v>516</v>
          </cell>
          <cell r="BC49">
            <v>1002</v>
          </cell>
          <cell r="BD49">
            <v>525</v>
          </cell>
          <cell r="BE49">
            <v>477</v>
          </cell>
          <cell r="BF49">
            <v>994</v>
          </cell>
          <cell r="BG49">
            <v>551</v>
          </cell>
          <cell r="BH49">
            <v>443</v>
          </cell>
          <cell r="BI49">
            <v>942</v>
          </cell>
          <cell r="BJ49">
            <v>481</v>
          </cell>
          <cell r="BK49">
            <v>461</v>
          </cell>
          <cell r="BL49">
            <v>970</v>
          </cell>
          <cell r="BM49">
            <v>505</v>
          </cell>
          <cell r="BN49">
            <v>465</v>
          </cell>
          <cell r="BO49">
            <v>959</v>
          </cell>
          <cell r="BP49">
            <v>526</v>
          </cell>
          <cell r="BQ49">
            <v>433</v>
          </cell>
          <cell r="BR49">
            <v>1002</v>
          </cell>
          <cell r="BS49">
            <v>503</v>
          </cell>
          <cell r="BT49">
            <v>499</v>
          </cell>
          <cell r="BU49">
            <v>1107</v>
          </cell>
          <cell r="BV49">
            <v>577</v>
          </cell>
          <cell r="BW49">
            <v>530</v>
          </cell>
          <cell r="BX49">
            <v>1036</v>
          </cell>
          <cell r="BY49">
            <v>544</v>
          </cell>
          <cell r="BZ49">
            <v>492</v>
          </cell>
          <cell r="CA49">
            <v>977</v>
          </cell>
          <cell r="CB49">
            <v>512</v>
          </cell>
          <cell r="CC49">
            <v>465</v>
          </cell>
          <cell r="CD49">
            <v>910</v>
          </cell>
          <cell r="CE49">
            <v>494</v>
          </cell>
          <cell r="CF49">
            <v>416</v>
          </cell>
          <cell r="CG49">
            <v>971</v>
          </cell>
          <cell r="CH49">
            <v>504</v>
          </cell>
          <cell r="CI49">
            <v>467</v>
          </cell>
          <cell r="CJ49">
            <v>1102</v>
          </cell>
          <cell r="CK49">
            <v>561</v>
          </cell>
          <cell r="CL49">
            <v>541</v>
          </cell>
          <cell r="CM49">
            <v>1122</v>
          </cell>
          <cell r="CN49">
            <v>543</v>
          </cell>
          <cell r="CO49">
            <v>579</v>
          </cell>
          <cell r="CP49">
            <v>1193</v>
          </cell>
          <cell r="CQ49">
            <v>588</v>
          </cell>
          <cell r="CR49">
            <v>605</v>
          </cell>
          <cell r="CS49">
            <v>1131</v>
          </cell>
          <cell r="CT49">
            <v>556</v>
          </cell>
          <cell r="CU49">
            <v>575</v>
          </cell>
          <cell r="CV49">
            <v>1095</v>
          </cell>
          <cell r="CW49">
            <v>539</v>
          </cell>
          <cell r="CX49">
            <v>556</v>
          </cell>
          <cell r="CY49">
            <v>1222</v>
          </cell>
          <cell r="CZ49">
            <v>575</v>
          </cell>
          <cell r="DA49">
            <v>647</v>
          </cell>
          <cell r="DB49">
            <v>1165</v>
          </cell>
          <cell r="DC49">
            <v>544</v>
          </cell>
          <cell r="DD49">
            <v>621</v>
          </cell>
          <cell r="DE49">
            <v>1213</v>
          </cell>
          <cell r="DF49">
            <v>616</v>
          </cell>
          <cell r="DG49">
            <v>597</v>
          </cell>
          <cell r="DH49">
            <v>1137</v>
          </cell>
          <cell r="DI49">
            <v>565</v>
          </cell>
          <cell r="DJ49">
            <v>572</v>
          </cell>
          <cell r="DK49">
            <v>1182</v>
          </cell>
          <cell r="DL49">
            <v>571</v>
          </cell>
          <cell r="DM49">
            <v>611</v>
          </cell>
          <cell r="DN49">
            <v>1110</v>
          </cell>
          <cell r="DO49">
            <v>529</v>
          </cell>
          <cell r="DP49">
            <v>581</v>
          </cell>
          <cell r="DQ49">
            <v>1182</v>
          </cell>
          <cell r="DR49">
            <v>592</v>
          </cell>
          <cell r="DS49">
            <v>590</v>
          </cell>
          <cell r="DT49">
            <v>1092</v>
          </cell>
          <cell r="DU49">
            <v>497</v>
          </cell>
          <cell r="DV49">
            <v>595</v>
          </cell>
          <cell r="DW49">
            <v>1078</v>
          </cell>
          <cell r="DX49">
            <v>533</v>
          </cell>
          <cell r="DY49">
            <v>545</v>
          </cell>
          <cell r="DZ49">
            <v>1020</v>
          </cell>
          <cell r="EA49">
            <v>487</v>
          </cell>
          <cell r="EB49">
            <v>533</v>
          </cell>
          <cell r="EC49">
            <v>1048</v>
          </cell>
          <cell r="ED49">
            <v>531</v>
          </cell>
          <cell r="EE49">
            <v>517</v>
          </cell>
          <cell r="EF49">
            <v>1021</v>
          </cell>
          <cell r="EG49">
            <v>502</v>
          </cell>
          <cell r="EH49">
            <v>519</v>
          </cell>
          <cell r="EI49">
            <v>1054</v>
          </cell>
          <cell r="EJ49">
            <v>547</v>
          </cell>
          <cell r="EK49">
            <v>507</v>
          </cell>
          <cell r="EL49">
            <v>1007</v>
          </cell>
          <cell r="EM49">
            <v>511</v>
          </cell>
          <cell r="EN49">
            <v>496</v>
          </cell>
          <cell r="EO49">
            <v>1032</v>
          </cell>
          <cell r="EP49">
            <v>496</v>
          </cell>
          <cell r="EQ49">
            <v>536</v>
          </cell>
          <cell r="ER49">
            <v>1040</v>
          </cell>
          <cell r="ES49">
            <v>513</v>
          </cell>
          <cell r="ET49">
            <v>527</v>
          </cell>
          <cell r="EU49">
            <v>1084</v>
          </cell>
          <cell r="EV49">
            <v>536</v>
          </cell>
          <cell r="EW49">
            <v>548</v>
          </cell>
          <cell r="EX49">
            <v>1162</v>
          </cell>
          <cell r="EY49">
            <v>593</v>
          </cell>
          <cell r="EZ49">
            <v>569</v>
          </cell>
          <cell r="FA49">
            <v>1163</v>
          </cell>
          <cell r="FB49">
            <v>604</v>
          </cell>
          <cell r="FC49">
            <v>559</v>
          </cell>
          <cell r="FD49">
            <v>1299</v>
          </cell>
          <cell r="FE49">
            <v>634</v>
          </cell>
          <cell r="FF49">
            <v>665</v>
          </cell>
          <cell r="FG49">
            <v>1205</v>
          </cell>
          <cell r="FH49">
            <v>614</v>
          </cell>
          <cell r="FI49">
            <v>591</v>
          </cell>
          <cell r="FJ49">
            <v>1261</v>
          </cell>
          <cell r="FK49">
            <v>656</v>
          </cell>
          <cell r="FL49">
            <v>605</v>
          </cell>
          <cell r="FM49">
            <v>1214</v>
          </cell>
          <cell r="FN49">
            <v>599</v>
          </cell>
          <cell r="FO49">
            <v>615</v>
          </cell>
          <cell r="FP49">
            <v>1167</v>
          </cell>
          <cell r="FQ49">
            <v>557</v>
          </cell>
          <cell r="FR49">
            <v>610</v>
          </cell>
          <cell r="FS49">
            <v>1191</v>
          </cell>
          <cell r="FT49">
            <v>592</v>
          </cell>
          <cell r="FU49">
            <v>599</v>
          </cell>
          <cell r="FV49">
            <v>1243</v>
          </cell>
          <cell r="FW49">
            <v>612</v>
          </cell>
          <cell r="FX49">
            <v>631</v>
          </cell>
          <cell r="FY49">
            <v>1128</v>
          </cell>
          <cell r="FZ49">
            <v>563</v>
          </cell>
          <cell r="GA49">
            <v>565</v>
          </cell>
          <cell r="GB49">
            <v>1221</v>
          </cell>
          <cell r="GC49">
            <v>593</v>
          </cell>
          <cell r="GD49">
            <v>628</v>
          </cell>
          <cell r="GE49">
            <v>1100</v>
          </cell>
          <cell r="GF49">
            <v>522</v>
          </cell>
          <cell r="GG49">
            <v>578</v>
          </cell>
          <cell r="GH49">
            <v>1090</v>
          </cell>
          <cell r="GI49">
            <v>550</v>
          </cell>
          <cell r="GJ49">
            <v>540</v>
          </cell>
          <cell r="GK49">
            <v>1165</v>
          </cell>
          <cell r="GL49">
            <v>585</v>
          </cell>
          <cell r="GM49">
            <v>580</v>
          </cell>
          <cell r="GN49">
            <v>1079</v>
          </cell>
          <cell r="GO49">
            <v>552</v>
          </cell>
          <cell r="GP49">
            <v>527</v>
          </cell>
          <cell r="GQ49">
            <v>1040</v>
          </cell>
          <cell r="GR49">
            <v>529</v>
          </cell>
          <cell r="GS49">
            <v>511</v>
          </cell>
          <cell r="GT49">
            <v>994</v>
          </cell>
          <cell r="GU49">
            <v>488</v>
          </cell>
          <cell r="GV49">
            <v>506</v>
          </cell>
          <cell r="GW49">
            <v>984</v>
          </cell>
          <cell r="GX49">
            <v>488</v>
          </cell>
          <cell r="GY49">
            <v>496</v>
          </cell>
          <cell r="GZ49">
            <v>1007</v>
          </cell>
          <cell r="HA49">
            <v>495</v>
          </cell>
          <cell r="HB49">
            <v>512</v>
          </cell>
          <cell r="HC49">
            <v>941</v>
          </cell>
          <cell r="HD49">
            <v>491</v>
          </cell>
          <cell r="HE49">
            <v>450</v>
          </cell>
          <cell r="HF49">
            <v>951</v>
          </cell>
          <cell r="HG49">
            <v>444</v>
          </cell>
          <cell r="HH49">
            <v>507</v>
          </cell>
          <cell r="HI49">
            <v>997</v>
          </cell>
          <cell r="HJ49">
            <v>476</v>
          </cell>
          <cell r="HK49">
            <v>521</v>
          </cell>
          <cell r="HL49">
            <v>1107</v>
          </cell>
          <cell r="HM49">
            <v>532</v>
          </cell>
          <cell r="HN49">
            <v>575</v>
          </cell>
          <cell r="HO49">
            <v>1160</v>
          </cell>
          <cell r="HP49">
            <v>570</v>
          </cell>
          <cell r="HQ49">
            <v>590</v>
          </cell>
          <cell r="HR49">
            <v>1217</v>
          </cell>
          <cell r="HS49">
            <v>585</v>
          </cell>
          <cell r="HT49">
            <v>632</v>
          </cell>
          <cell r="HU49">
            <v>896</v>
          </cell>
          <cell r="HV49">
            <v>461</v>
          </cell>
          <cell r="HW49">
            <v>435</v>
          </cell>
          <cell r="HX49">
            <v>811</v>
          </cell>
          <cell r="HY49">
            <v>394</v>
          </cell>
          <cell r="HZ49">
            <v>417</v>
          </cell>
          <cell r="IA49">
            <v>818</v>
          </cell>
          <cell r="IB49">
            <v>383</v>
          </cell>
          <cell r="IC49">
            <v>435</v>
          </cell>
          <cell r="ID49">
            <v>749</v>
          </cell>
          <cell r="IE49">
            <v>384</v>
          </cell>
          <cell r="IF49">
            <v>365</v>
          </cell>
          <cell r="IG49">
            <v>710</v>
          </cell>
          <cell r="IH49">
            <v>329</v>
          </cell>
          <cell r="II49">
            <v>381</v>
          </cell>
          <cell r="IJ49">
            <v>635</v>
          </cell>
          <cell r="IK49">
            <v>315</v>
          </cell>
          <cell r="IL49">
            <v>320</v>
          </cell>
          <cell r="IM49">
            <v>602</v>
          </cell>
          <cell r="IN49">
            <v>301</v>
          </cell>
          <cell r="IO49">
            <v>301</v>
          </cell>
          <cell r="IP49">
            <v>562</v>
          </cell>
          <cell r="IQ49">
            <v>274</v>
          </cell>
          <cell r="IR49">
            <v>288</v>
          </cell>
          <cell r="IS49">
            <v>586</v>
          </cell>
          <cell r="IT49">
            <v>262</v>
          </cell>
          <cell r="IU49">
            <v>324</v>
          </cell>
          <cell r="IV49">
            <v>536</v>
          </cell>
          <cell r="IW49">
            <v>249</v>
          </cell>
          <cell r="IX49">
            <v>287</v>
          </cell>
          <cell r="IY49">
            <v>501</v>
          </cell>
          <cell r="IZ49">
            <v>207</v>
          </cell>
          <cell r="JA49">
            <v>294</v>
          </cell>
          <cell r="JB49">
            <v>442</v>
          </cell>
          <cell r="JC49">
            <v>206</v>
          </cell>
          <cell r="JD49">
            <v>236</v>
          </cell>
          <cell r="JE49">
            <v>394</v>
          </cell>
          <cell r="JF49">
            <v>143</v>
          </cell>
          <cell r="JG49">
            <v>251</v>
          </cell>
          <cell r="JH49">
            <v>396</v>
          </cell>
          <cell r="JI49">
            <v>178</v>
          </cell>
          <cell r="JJ49">
            <v>218</v>
          </cell>
          <cell r="JK49">
            <v>352</v>
          </cell>
          <cell r="JL49">
            <v>157</v>
          </cell>
          <cell r="JM49">
            <v>195</v>
          </cell>
          <cell r="JN49">
            <v>367</v>
          </cell>
          <cell r="JO49">
            <v>140</v>
          </cell>
          <cell r="JP49">
            <v>227</v>
          </cell>
          <cell r="JQ49">
            <v>311</v>
          </cell>
          <cell r="JR49">
            <v>128</v>
          </cell>
          <cell r="JS49">
            <v>183</v>
          </cell>
          <cell r="JT49">
            <v>299</v>
          </cell>
          <cell r="JU49">
            <v>111</v>
          </cell>
          <cell r="JV49">
            <v>188</v>
          </cell>
          <cell r="JW49">
            <v>237</v>
          </cell>
          <cell r="JX49">
            <v>75</v>
          </cell>
          <cell r="JY49">
            <v>162</v>
          </cell>
          <cell r="JZ49">
            <v>214</v>
          </cell>
          <cell r="KA49">
            <v>77</v>
          </cell>
          <cell r="KB49">
            <v>137</v>
          </cell>
          <cell r="KC49">
            <v>173</v>
          </cell>
          <cell r="KD49">
            <v>57</v>
          </cell>
          <cell r="KE49">
            <v>116</v>
          </cell>
          <cell r="KF49">
            <v>761</v>
          </cell>
          <cell r="KG49">
            <v>193</v>
          </cell>
          <cell r="KH49">
            <v>568</v>
          </cell>
        </row>
        <row r="50">
          <cell r="C50" t="str">
            <v>Bury</v>
          </cell>
          <cell r="D50" t="str">
            <v>E08000002</v>
          </cell>
          <cell r="E50" t="str">
            <v>Metropolitan District</v>
          </cell>
          <cell r="F50">
            <v>187884</v>
          </cell>
          <cell r="G50">
            <v>116412</v>
          </cell>
          <cell r="H50">
            <v>5.0526035</v>
          </cell>
          <cell r="I50">
            <v>0.61959506929807751</v>
          </cell>
          <cell r="J50">
            <v>9799</v>
          </cell>
          <cell r="K50">
            <v>9115</v>
          </cell>
          <cell r="L50">
            <v>11681</v>
          </cell>
          <cell r="M50">
            <v>12382</v>
          </cell>
          <cell r="N50">
            <v>11605</v>
          </cell>
          <cell r="O50">
            <v>12413</v>
          </cell>
          <cell r="P50">
            <v>13517</v>
          </cell>
          <cell r="Q50">
            <v>14274</v>
          </cell>
          <cell r="R50">
            <v>10642</v>
          </cell>
          <cell r="S50">
            <v>10984</v>
          </cell>
          <cell r="T50">
            <v>91969</v>
          </cell>
          <cell r="U50">
            <v>95915</v>
          </cell>
          <cell r="V50">
            <v>2370</v>
          </cell>
          <cell r="W50">
            <v>1240</v>
          </cell>
          <cell r="X50">
            <v>1130</v>
          </cell>
          <cell r="Y50">
            <v>2380</v>
          </cell>
          <cell r="Z50">
            <v>1255</v>
          </cell>
          <cell r="AA50">
            <v>1125</v>
          </cell>
          <cell r="AB50">
            <v>2504</v>
          </cell>
          <cell r="AC50">
            <v>1269</v>
          </cell>
          <cell r="AD50">
            <v>1235</v>
          </cell>
          <cell r="AE50">
            <v>2575</v>
          </cell>
          <cell r="AF50">
            <v>1336</v>
          </cell>
          <cell r="AG50">
            <v>1239</v>
          </cell>
          <cell r="AH50">
            <v>2599</v>
          </cell>
          <cell r="AI50">
            <v>1293</v>
          </cell>
          <cell r="AJ50">
            <v>1306</v>
          </cell>
          <cell r="AK50">
            <v>2509</v>
          </cell>
          <cell r="AL50">
            <v>1318</v>
          </cell>
          <cell r="AM50">
            <v>1191</v>
          </cell>
          <cell r="AN50">
            <v>2456</v>
          </cell>
          <cell r="AO50">
            <v>1298</v>
          </cell>
          <cell r="AP50">
            <v>1158</v>
          </cell>
          <cell r="AQ50">
            <v>2597</v>
          </cell>
          <cell r="AR50">
            <v>1301</v>
          </cell>
          <cell r="AS50">
            <v>1296</v>
          </cell>
          <cell r="AT50">
            <v>2382</v>
          </cell>
          <cell r="AU50">
            <v>1171</v>
          </cell>
          <cell r="AV50">
            <v>1211</v>
          </cell>
          <cell r="AW50">
            <v>2393</v>
          </cell>
          <cell r="AX50">
            <v>1273</v>
          </cell>
          <cell r="AY50">
            <v>1120</v>
          </cell>
          <cell r="AZ50">
            <v>2305</v>
          </cell>
          <cell r="BA50">
            <v>1221</v>
          </cell>
          <cell r="BB50">
            <v>1084</v>
          </cell>
          <cell r="BC50">
            <v>2255</v>
          </cell>
          <cell r="BD50">
            <v>1177</v>
          </cell>
          <cell r="BE50">
            <v>1078</v>
          </cell>
          <cell r="BF50">
            <v>2205</v>
          </cell>
          <cell r="BG50">
            <v>1141</v>
          </cell>
          <cell r="BH50">
            <v>1064</v>
          </cell>
          <cell r="BI50">
            <v>2168</v>
          </cell>
          <cell r="BJ50">
            <v>1105</v>
          </cell>
          <cell r="BK50">
            <v>1063</v>
          </cell>
          <cell r="BL50">
            <v>2172</v>
          </cell>
          <cell r="BM50">
            <v>1095</v>
          </cell>
          <cell r="BN50">
            <v>1077</v>
          </cell>
          <cell r="BO50">
            <v>2189</v>
          </cell>
          <cell r="BP50">
            <v>1149</v>
          </cell>
          <cell r="BQ50">
            <v>1040</v>
          </cell>
          <cell r="BR50">
            <v>2278</v>
          </cell>
          <cell r="BS50">
            <v>1134</v>
          </cell>
          <cell r="BT50">
            <v>1144</v>
          </cell>
          <cell r="BU50">
            <v>2316</v>
          </cell>
          <cell r="BV50">
            <v>1220</v>
          </cell>
          <cell r="BW50">
            <v>1096</v>
          </cell>
          <cell r="BX50">
            <v>2231</v>
          </cell>
          <cell r="BY50">
            <v>1143</v>
          </cell>
          <cell r="BZ50">
            <v>1088</v>
          </cell>
          <cell r="CA50">
            <v>1812</v>
          </cell>
          <cell r="CB50">
            <v>1002</v>
          </cell>
          <cell r="CC50">
            <v>810</v>
          </cell>
          <cell r="CD50">
            <v>1754</v>
          </cell>
          <cell r="CE50">
            <v>960</v>
          </cell>
          <cell r="CF50">
            <v>794</v>
          </cell>
          <cell r="CG50">
            <v>1900</v>
          </cell>
          <cell r="CH50">
            <v>968</v>
          </cell>
          <cell r="CI50">
            <v>932</v>
          </cell>
          <cell r="CJ50">
            <v>1994</v>
          </cell>
          <cell r="CK50">
            <v>1049</v>
          </cell>
          <cell r="CL50">
            <v>945</v>
          </cell>
          <cell r="CM50">
            <v>2231</v>
          </cell>
          <cell r="CN50">
            <v>1128</v>
          </cell>
          <cell r="CO50">
            <v>1103</v>
          </cell>
          <cell r="CP50">
            <v>2398</v>
          </cell>
          <cell r="CQ50">
            <v>1195</v>
          </cell>
          <cell r="CR50">
            <v>1203</v>
          </cell>
          <cell r="CS50">
            <v>2480</v>
          </cell>
          <cell r="CT50">
            <v>1310</v>
          </cell>
          <cell r="CU50">
            <v>1170</v>
          </cell>
          <cell r="CV50">
            <v>2392</v>
          </cell>
          <cell r="CW50">
            <v>1177</v>
          </cell>
          <cell r="CX50">
            <v>1215</v>
          </cell>
          <cell r="CY50">
            <v>2320</v>
          </cell>
          <cell r="CZ50">
            <v>1099</v>
          </cell>
          <cell r="DA50">
            <v>1221</v>
          </cell>
          <cell r="DB50">
            <v>2426</v>
          </cell>
          <cell r="DC50">
            <v>1171</v>
          </cell>
          <cell r="DD50">
            <v>1255</v>
          </cell>
          <cell r="DE50">
            <v>2407</v>
          </cell>
          <cell r="DF50">
            <v>1110</v>
          </cell>
          <cell r="DG50">
            <v>1297</v>
          </cell>
          <cell r="DH50">
            <v>2313</v>
          </cell>
          <cell r="DI50">
            <v>1049</v>
          </cell>
          <cell r="DJ50">
            <v>1264</v>
          </cell>
          <cell r="DK50">
            <v>2407</v>
          </cell>
          <cell r="DL50">
            <v>1221</v>
          </cell>
          <cell r="DM50">
            <v>1186</v>
          </cell>
          <cell r="DN50">
            <v>2312</v>
          </cell>
          <cell r="DO50">
            <v>1121</v>
          </cell>
          <cell r="DP50">
            <v>1191</v>
          </cell>
          <cell r="DQ50">
            <v>2492</v>
          </cell>
          <cell r="DR50">
            <v>1188</v>
          </cell>
          <cell r="DS50">
            <v>1304</v>
          </cell>
          <cell r="DT50">
            <v>2514</v>
          </cell>
          <cell r="DU50">
            <v>1235</v>
          </cell>
          <cell r="DV50">
            <v>1279</v>
          </cell>
          <cell r="DW50">
            <v>2397</v>
          </cell>
          <cell r="DX50">
            <v>1173</v>
          </cell>
          <cell r="DY50">
            <v>1224</v>
          </cell>
          <cell r="DZ50">
            <v>2367</v>
          </cell>
          <cell r="EA50">
            <v>1125</v>
          </cell>
          <cell r="EB50">
            <v>1242</v>
          </cell>
          <cell r="EC50">
            <v>2249</v>
          </cell>
          <cell r="ED50">
            <v>1077</v>
          </cell>
          <cell r="EE50">
            <v>1172</v>
          </cell>
          <cell r="EF50">
            <v>2107</v>
          </cell>
          <cell r="EG50">
            <v>1011</v>
          </cell>
          <cell r="EH50">
            <v>1096</v>
          </cell>
          <cell r="EI50">
            <v>2240</v>
          </cell>
          <cell r="EJ50">
            <v>1096</v>
          </cell>
          <cell r="EK50">
            <v>1144</v>
          </cell>
          <cell r="EL50">
            <v>2333</v>
          </cell>
          <cell r="EM50">
            <v>1128</v>
          </cell>
          <cell r="EN50">
            <v>1205</v>
          </cell>
          <cell r="EO50">
            <v>2356</v>
          </cell>
          <cell r="EP50">
            <v>1127</v>
          </cell>
          <cell r="EQ50">
            <v>1229</v>
          </cell>
          <cell r="ER50">
            <v>2516</v>
          </cell>
          <cell r="ES50">
            <v>1251</v>
          </cell>
          <cell r="ET50">
            <v>1265</v>
          </cell>
          <cell r="EU50">
            <v>2648</v>
          </cell>
          <cell r="EV50">
            <v>1271</v>
          </cell>
          <cell r="EW50">
            <v>1377</v>
          </cell>
          <cell r="EX50">
            <v>2805</v>
          </cell>
          <cell r="EY50">
            <v>1346</v>
          </cell>
          <cell r="EZ50">
            <v>1459</v>
          </cell>
          <cell r="FA50">
            <v>2683</v>
          </cell>
          <cell r="FB50">
            <v>1269</v>
          </cell>
          <cell r="FC50">
            <v>1414</v>
          </cell>
          <cell r="FD50">
            <v>2885</v>
          </cell>
          <cell r="FE50">
            <v>1426</v>
          </cell>
          <cell r="FF50">
            <v>1459</v>
          </cell>
          <cell r="FG50">
            <v>2814</v>
          </cell>
          <cell r="FH50">
            <v>1371</v>
          </cell>
          <cell r="FI50">
            <v>1443</v>
          </cell>
          <cell r="FJ50">
            <v>2906</v>
          </cell>
          <cell r="FK50">
            <v>1390</v>
          </cell>
          <cell r="FL50">
            <v>1516</v>
          </cell>
          <cell r="FM50">
            <v>2787</v>
          </cell>
          <cell r="FN50">
            <v>1367</v>
          </cell>
          <cell r="FO50">
            <v>1420</v>
          </cell>
          <cell r="FP50">
            <v>2817</v>
          </cell>
          <cell r="FQ50">
            <v>1384</v>
          </cell>
          <cell r="FR50">
            <v>1433</v>
          </cell>
          <cell r="FS50">
            <v>2828</v>
          </cell>
          <cell r="FT50">
            <v>1412</v>
          </cell>
          <cell r="FU50">
            <v>1416</v>
          </cell>
          <cell r="FV50">
            <v>2744</v>
          </cell>
          <cell r="FW50">
            <v>1332</v>
          </cell>
          <cell r="FX50">
            <v>1412</v>
          </cell>
          <cell r="FY50">
            <v>2767</v>
          </cell>
          <cell r="FZ50">
            <v>1366</v>
          </cell>
          <cell r="GA50">
            <v>1401</v>
          </cell>
          <cell r="GB50">
            <v>2560</v>
          </cell>
          <cell r="GC50">
            <v>1200</v>
          </cell>
          <cell r="GD50">
            <v>1360</v>
          </cell>
          <cell r="GE50">
            <v>2526</v>
          </cell>
          <cell r="GF50">
            <v>1247</v>
          </cell>
          <cell r="GG50">
            <v>1279</v>
          </cell>
          <cell r="GH50">
            <v>2428</v>
          </cell>
          <cell r="GI50">
            <v>1195</v>
          </cell>
          <cell r="GJ50">
            <v>1233</v>
          </cell>
          <cell r="GK50">
            <v>2292</v>
          </cell>
          <cell r="GL50">
            <v>1131</v>
          </cell>
          <cell r="GM50">
            <v>1161</v>
          </cell>
          <cell r="GN50">
            <v>2175</v>
          </cell>
          <cell r="GO50">
            <v>1092</v>
          </cell>
          <cell r="GP50">
            <v>1083</v>
          </cell>
          <cell r="GQ50">
            <v>2158</v>
          </cell>
          <cell r="GR50">
            <v>1051</v>
          </cell>
          <cell r="GS50">
            <v>1107</v>
          </cell>
          <cell r="GT50">
            <v>1937</v>
          </cell>
          <cell r="GU50">
            <v>963</v>
          </cell>
          <cell r="GV50">
            <v>974</v>
          </cell>
          <cell r="GW50">
            <v>2018</v>
          </cell>
          <cell r="GX50">
            <v>959</v>
          </cell>
          <cell r="GY50">
            <v>1059</v>
          </cell>
          <cell r="GZ50">
            <v>2111</v>
          </cell>
          <cell r="HA50">
            <v>1049</v>
          </cell>
          <cell r="HB50">
            <v>1062</v>
          </cell>
          <cell r="HC50">
            <v>2026</v>
          </cell>
          <cell r="HD50">
            <v>989</v>
          </cell>
          <cell r="HE50">
            <v>1037</v>
          </cell>
          <cell r="HF50">
            <v>1955</v>
          </cell>
          <cell r="HG50">
            <v>966</v>
          </cell>
          <cell r="HH50">
            <v>989</v>
          </cell>
          <cell r="HI50">
            <v>2089</v>
          </cell>
          <cell r="HJ50">
            <v>1027</v>
          </cell>
          <cell r="HK50">
            <v>1062</v>
          </cell>
          <cell r="HL50">
            <v>2187</v>
          </cell>
          <cell r="HM50">
            <v>1066</v>
          </cell>
          <cell r="HN50">
            <v>1121</v>
          </cell>
          <cell r="HO50">
            <v>2254</v>
          </cell>
          <cell r="HP50">
            <v>1114</v>
          </cell>
          <cell r="HQ50">
            <v>1140</v>
          </cell>
          <cell r="HR50">
            <v>2562</v>
          </cell>
          <cell r="HS50">
            <v>1253</v>
          </cell>
          <cell r="HT50">
            <v>1309</v>
          </cell>
          <cell r="HU50">
            <v>1844</v>
          </cell>
          <cell r="HV50">
            <v>906</v>
          </cell>
          <cell r="HW50">
            <v>938</v>
          </cell>
          <cell r="HX50">
            <v>1755</v>
          </cell>
          <cell r="HY50">
            <v>825</v>
          </cell>
          <cell r="HZ50">
            <v>930</v>
          </cell>
          <cell r="IA50">
            <v>1839</v>
          </cell>
          <cell r="IB50">
            <v>874</v>
          </cell>
          <cell r="IC50">
            <v>965</v>
          </cell>
          <cell r="ID50">
            <v>1570</v>
          </cell>
          <cell r="IE50">
            <v>720</v>
          </cell>
          <cell r="IF50">
            <v>850</v>
          </cell>
          <cell r="IG50">
            <v>1457</v>
          </cell>
          <cell r="IH50">
            <v>704</v>
          </cell>
          <cell r="II50">
            <v>753</v>
          </cell>
          <cell r="IJ50">
            <v>1366</v>
          </cell>
          <cell r="IK50">
            <v>619</v>
          </cell>
          <cell r="IL50">
            <v>747</v>
          </cell>
          <cell r="IM50">
            <v>1383</v>
          </cell>
          <cell r="IN50">
            <v>648</v>
          </cell>
          <cell r="IO50">
            <v>735</v>
          </cell>
          <cell r="IP50">
            <v>1319</v>
          </cell>
          <cell r="IQ50">
            <v>632</v>
          </cell>
          <cell r="IR50">
            <v>687</v>
          </cell>
          <cell r="IS50">
            <v>1247</v>
          </cell>
          <cell r="IT50">
            <v>550</v>
          </cell>
          <cell r="IU50">
            <v>697</v>
          </cell>
          <cell r="IV50">
            <v>1237</v>
          </cell>
          <cell r="IW50">
            <v>534</v>
          </cell>
          <cell r="IX50">
            <v>703</v>
          </cell>
          <cell r="IY50">
            <v>1135</v>
          </cell>
          <cell r="IZ50">
            <v>510</v>
          </cell>
          <cell r="JA50">
            <v>625</v>
          </cell>
          <cell r="JB50">
            <v>1041</v>
          </cell>
          <cell r="JC50">
            <v>446</v>
          </cell>
          <cell r="JD50">
            <v>595</v>
          </cell>
          <cell r="JE50">
            <v>902</v>
          </cell>
          <cell r="JF50">
            <v>361</v>
          </cell>
          <cell r="JG50">
            <v>541</v>
          </cell>
          <cell r="JH50">
            <v>845</v>
          </cell>
          <cell r="JI50">
            <v>355</v>
          </cell>
          <cell r="JJ50">
            <v>490</v>
          </cell>
          <cell r="JK50">
            <v>735</v>
          </cell>
          <cell r="JL50">
            <v>281</v>
          </cell>
          <cell r="JM50">
            <v>454</v>
          </cell>
          <cell r="JN50">
            <v>693</v>
          </cell>
          <cell r="JO50">
            <v>282</v>
          </cell>
          <cell r="JP50">
            <v>411</v>
          </cell>
          <cell r="JQ50">
            <v>650</v>
          </cell>
          <cell r="JR50">
            <v>255</v>
          </cell>
          <cell r="JS50">
            <v>395</v>
          </cell>
          <cell r="JT50">
            <v>568</v>
          </cell>
          <cell r="JU50">
            <v>213</v>
          </cell>
          <cell r="JV50">
            <v>355</v>
          </cell>
          <cell r="JW50">
            <v>472</v>
          </cell>
          <cell r="JX50">
            <v>184</v>
          </cell>
          <cell r="JY50">
            <v>288</v>
          </cell>
          <cell r="JZ50">
            <v>418</v>
          </cell>
          <cell r="KA50">
            <v>155</v>
          </cell>
          <cell r="KB50">
            <v>263</v>
          </cell>
          <cell r="KC50">
            <v>407</v>
          </cell>
          <cell r="KD50">
            <v>130</v>
          </cell>
          <cell r="KE50">
            <v>277</v>
          </cell>
          <cell r="KF50">
            <v>1438</v>
          </cell>
          <cell r="KG50">
            <v>439</v>
          </cell>
          <cell r="KH50">
            <v>999</v>
          </cell>
        </row>
        <row r="51">
          <cell r="C51" t="str">
            <v>Calderdale</v>
          </cell>
          <cell r="D51" t="str">
            <v>E08000033</v>
          </cell>
          <cell r="E51" t="str">
            <v>Metropolitan District</v>
          </cell>
          <cell r="F51">
            <v>208402</v>
          </cell>
          <cell r="G51">
            <v>130529</v>
          </cell>
          <cell r="H51">
            <v>4.3965493899999997</v>
          </cell>
          <cell r="I51">
            <v>0.62633276072206601</v>
          </cell>
          <cell r="J51">
            <v>10666</v>
          </cell>
          <cell r="K51">
            <v>10252</v>
          </cell>
          <cell r="L51">
            <v>12233</v>
          </cell>
          <cell r="M51">
            <v>12884</v>
          </cell>
          <cell r="N51">
            <v>13370</v>
          </cell>
          <cell r="O51">
            <v>13656</v>
          </cell>
          <cell r="P51">
            <v>15840</v>
          </cell>
          <cell r="Q51">
            <v>15950</v>
          </cell>
          <cell r="R51">
            <v>12855</v>
          </cell>
          <cell r="S51">
            <v>12823</v>
          </cell>
          <cell r="T51">
            <v>102227</v>
          </cell>
          <cell r="U51">
            <v>106175</v>
          </cell>
          <cell r="V51">
            <v>2566</v>
          </cell>
          <cell r="W51">
            <v>1359</v>
          </cell>
          <cell r="X51">
            <v>1207</v>
          </cell>
          <cell r="Y51">
            <v>2515</v>
          </cell>
          <cell r="Z51">
            <v>1325</v>
          </cell>
          <cell r="AA51">
            <v>1190</v>
          </cell>
          <cell r="AB51">
            <v>2695</v>
          </cell>
          <cell r="AC51">
            <v>1364</v>
          </cell>
          <cell r="AD51">
            <v>1331</v>
          </cell>
          <cell r="AE51">
            <v>2732</v>
          </cell>
          <cell r="AF51">
            <v>1415</v>
          </cell>
          <cell r="AG51">
            <v>1317</v>
          </cell>
          <cell r="AH51">
            <v>2650</v>
          </cell>
          <cell r="AI51">
            <v>1342</v>
          </cell>
          <cell r="AJ51">
            <v>1308</v>
          </cell>
          <cell r="AK51">
            <v>2716</v>
          </cell>
          <cell r="AL51">
            <v>1383</v>
          </cell>
          <cell r="AM51">
            <v>1333</v>
          </cell>
          <cell r="AN51">
            <v>2600</v>
          </cell>
          <cell r="AO51">
            <v>1274</v>
          </cell>
          <cell r="AP51">
            <v>1326</v>
          </cell>
          <cell r="AQ51">
            <v>2641</v>
          </cell>
          <cell r="AR51">
            <v>1339</v>
          </cell>
          <cell r="AS51">
            <v>1302</v>
          </cell>
          <cell r="AT51">
            <v>2581</v>
          </cell>
          <cell r="AU51">
            <v>1257</v>
          </cell>
          <cell r="AV51">
            <v>1324</v>
          </cell>
          <cell r="AW51">
            <v>2555</v>
          </cell>
          <cell r="AX51">
            <v>1222</v>
          </cell>
          <cell r="AY51">
            <v>1333</v>
          </cell>
          <cell r="AZ51">
            <v>2482</v>
          </cell>
          <cell r="BA51">
            <v>1274</v>
          </cell>
          <cell r="BB51">
            <v>1208</v>
          </cell>
          <cell r="BC51">
            <v>2462</v>
          </cell>
          <cell r="BD51">
            <v>1263</v>
          </cell>
          <cell r="BE51">
            <v>1199</v>
          </cell>
          <cell r="BF51">
            <v>2317</v>
          </cell>
          <cell r="BG51">
            <v>1201</v>
          </cell>
          <cell r="BH51">
            <v>1116</v>
          </cell>
          <cell r="BI51">
            <v>2289</v>
          </cell>
          <cell r="BJ51">
            <v>1156</v>
          </cell>
          <cell r="BK51">
            <v>1133</v>
          </cell>
          <cell r="BL51">
            <v>2351</v>
          </cell>
          <cell r="BM51">
            <v>1185</v>
          </cell>
          <cell r="BN51">
            <v>1166</v>
          </cell>
          <cell r="BO51">
            <v>2563</v>
          </cell>
          <cell r="BP51">
            <v>1310</v>
          </cell>
          <cell r="BQ51">
            <v>1253</v>
          </cell>
          <cell r="BR51">
            <v>2557</v>
          </cell>
          <cell r="BS51">
            <v>1338</v>
          </cell>
          <cell r="BT51">
            <v>1219</v>
          </cell>
          <cell r="BU51">
            <v>2576</v>
          </cell>
          <cell r="BV51">
            <v>1312</v>
          </cell>
          <cell r="BW51">
            <v>1264</v>
          </cell>
          <cell r="BX51">
            <v>2569</v>
          </cell>
          <cell r="BY51">
            <v>1312</v>
          </cell>
          <cell r="BZ51">
            <v>1257</v>
          </cell>
          <cell r="CA51">
            <v>2060</v>
          </cell>
          <cell r="CB51">
            <v>1051</v>
          </cell>
          <cell r="CC51">
            <v>1009</v>
          </cell>
          <cell r="CD51">
            <v>1922</v>
          </cell>
          <cell r="CE51">
            <v>1013</v>
          </cell>
          <cell r="CF51">
            <v>909</v>
          </cell>
          <cell r="CG51">
            <v>2019</v>
          </cell>
          <cell r="CH51">
            <v>1014</v>
          </cell>
          <cell r="CI51">
            <v>1005</v>
          </cell>
          <cell r="CJ51">
            <v>2295</v>
          </cell>
          <cell r="CK51">
            <v>1156</v>
          </cell>
          <cell r="CL51">
            <v>1139</v>
          </cell>
          <cell r="CM51">
            <v>2437</v>
          </cell>
          <cell r="CN51">
            <v>1182</v>
          </cell>
          <cell r="CO51">
            <v>1255</v>
          </cell>
          <cell r="CP51">
            <v>2483</v>
          </cell>
          <cell r="CQ51">
            <v>1288</v>
          </cell>
          <cell r="CR51">
            <v>1195</v>
          </cell>
          <cell r="CS51">
            <v>2433</v>
          </cell>
          <cell r="CT51">
            <v>1216</v>
          </cell>
          <cell r="CU51">
            <v>1217</v>
          </cell>
          <cell r="CV51">
            <v>2464</v>
          </cell>
          <cell r="CW51">
            <v>1183</v>
          </cell>
          <cell r="CX51">
            <v>1281</v>
          </cell>
          <cell r="CY51">
            <v>2587</v>
          </cell>
          <cell r="CZ51">
            <v>1292</v>
          </cell>
          <cell r="DA51">
            <v>1295</v>
          </cell>
          <cell r="DB51">
            <v>2571</v>
          </cell>
          <cell r="DC51">
            <v>1178</v>
          </cell>
          <cell r="DD51">
            <v>1393</v>
          </cell>
          <cell r="DE51">
            <v>2338</v>
          </cell>
          <cell r="DF51">
            <v>1147</v>
          </cell>
          <cell r="DG51">
            <v>1191</v>
          </cell>
          <cell r="DH51">
            <v>2614</v>
          </cell>
          <cell r="DI51">
            <v>1274</v>
          </cell>
          <cell r="DJ51">
            <v>1340</v>
          </cell>
          <cell r="DK51">
            <v>2449</v>
          </cell>
          <cell r="DL51">
            <v>1207</v>
          </cell>
          <cell r="DM51">
            <v>1242</v>
          </cell>
          <cell r="DN51">
            <v>2563</v>
          </cell>
          <cell r="DO51">
            <v>1273</v>
          </cell>
          <cell r="DP51">
            <v>1290</v>
          </cell>
          <cell r="DQ51">
            <v>2582</v>
          </cell>
          <cell r="DR51">
            <v>1246</v>
          </cell>
          <cell r="DS51">
            <v>1336</v>
          </cell>
          <cell r="DT51">
            <v>2516</v>
          </cell>
          <cell r="DU51">
            <v>1217</v>
          </cell>
          <cell r="DV51">
            <v>1299</v>
          </cell>
          <cell r="DW51">
            <v>2758</v>
          </cell>
          <cell r="DX51">
            <v>1368</v>
          </cell>
          <cell r="DY51">
            <v>1390</v>
          </cell>
          <cell r="DZ51">
            <v>2637</v>
          </cell>
          <cell r="EA51">
            <v>1282</v>
          </cell>
          <cell r="EB51">
            <v>1355</v>
          </cell>
          <cell r="EC51">
            <v>2378</v>
          </cell>
          <cell r="ED51">
            <v>1166</v>
          </cell>
          <cell r="EE51">
            <v>1212</v>
          </cell>
          <cell r="EF51">
            <v>2354</v>
          </cell>
          <cell r="EG51">
            <v>1165</v>
          </cell>
          <cell r="EH51">
            <v>1189</v>
          </cell>
          <cell r="EI51">
            <v>2514</v>
          </cell>
          <cell r="EJ51">
            <v>1276</v>
          </cell>
          <cell r="EK51">
            <v>1238</v>
          </cell>
          <cell r="EL51">
            <v>2418</v>
          </cell>
          <cell r="EM51">
            <v>1155</v>
          </cell>
          <cell r="EN51">
            <v>1263</v>
          </cell>
          <cell r="EO51">
            <v>2681</v>
          </cell>
          <cell r="EP51">
            <v>1253</v>
          </cell>
          <cell r="EQ51">
            <v>1428</v>
          </cell>
          <cell r="ER51">
            <v>2913</v>
          </cell>
          <cell r="ES51">
            <v>1463</v>
          </cell>
          <cell r="ET51">
            <v>1450</v>
          </cell>
          <cell r="EU51">
            <v>3011</v>
          </cell>
          <cell r="EV51">
            <v>1521</v>
          </cell>
          <cell r="EW51">
            <v>1490</v>
          </cell>
          <cell r="EX51">
            <v>3362</v>
          </cell>
          <cell r="EY51">
            <v>1721</v>
          </cell>
          <cell r="EZ51">
            <v>1641</v>
          </cell>
          <cell r="FA51">
            <v>3255</v>
          </cell>
          <cell r="FB51">
            <v>1592</v>
          </cell>
          <cell r="FC51">
            <v>1663</v>
          </cell>
          <cell r="FD51">
            <v>3121</v>
          </cell>
          <cell r="FE51">
            <v>1587</v>
          </cell>
          <cell r="FF51">
            <v>1534</v>
          </cell>
          <cell r="FG51">
            <v>3286</v>
          </cell>
          <cell r="FH51">
            <v>1652</v>
          </cell>
          <cell r="FI51">
            <v>1634</v>
          </cell>
          <cell r="FJ51">
            <v>3154</v>
          </cell>
          <cell r="FK51">
            <v>1551</v>
          </cell>
          <cell r="FL51">
            <v>1603</v>
          </cell>
          <cell r="FM51">
            <v>3215</v>
          </cell>
          <cell r="FN51">
            <v>1618</v>
          </cell>
          <cell r="FO51">
            <v>1597</v>
          </cell>
          <cell r="FP51">
            <v>3246</v>
          </cell>
          <cell r="FQ51">
            <v>1669</v>
          </cell>
          <cell r="FR51">
            <v>1577</v>
          </cell>
          <cell r="FS51">
            <v>3284</v>
          </cell>
          <cell r="FT51">
            <v>1602</v>
          </cell>
          <cell r="FU51">
            <v>1682</v>
          </cell>
          <cell r="FV51">
            <v>3175</v>
          </cell>
          <cell r="FW51">
            <v>1601</v>
          </cell>
          <cell r="FX51">
            <v>1574</v>
          </cell>
          <cell r="FY51">
            <v>3132</v>
          </cell>
          <cell r="FZ51">
            <v>1566</v>
          </cell>
          <cell r="GA51">
            <v>1566</v>
          </cell>
          <cell r="GB51">
            <v>2922</v>
          </cell>
          <cell r="GC51">
            <v>1402</v>
          </cell>
          <cell r="GD51">
            <v>1520</v>
          </cell>
          <cell r="GE51">
            <v>2878</v>
          </cell>
          <cell r="GF51">
            <v>1417</v>
          </cell>
          <cell r="GG51">
            <v>1461</v>
          </cell>
          <cell r="GH51">
            <v>2783</v>
          </cell>
          <cell r="GI51">
            <v>1377</v>
          </cell>
          <cell r="GJ51">
            <v>1406</v>
          </cell>
          <cell r="GK51">
            <v>2787</v>
          </cell>
          <cell r="GL51">
            <v>1402</v>
          </cell>
          <cell r="GM51">
            <v>1385</v>
          </cell>
          <cell r="GN51">
            <v>2678</v>
          </cell>
          <cell r="GO51">
            <v>1352</v>
          </cell>
          <cell r="GP51">
            <v>1326</v>
          </cell>
          <cell r="GQ51">
            <v>2664</v>
          </cell>
          <cell r="GR51">
            <v>1331</v>
          </cell>
          <cell r="GS51">
            <v>1333</v>
          </cell>
          <cell r="GT51">
            <v>2405</v>
          </cell>
          <cell r="GU51">
            <v>1202</v>
          </cell>
          <cell r="GV51">
            <v>1203</v>
          </cell>
          <cell r="GW51">
            <v>2458</v>
          </cell>
          <cell r="GX51">
            <v>1262</v>
          </cell>
          <cell r="GY51">
            <v>1196</v>
          </cell>
          <cell r="GZ51">
            <v>2375</v>
          </cell>
          <cell r="HA51">
            <v>1199</v>
          </cell>
          <cell r="HB51">
            <v>1176</v>
          </cell>
          <cell r="HC51">
            <v>2257</v>
          </cell>
          <cell r="HD51">
            <v>1146</v>
          </cell>
          <cell r="HE51">
            <v>1111</v>
          </cell>
          <cell r="HF51">
            <v>2393</v>
          </cell>
          <cell r="HG51">
            <v>1167</v>
          </cell>
          <cell r="HH51">
            <v>1226</v>
          </cell>
          <cell r="HI51">
            <v>2457</v>
          </cell>
          <cell r="HJ51">
            <v>1190</v>
          </cell>
          <cell r="HK51">
            <v>1267</v>
          </cell>
          <cell r="HL51">
            <v>2475</v>
          </cell>
          <cell r="HM51">
            <v>1253</v>
          </cell>
          <cell r="HN51">
            <v>1222</v>
          </cell>
          <cell r="HO51">
            <v>2603</v>
          </cell>
          <cell r="HP51">
            <v>1260</v>
          </cell>
          <cell r="HQ51">
            <v>1343</v>
          </cell>
          <cell r="HR51">
            <v>2746</v>
          </cell>
          <cell r="HS51">
            <v>1326</v>
          </cell>
          <cell r="HT51">
            <v>1420</v>
          </cell>
          <cell r="HU51">
            <v>2063</v>
          </cell>
          <cell r="HV51">
            <v>995</v>
          </cell>
          <cell r="HW51">
            <v>1068</v>
          </cell>
          <cell r="HX51">
            <v>2014</v>
          </cell>
          <cell r="HY51">
            <v>956</v>
          </cell>
          <cell r="HZ51">
            <v>1058</v>
          </cell>
          <cell r="IA51">
            <v>1995</v>
          </cell>
          <cell r="IB51">
            <v>1012</v>
          </cell>
          <cell r="IC51">
            <v>983</v>
          </cell>
          <cell r="ID51">
            <v>1835</v>
          </cell>
          <cell r="IE51">
            <v>904</v>
          </cell>
          <cell r="IF51">
            <v>931</v>
          </cell>
          <cell r="IG51">
            <v>1535</v>
          </cell>
          <cell r="IH51">
            <v>704</v>
          </cell>
          <cell r="II51">
            <v>831</v>
          </cell>
          <cell r="IJ51">
            <v>1430</v>
          </cell>
          <cell r="IK51">
            <v>691</v>
          </cell>
          <cell r="IL51">
            <v>739</v>
          </cell>
          <cell r="IM51">
            <v>1464</v>
          </cell>
          <cell r="IN51">
            <v>685</v>
          </cell>
          <cell r="IO51">
            <v>779</v>
          </cell>
          <cell r="IP51">
            <v>1374</v>
          </cell>
          <cell r="IQ51">
            <v>604</v>
          </cell>
          <cell r="IR51">
            <v>770</v>
          </cell>
          <cell r="IS51">
            <v>1366</v>
          </cell>
          <cell r="IT51">
            <v>646</v>
          </cell>
          <cell r="IU51">
            <v>720</v>
          </cell>
          <cell r="IV51">
            <v>1295</v>
          </cell>
          <cell r="IW51">
            <v>577</v>
          </cell>
          <cell r="IX51">
            <v>718</v>
          </cell>
          <cell r="IY51">
            <v>1168</v>
          </cell>
          <cell r="IZ51">
            <v>508</v>
          </cell>
          <cell r="JA51">
            <v>660</v>
          </cell>
          <cell r="JB51">
            <v>1053</v>
          </cell>
          <cell r="JC51">
            <v>439</v>
          </cell>
          <cell r="JD51">
            <v>614</v>
          </cell>
          <cell r="JE51">
            <v>996</v>
          </cell>
          <cell r="JF51">
            <v>420</v>
          </cell>
          <cell r="JG51">
            <v>576</v>
          </cell>
          <cell r="JH51">
            <v>915</v>
          </cell>
          <cell r="JI51">
            <v>353</v>
          </cell>
          <cell r="JJ51">
            <v>562</v>
          </cell>
          <cell r="JK51">
            <v>915</v>
          </cell>
          <cell r="JL51">
            <v>358</v>
          </cell>
          <cell r="JM51">
            <v>557</v>
          </cell>
          <cell r="JN51">
            <v>844</v>
          </cell>
          <cell r="JO51">
            <v>305</v>
          </cell>
          <cell r="JP51">
            <v>539</v>
          </cell>
          <cell r="JQ51">
            <v>707</v>
          </cell>
          <cell r="JR51">
            <v>230</v>
          </cell>
          <cell r="JS51">
            <v>477</v>
          </cell>
          <cell r="JT51">
            <v>663</v>
          </cell>
          <cell r="JU51">
            <v>236</v>
          </cell>
          <cell r="JV51">
            <v>427</v>
          </cell>
          <cell r="JW51">
            <v>555</v>
          </cell>
          <cell r="JX51">
            <v>189</v>
          </cell>
          <cell r="JY51">
            <v>366</v>
          </cell>
          <cell r="JZ51">
            <v>543</v>
          </cell>
          <cell r="KA51">
            <v>174</v>
          </cell>
          <cell r="KB51">
            <v>369</v>
          </cell>
          <cell r="KC51">
            <v>457</v>
          </cell>
          <cell r="KD51">
            <v>132</v>
          </cell>
          <cell r="KE51">
            <v>325</v>
          </cell>
          <cell r="KF51">
            <v>1690</v>
          </cell>
          <cell r="KG51">
            <v>447</v>
          </cell>
          <cell r="KH51">
            <v>1243</v>
          </cell>
        </row>
        <row r="52">
          <cell r="C52" t="str">
            <v>Cambridge</v>
          </cell>
          <cell r="D52" t="str">
            <v>E07000008</v>
          </cell>
          <cell r="E52" t="str">
            <v>Non-metropolitan District</v>
          </cell>
          <cell r="F52">
            <v>130907</v>
          </cell>
          <cell r="G52">
            <v>94900</v>
          </cell>
          <cell r="H52">
            <v>3.38446135</v>
          </cell>
          <cell r="I52">
            <v>0.72494213449242595</v>
          </cell>
          <cell r="J52">
            <v>15219</v>
          </cell>
          <cell r="K52">
            <v>13521</v>
          </cell>
          <cell r="L52">
            <v>13778</v>
          </cell>
          <cell r="M52">
            <v>10508</v>
          </cell>
          <cell r="N52">
            <v>8925</v>
          </cell>
          <cell r="O52">
            <v>8144</v>
          </cell>
          <cell r="P52">
            <v>7406</v>
          </cell>
          <cell r="Q52">
            <v>6731</v>
          </cell>
          <cell r="R52">
            <v>5267</v>
          </cell>
          <cell r="S52">
            <v>5401</v>
          </cell>
          <cell r="T52">
            <v>67938</v>
          </cell>
          <cell r="U52">
            <v>62969</v>
          </cell>
          <cell r="V52">
            <v>1429</v>
          </cell>
          <cell r="W52">
            <v>701</v>
          </cell>
          <cell r="X52">
            <v>728</v>
          </cell>
          <cell r="Y52">
            <v>1378</v>
          </cell>
          <cell r="Z52">
            <v>733</v>
          </cell>
          <cell r="AA52">
            <v>645</v>
          </cell>
          <cell r="AB52">
            <v>1371</v>
          </cell>
          <cell r="AC52">
            <v>728</v>
          </cell>
          <cell r="AD52">
            <v>643</v>
          </cell>
          <cell r="AE52">
            <v>1509</v>
          </cell>
          <cell r="AF52">
            <v>787</v>
          </cell>
          <cell r="AG52">
            <v>722</v>
          </cell>
          <cell r="AH52">
            <v>1456</v>
          </cell>
          <cell r="AI52">
            <v>744</v>
          </cell>
          <cell r="AJ52">
            <v>712</v>
          </cell>
          <cell r="AK52">
            <v>1398</v>
          </cell>
          <cell r="AL52">
            <v>720</v>
          </cell>
          <cell r="AM52">
            <v>678</v>
          </cell>
          <cell r="AN52">
            <v>1426</v>
          </cell>
          <cell r="AO52">
            <v>685</v>
          </cell>
          <cell r="AP52">
            <v>741</v>
          </cell>
          <cell r="AQ52">
            <v>1309</v>
          </cell>
          <cell r="AR52">
            <v>702</v>
          </cell>
          <cell r="AS52">
            <v>607</v>
          </cell>
          <cell r="AT52">
            <v>1314</v>
          </cell>
          <cell r="AU52">
            <v>650</v>
          </cell>
          <cell r="AV52">
            <v>664</v>
          </cell>
          <cell r="AW52">
            <v>1232</v>
          </cell>
          <cell r="AX52">
            <v>618</v>
          </cell>
          <cell r="AY52">
            <v>614</v>
          </cell>
          <cell r="AZ52">
            <v>1096</v>
          </cell>
          <cell r="BA52">
            <v>561</v>
          </cell>
          <cell r="BB52">
            <v>535</v>
          </cell>
          <cell r="BC52">
            <v>1150</v>
          </cell>
          <cell r="BD52">
            <v>559</v>
          </cell>
          <cell r="BE52">
            <v>591</v>
          </cell>
          <cell r="BF52">
            <v>1011</v>
          </cell>
          <cell r="BG52">
            <v>528</v>
          </cell>
          <cell r="BH52">
            <v>483</v>
          </cell>
          <cell r="BI52">
            <v>1039</v>
          </cell>
          <cell r="BJ52">
            <v>562</v>
          </cell>
          <cell r="BK52">
            <v>477</v>
          </cell>
          <cell r="BL52">
            <v>1069</v>
          </cell>
          <cell r="BM52">
            <v>534</v>
          </cell>
          <cell r="BN52">
            <v>535</v>
          </cell>
          <cell r="BO52">
            <v>1113</v>
          </cell>
          <cell r="BP52">
            <v>545</v>
          </cell>
          <cell r="BQ52">
            <v>568</v>
          </cell>
          <cell r="BR52">
            <v>1072</v>
          </cell>
          <cell r="BS52">
            <v>555</v>
          </cell>
          <cell r="BT52">
            <v>517</v>
          </cell>
          <cell r="BU52">
            <v>1252</v>
          </cell>
          <cell r="BV52">
            <v>640</v>
          </cell>
          <cell r="BW52">
            <v>612</v>
          </cell>
          <cell r="BX52">
            <v>1770</v>
          </cell>
          <cell r="BY52">
            <v>925</v>
          </cell>
          <cell r="BZ52">
            <v>845</v>
          </cell>
          <cell r="CA52">
            <v>4128</v>
          </cell>
          <cell r="CB52">
            <v>2064</v>
          </cell>
          <cell r="CC52">
            <v>2064</v>
          </cell>
          <cell r="CD52">
            <v>4474</v>
          </cell>
          <cell r="CE52">
            <v>2314</v>
          </cell>
          <cell r="CF52">
            <v>2160</v>
          </cell>
          <cell r="CG52">
            <v>4896</v>
          </cell>
          <cell r="CH52">
            <v>2522</v>
          </cell>
          <cell r="CI52">
            <v>2374</v>
          </cell>
          <cell r="CJ52">
            <v>4078</v>
          </cell>
          <cell r="CK52">
            <v>2211</v>
          </cell>
          <cell r="CL52">
            <v>1867</v>
          </cell>
          <cell r="CM52">
            <v>3702</v>
          </cell>
          <cell r="CN52">
            <v>2087</v>
          </cell>
          <cell r="CO52">
            <v>1615</v>
          </cell>
          <cell r="CP52">
            <v>3368</v>
          </cell>
          <cell r="CQ52">
            <v>1901</v>
          </cell>
          <cell r="CR52">
            <v>1467</v>
          </cell>
          <cell r="CS52">
            <v>3092</v>
          </cell>
          <cell r="CT52">
            <v>1827</v>
          </cell>
          <cell r="CU52">
            <v>1265</v>
          </cell>
          <cell r="CV52">
            <v>2697</v>
          </cell>
          <cell r="CW52">
            <v>1685</v>
          </cell>
          <cell r="CX52">
            <v>1012</v>
          </cell>
          <cell r="CY52">
            <v>2653</v>
          </cell>
          <cell r="CZ52">
            <v>1559</v>
          </cell>
          <cell r="DA52">
            <v>1094</v>
          </cell>
          <cell r="DB52">
            <v>2465</v>
          </cell>
          <cell r="DC52">
            <v>1384</v>
          </cell>
          <cell r="DD52">
            <v>1081</v>
          </cell>
          <cell r="DE52">
            <v>2343</v>
          </cell>
          <cell r="DF52">
            <v>1334</v>
          </cell>
          <cell r="DG52">
            <v>1009</v>
          </cell>
          <cell r="DH52">
            <v>2399</v>
          </cell>
          <cell r="DI52">
            <v>1301</v>
          </cell>
          <cell r="DJ52">
            <v>1098</v>
          </cell>
          <cell r="DK52">
            <v>2206</v>
          </cell>
          <cell r="DL52">
            <v>1238</v>
          </cell>
          <cell r="DM52">
            <v>968</v>
          </cell>
          <cell r="DN52">
            <v>2123</v>
          </cell>
          <cell r="DO52">
            <v>1137</v>
          </cell>
          <cell r="DP52">
            <v>986</v>
          </cell>
          <cell r="DQ52">
            <v>2181</v>
          </cell>
          <cell r="DR52">
            <v>1152</v>
          </cell>
          <cell r="DS52">
            <v>1029</v>
          </cell>
          <cell r="DT52">
            <v>2127</v>
          </cell>
          <cell r="DU52">
            <v>1161</v>
          </cell>
          <cell r="DV52">
            <v>966</v>
          </cell>
          <cell r="DW52">
            <v>2088</v>
          </cell>
          <cell r="DX52">
            <v>1107</v>
          </cell>
          <cell r="DY52">
            <v>981</v>
          </cell>
          <cell r="DZ52">
            <v>2104</v>
          </cell>
          <cell r="EA52">
            <v>1133</v>
          </cell>
          <cell r="EB52">
            <v>971</v>
          </cell>
          <cell r="EC52">
            <v>1803</v>
          </cell>
          <cell r="ED52">
            <v>955</v>
          </cell>
          <cell r="EE52">
            <v>848</v>
          </cell>
          <cell r="EF52">
            <v>1733</v>
          </cell>
          <cell r="EG52">
            <v>939</v>
          </cell>
          <cell r="EH52">
            <v>794</v>
          </cell>
          <cell r="EI52">
            <v>1673</v>
          </cell>
          <cell r="EJ52">
            <v>843</v>
          </cell>
          <cell r="EK52">
            <v>830</v>
          </cell>
          <cell r="EL52">
            <v>1517</v>
          </cell>
          <cell r="EM52">
            <v>842</v>
          </cell>
          <cell r="EN52">
            <v>675</v>
          </cell>
          <cell r="EO52">
            <v>1594</v>
          </cell>
          <cell r="EP52">
            <v>829</v>
          </cell>
          <cell r="EQ52">
            <v>765</v>
          </cell>
          <cell r="ER52">
            <v>1492</v>
          </cell>
          <cell r="ES52">
            <v>734</v>
          </cell>
          <cell r="ET52">
            <v>758</v>
          </cell>
          <cell r="EU52">
            <v>1445</v>
          </cell>
          <cell r="EV52">
            <v>710</v>
          </cell>
          <cell r="EW52">
            <v>735</v>
          </cell>
          <cell r="EX52">
            <v>1620</v>
          </cell>
          <cell r="EY52">
            <v>833</v>
          </cell>
          <cell r="EZ52">
            <v>787</v>
          </cell>
          <cell r="FA52">
            <v>1526</v>
          </cell>
          <cell r="FB52">
            <v>851</v>
          </cell>
          <cell r="FC52">
            <v>675</v>
          </cell>
          <cell r="FD52">
            <v>1449</v>
          </cell>
          <cell r="FE52">
            <v>775</v>
          </cell>
          <cell r="FF52">
            <v>674</v>
          </cell>
          <cell r="FG52">
            <v>1450</v>
          </cell>
          <cell r="FH52">
            <v>747</v>
          </cell>
          <cell r="FI52">
            <v>703</v>
          </cell>
          <cell r="FJ52">
            <v>1410</v>
          </cell>
          <cell r="FK52">
            <v>706</v>
          </cell>
          <cell r="FL52">
            <v>704</v>
          </cell>
          <cell r="FM52">
            <v>1496</v>
          </cell>
          <cell r="FN52">
            <v>797</v>
          </cell>
          <cell r="FO52">
            <v>699</v>
          </cell>
          <cell r="FP52">
            <v>1510</v>
          </cell>
          <cell r="FQ52">
            <v>791</v>
          </cell>
          <cell r="FR52">
            <v>719</v>
          </cell>
          <cell r="FS52">
            <v>1434</v>
          </cell>
          <cell r="FT52">
            <v>762</v>
          </cell>
          <cell r="FU52">
            <v>672</v>
          </cell>
          <cell r="FV52">
            <v>1326</v>
          </cell>
          <cell r="FW52">
            <v>673</v>
          </cell>
          <cell r="FX52">
            <v>653</v>
          </cell>
          <cell r="FY52">
            <v>1328</v>
          </cell>
          <cell r="FZ52">
            <v>689</v>
          </cell>
          <cell r="GA52">
            <v>639</v>
          </cell>
          <cell r="GB52">
            <v>1208</v>
          </cell>
          <cell r="GC52">
            <v>615</v>
          </cell>
          <cell r="GD52">
            <v>593</v>
          </cell>
          <cell r="GE52">
            <v>1174</v>
          </cell>
          <cell r="GF52">
            <v>587</v>
          </cell>
          <cell r="GG52">
            <v>587</v>
          </cell>
          <cell r="GH52">
            <v>1190</v>
          </cell>
          <cell r="GI52">
            <v>621</v>
          </cell>
          <cell r="GJ52">
            <v>569</v>
          </cell>
          <cell r="GK52">
            <v>1130</v>
          </cell>
          <cell r="GL52">
            <v>563</v>
          </cell>
          <cell r="GM52">
            <v>567</v>
          </cell>
          <cell r="GN52">
            <v>1114</v>
          </cell>
          <cell r="GO52">
            <v>554</v>
          </cell>
          <cell r="GP52">
            <v>560</v>
          </cell>
          <cell r="GQ52">
            <v>1092</v>
          </cell>
          <cell r="GR52">
            <v>531</v>
          </cell>
          <cell r="GS52">
            <v>561</v>
          </cell>
          <cell r="GT52">
            <v>1054</v>
          </cell>
          <cell r="GU52">
            <v>531</v>
          </cell>
          <cell r="GV52">
            <v>523</v>
          </cell>
          <cell r="GW52">
            <v>1026</v>
          </cell>
          <cell r="GX52">
            <v>467</v>
          </cell>
          <cell r="GY52">
            <v>559</v>
          </cell>
          <cell r="GZ52">
            <v>958</v>
          </cell>
          <cell r="HA52">
            <v>450</v>
          </cell>
          <cell r="HB52">
            <v>508</v>
          </cell>
          <cell r="HC52">
            <v>989</v>
          </cell>
          <cell r="HD52">
            <v>491</v>
          </cell>
          <cell r="HE52">
            <v>498</v>
          </cell>
          <cell r="HF52">
            <v>941</v>
          </cell>
          <cell r="HG52">
            <v>472</v>
          </cell>
          <cell r="HH52">
            <v>469</v>
          </cell>
          <cell r="HI52">
            <v>923</v>
          </cell>
          <cell r="HJ52">
            <v>452</v>
          </cell>
          <cell r="HK52">
            <v>471</v>
          </cell>
          <cell r="HL52">
            <v>984</v>
          </cell>
          <cell r="HM52">
            <v>502</v>
          </cell>
          <cell r="HN52">
            <v>482</v>
          </cell>
          <cell r="HO52">
            <v>871</v>
          </cell>
          <cell r="HP52">
            <v>428</v>
          </cell>
          <cell r="HQ52">
            <v>443</v>
          </cell>
          <cell r="HR52">
            <v>961</v>
          </cell>
          <cell r="HS52">
            <v>444</v>
          </cell>
          <cell r="HT52">
            <v>517</v>
          </cell>
          <cell r="HU52">
            <v>781</v>
          </cell>
          <cell r="HV52">
            <v>380</v>
          </cell>
          <cell r="HW52">
            <v>401</v>
          </cell>
          <cell r="HX52">
            <v>759</v>
          </cell>
          <cell r="HY52">
            <v>356</v>
          </cell>
          <cell r="HZ52">
            <v>403</v>
          </cell>
          <cell r="IA52">
            <v>751</v>
          </cell>
          <cell r="IB52">
            <v>337</v>
          </cell>
          <cell r="IC52">
            <v>414</v>
          </cell>
          <cell r="ID52">
            <v>670</v>
          </cell>
          <cell r="IE52">
            <v>323</v>
          </cell>
          <cell r="IF52">
            <v>347</v>
          </cell>
          <cell r="IG52">
            <v>634</v>
          </cell>
          <cell r="IH52">
            <v>309</v>
          </cell>
          <cell r="II52">
            <v>325</v>
          </cell>
          <cell r="IJ52">
            <v>569</v>
          </cell>
          <cell r="IK52">
            <v>276</v>
          </cell>
          <cell r="IL52">
            <v>293</v>
          </cell>
          <cell r="IM52">
            <v>570</v>
          </cell>
          <cell r="IN52">
            <v>272</v>
          </cell>
          <cell r="IO52">
            <v>298</v>
          </cell>
          <cell r="IP52">
            <v>567</v>
          </cell>
          <cell r="IQ52">
            <v>264</v>
          </cell>
          <cell r="IR52">
            <v>303</v>
          </cell>
          <cell r="IS52">
            <v>586</v>
          </cell>
          <cell r="IT52">
            <v>249</v>
          </cell>
          <cell r="IU52">
            <v>337</v>
          </cell>
          <cell r="IV52">
            <v>536</v>
          </cell>
          <cell r="IW52">
            <v>237</v>
          </cell>
          <cell r="IX52">
            <v>299</v>
          </cell>
          <cell r="IY52">
            <v>535</v>
          </cell>
          <cell r="IZ52">
            <v>235</v>
          </cell>
          <cell r="JA52">
            <v>300</v>
          </cell>
          <cell r="JB52">
            <v>511</v>
          </cell>
          <cell r="JC52">
            <v>228</v>
          </cell>
          <cell r="JD52">
            <v>283</v>
          </cell>
          <cell r="JE52">
            <v>482</v>
          </cell>
          <cell r="JF52">
            <v>206</v>
          </cell>
          <cell r="JG52">
            <v>276</v>
          </cell>
          <cell r="JH52">
            <v>474</v>
          </cell>
          <cell r="JI52">
            <v>209</v>
          </cell>
          <cell r="JJ52">
            <v>265</v>
          </cell>
          <cell r="JK52">
            <v>387</v>
          </cell>
          <cell r="JL52">
            <v>164</v>
          </cell>
          <cell r="JM52">
            <v>223</v>
          </cell>
          <cell r="JN52">
            <v>414</v>
          </cell>
          <cell r="JO52">
            <v>178</v>
          </cell>
          <cell r="JP52">
            <v>236</v>
          </cell>
          <cell r="JQ52">
            <v>381</v>
          </cell>
          <cell r="JR52">
            <v>146</v>
          </cell>
          <cell r="JS52">
            <v>235</v>
          </cell>
          <cell r="JT52">
            <v>376</v>
          </cell>
          <cell r="JU52">
            <v>137</v>
          </cell>
          <cell r="JV52">
            <v>239</v>
          </cell>
          <cell r="JW52">
            <v>317</v>
          </cell>
          <cell r="JX52">
            <v>125</v>
          </cell>
          <cell r="JY52">
            <v>192</v>
          </cell>
          <cell r="JZ52">
            <v>263</v>
          </cell>
          <cell r="KA52">
            <v>87</v>
          </cell>
          <cell r="KB52">
            <v>176</v>
          </cell>
          <cell r="KC52">
            <v>297</v>
          </cell>
          <cell r="KD52">
            <v>116</v>
          </cell>
          <cell r="KE52">
            <v>181</v>
          </cell>
          <cell r="KF52">
            <v>1108</v>
          </cell>
          <cell r="KG52">
            <v>326</v>
          </cell>
          <cell r="KH52">
            <v>782</v>
          </cell>
        </row>
        <row r="53">
          <cell r="C53" t="str">
            <v>Camden</v>
          </cell>
          <cell r="D53" t="str">
            <v>E09000007</v>
          </cell>
          <cell r="E53" t="str">
            <v>London Borough</v>
          </cell>
          <cell r="F53">
            <v>241059</v>
          </cell>
          <cell r="G53">
            <v>171079</v>
          </cell>
          <cell r="H53">
            <v>5.7865793600000002</v>
          </cell>
          <cell r="I53">
            <v>0.70969762589241636</v>
          </cell>
          <cell r="J53">
            <v>15875</v>
          </cell>
          <cell r="K53">
            <v>16521</v>
          </cell>
          <cell r="L53">
            <v>26876</v>
          </cell>
          <cell r="M53">
            <v>25634</v>
          </cell>
          <cell r="N53">
            <v>19397</v>
          </cell>
          <cell r="O53">
            <v>18384</v>
          </cell>
          <cell r="P53">
            <v>14351</v>
          </cell>
          <cell r="Q53">
            <v>13960</v>
          </cell>
          <cell r="R53">
            <v>10219</v>
          </cell>
          <cell r="S53">
            <v>9862</v>
          </cell>
          <cell r="T53">
            <v>120489</v>
          </cell>
          <cell r="U53">
            <v>120570</v>
          </cell>
          <cell r="V53">
            <v>2750</v>
          </cell>
          <cell r="W53">
            <v>1425</v>
          </cell>
          <cell r="X53">
            <v>1325</v>
          </cell>
          <cell r="Y53">
            <v>2781</v>
          </cell>
          <cell r="Z53">
            <v>1455</v>
          </cell>
          <cell r="AA53">
            <v>1326</v>
          </cell>
          <cell r="AB53">
            <v>2892</v>
          </cell>
          <cell r="AC53">
            <v>1471</v>
          </cell>
          <cell r="AD53">
            <v>1421</v>
          </cell>
          <cell r="AE53">
            <v>3069</v>
          </cell>
          <cell r="AF53">
            <v>1491</v>
          </cell>
          <cell r="AG53">
            <v>1578</v>
          </cell>
          <cell r="AH53">
            <v>2908</v>
          </cell>
          <cell r="AI53">
            <v>1493</v>
          </cell>
          <cell r="AJ53">
            <v>1415</v>
          </cell>
          <cell r="AK53">
            <v>2867</v>
          </cell>
          <cell r="AL53">
            <v>1480</v>
          </cell>
          <cell r="AM53">
            <v>1387</v>
          </cell>
          <cell r="AN53">
            <v>2750</v>
          </cell>
          <cell r="AO53">
            <v>1375</v>
          </cell>
          <cell r="AP53">
            <v>1375</v>
          </cell>
          <cell r="AQ53">
            <v>2756</v>
          </cell>
          <cell r="AR53">
            <v>1451</v>
          </cell>
          <cell r="AS53">
            <v>1305</v>
          </cell>
          <cell r="AT53">
            <v>2607</v>
          </cell>
          <cell r="AU53">
            <v>1374</v>
          </cell>
          <cell r="AV53">
            <v>1233</v>
          </cell>
          <cell r="AW53">
            <v>2477</v>
          </cell>
          <cell r="AX53">
            <v>1292</v>
          </cell>
          <cell r="AY53">
            <v>1185</v>
          </cell>
          <cell r="AZ53">
            <v>2419</v>
          </cell>
          <cell r="BA53">
            <v>1245</v>
          </cell>
          <cell r="BB53">
            <v>1174</v>
          </cell>
          <cell r="BC53">
            <v>2440</v>
          </cell>
          <cell r="BD53">
            <v>1161</v>
          </cell>
          <cell r="BE53">
            <v>1279</v>
          </cell>
          <cell r="BF53">
            <v>2293</v>
          </cell>
          <cell r="BG53">
            <v>1093</v>
          </cell>
          <cell r="BH53">
            <v>1200</v>
          </cell>
          <cell r="BI53">
            <v>2316</v>
          </cell>
          <cell r="BJ53">
            <v>1195</v>
          </cell>
          <cell r="BK53">
            <v>1121</v>
          </cell>
          <cell r="BL53">
            <v>2260</v>
          </cell>
          <cell r="BM53">
            <v>1133</v>
          </cell>
          <cell r="BN53">
            <v>1127</v>
          </cell>
          <cell r="BO53">
            <v>2211</v>
          </cell>
          <cell r="BP53">
            <v>1172</v>
          </cell>
          <cell r="BQ53">
            <v>1039</v>
          </cell>
          <cell r="BR53">
            <v>2058</v>
          </cell>
          <cell r="BS53">
            <v>1025</v>
          </cell>
          <cell r="BT53">
            <v>1033</v>
          </cell>
          <cell r="BU53">
            <v>2134</v>
          </cell>
          <cell r="BV53">
            <v>1086</v>
          </cell>
          <cell r="BW53">
            <v>1048</v>
          </cell>
          <cell r="BX53">
            <v>2330</v>
          </cell>
          <cell r="BY53">
            <v>1227</v>
          </cell>
          <cell r="BZ53">
            <v>1103</v>
          </cell>
          <cell r="CA53">
            <v>3747</v>
          </cell>
          <cell r="CB53">
            <v>1909</v>
          </cell>
          <cell r="CC53">
            <v>1838</v>
          </cell>
          <cell r="CD53">
            <v>4098</v>
          </cell>
          <cell r="CE53">
            <v>2041</v>
          </cell>
          <cell r="CF53">
            <v>2057</v>
          </cell>
          <cell r="CG53">
            <v>3775</v>
          </cell>
          <cell r="CH53">
            <v>1920</v>
          </cell>
          <cell r="CI53">
            <v>1855</v>
          </cell>
          <cell r="CJ53">
            <v>4235</v>
          </cell>
          <cell r="CK53">
            <v>2053</v>
          </cell>
          <cell r="CL53">
            <v>2182</v>
          </cell>
          <cell r="CM53">
            <v>5000</v>
          </cell>
          <cell r="CN53">
            <v>2311</v>
          </cell>
          <cell r="CO53">
            <v>2689</v>
          </cell>
          <cell r="CP53">
            <v>5019</v>
          </cell>
          <cell r="CQ53">
            <v>2303</v>
          </cell>
          <cell r="CR53">
            <v>2716</v>
          </cell>
          <cell r="CS53">
            <v>5200</v>
          </cell>
          <cell r="CT53">
            <v>2546</v>
          </cell>
          <cell r="CU53">
            <v>2654</v>
          </cell>
          <cell r="CV53">
            <v>5514</v>
          </cell>
          <cell r="CW53">
            <v>2779</v>
          </cell>
          <cell r="CX53">
            <v>2735</v>
          </cell>
          <cell r="CY53">
            <v>5563</v>
          </cell>
          <cell r="CZ53">
            <v>2827</v>
          </cell>
          <cell r="DA53">
            <v>2736</v>
          </cell>
          <cell r="DB53">
            <v>5511</v>
          </cell>
          <cell r="DC53">
            <v>2653</v>
          </cell>
          <cell r="DD53">
            <v>2858</v>
          </cell>
          <cell r="DE53">
            <v>5272</v>
          </cell>
          <cell r="DF53">
            <v>2716</v>
          </cell>
          <cell r="DG53">
            <v>2556</v>
          </cell>
          <cell r="DH53">
            <v>5309</v>
          </cell>
          <cell r="DI53">
            <v>2597</v>
          </cell>
          <cell r="DJ53">
            <v>2712</v>
          </cell>
          <cell r="DK53">
            <v>4955</v>
          </cell>
          <cell r="DL53">
            <v>2616</v>
          </cell>
          <cell r="DM53">
            <v>2339</v>
          </cell>
          <cell r="DN53">
            <v>5125</v>
          </cell>
          <cell r="DO53">
            <v>2596</v>
          </cell>
          <cell r="DP53">
            <v>2529</v>
          </cell>
          <cell r="DQ53">
            <v>5134</v>
          </cell>
          <cell r="DR53">
            <v>2818</v>
          </cell>
          <cell r="DS53">
            <v>2316</v>
          </cell>
          <cell r="DT53">
            <v>4927</v>
          </cell>
          <cell r="DU53">
            <v>2728</v>
          </cell>
          <cell r="DV53">
            <v>2199</v>
          </cell>
          <cell r="DW53">
            <v>4653</v>
          </cell>
          <cell r="DX53">
            <v>2551</v>
          </cell>
          <cell r="DY53">
            <v>2102</v>
          </cell>
          <cell r="DZ53">
            <v>4412</v>
          </cell>
          <cell r="EA53">
            <v>2366</v>
          </cell>
          <cell r="EB53">
            <v>2046</v>
          </cell>
          <cell r="EC53">
            <v>3908</v>
          </cell>
          <cell r="ED53">
            <v>2017</v>
          </cell>
          <cell r="EE53">
            <v>1891</v>
          </cell>
          <cell r="EF53">
            <v>3739</v>
          </cell>
          <cell r="EG53">
            <v>1858</v>
          </cell>
          <cell r="EH53">
            <v>1881</v>
          </cell>
          <cell r="EI53">
            <v>3719</v>
          </cell>
          <cell r="EJ53">
            <v>1838</v>
          </cell>
          <cell r="EK53">
            <v>1881</v>
          </cell>
          <cell r="EL53">
            <v>3542</v>
          </cell>
          <cell r="EM53">
            <v>1833</v>
          </cell>
          <cell r="EN53">
            <v>1709</v>
          </cell>
          <cell r="EO53">
            <v>3580</v>
          </cell>
          <cell r="EP53">
            <v>1694</v>
          </cell>
          <cell r="EQ53">
            <v>1886</v>
          </cell>
          <cell r="ER53">
            <v>3537</v>
          </cell>
          <cell r="ES53">
            <v>1799</v>
          </cell>
          <cell r="ET53">
            <v>1738</v>
          </cell>
          <cell r="EU53">
            <v>3350</v>
          </cell>
          <cell r="EV53">
            <v>1687</v>
          </cell>
          <cell r="EW53">
            <v>1663</v>
          </cell>
          <cell r="EX53">
            <v>3341</v>
          </cell>
          <cell r="EY53">
            <v>1754</v>
          </cell>
          <cell r="EZ53">
            <v>1587</v>
          </cell>
          <cell r="FA53">
            <v>3245</v>
          </cell>
          <cell r="FB53">
            <v>1666</v>
          </cell>
          <cell r="FC53">
            <v>1579</v>
          </cell>
          <cell r="FD53">
            <v>3160</v>
          </cell>
          <cell r="FE53">
            <v>1611</v>
          </cell>
          <cell r="FF53">
            <v>1549</v>
          </cell>
          <cell r="FG53">
            <v>3082</v>
          </cell>
          <cell r="FH53">
            <v>1575</v>
          </cell>
          <cell r="FI53">
            <v>1507</v>
          </cell>
          <cell r="FJ53">
            <v>2958</v>
          </cell>
          <cell r="FK53">
            <v>1533</v>
          </cell>
          <cell r="FL53">
            <v>1425</v>
          </cell>
          <cell r="FM53">
            <v>2916</v>
          </cell>
          <cell r="FN53">
            <v>1452</v>
          </cell>
          <cell r="FO53">
            <v>1464</v>
          </cell>
          <cell r="FP53">
            <v>2792</v>
          </cell>
          <cell r="FQ53">
            <v>1372</v>
          </cell>
          <cell r="FR53">
            <v>1420</v>
          </cell>
          <cell r="FS53">
            <v>2737</v>
          </cell>
          <cell r="FT53">
            <v>1420</v>
          </cell>
          <cell r="FU53">
            <v>1317</v>
          </cell>
          <cell r="FV53">
            <v>2580</v>
          </cell>
          <cell r="FW53">
            <v>1313</v>
          </cell>
          <cell r="FX53">
            <v>1267</v>
          </cell>
          <cell r="FY53">
            <v>2431</v>
          </cell>
          <cell r="FZ53">
            <v>1218</v>
          </cell>
          <cell r="GA53">
            <v>1213</v>
          </cell>
          <cell r="GB53">
            <v>2410</v>
          </cell>
          <cell r="GC53">
            <v>1191</v>
          </cell>
          <cell r="GD53">
            <v>1219</v>
          </cell>
          <cell r="GE53">
            <v>2314</v>
          </cell>
          <cell r="GF53">
            <v>1218</v>
          </cell>
          <cell r="GG53">
            <v>1096</v>
          </cell>
          <cell r="GH53">
            <v>2299</v>
          </cell>
          <cell r="GI53">
            <v>1190</v>
          </cell>
          <cell r="GJ53">
            <v>1109</v>
          </cell>
          <cell r="GK53">
            <v>2196</v>
          </cell>
          <cell r="GL53">
            <v>1131</v>
          </cell>
          <cell r="GM53">
            <v>1065</v>
          </cell>
          <cell r="GN53">
            <v>2006</v>
          </cell>
          <cell r="GO53">
            <v>1045</v>
          </cell>
          <cell r="GP53">
            <v>961</v>
          </cell>
          <cell r="GQ53">
            <v>2071</v>
          </cell>
          <cell r="GR53">
            <v>1071</v>
          </cell>
          <cell r="GS53">
            <v>1000</v>
          </cell>
          <cell r="GT53">
            <v>1925</v>
          </cell>
          <cell r="GU53">
            <v>976</v>
          </cell>
          <cell r="GV53">
            <v>949</v>
          </cell>
          <cell r="GW53">
            <v>1845</v>
          </cell>
          <cell r="GX53">
            <v>904</v>
          </cell>
          <cell r="GY53">
            <v>941</v>
          </cell>
          <cell r="GZ53">
            <v>1860</v>
          </cell>
          <cell r="HA53">
            <v>942</v>
          </cell>
          <cell r="HB53">
            <v>918</v>
          </cell>
          <cell r="HC53">
            <v>1809</v>
          </cell>
          <cell r="HD53">
            <v>907</v>
          </cell>
          <cell r="HE53">
            <v>902</v>
          </cell>
          <cell r="HF53">
            <v>1756</v>
          </cell>
          <cell r="HG53">
            <v>835</v>
          </cell>
          <cell r="HH53">
            <v>921</v>
          </cell>
          <cell r="HI53">
            <v>1806</v>
          </cell>
          <cell r="HJ53">
            <v>825</v>
          </cell>
          <cell r="HK53">
            <v>981</v>
          </cell>
          <cell r="HL53">
            <v>1844</v>
          </cell>
          <cell r="HM53">
            <v>875</v>
          </cell>
          <cell r="HN53">
            <v>969</v>
          </cell>
          <cell r="HO53">
            <v>1835</v>
          </cell>
          <cell r="HP53">
            <v>908</v>
          </cell>
          <cell r="HQ53">
            <v>927</v>
          </cell>
          <cell r="HR53">
            <v>1862</v>
          </cell>
          <cell r="HS53">
            <v>870</v>
          </cell>
          <cell r="HT53">
            <v>992</v>
          </cell>
          <cell r="HU53">
            <v>1603</v>
          </cell>
          <cell r="HV53">
            <v>710</v>
          </cell>
          <cell r="HW53">
            <v>893</v>
          </cell>
          <cell r="HX53">
            <v>1602</v>
          </cell>
          <cell r="HY53">
            <v>740</v>
          </cell>
          <cell r="HZ53">
            <v>862</v>
          </cell>
          <cell r="IA53">
            <v>1525</v>
          </cell>
          <cell r="IB53">
            <v>728</v>
          </cell>
          <cell r="IC53">
            <v>797</v>
          </cell>
          <cell r="ID53">
            <v>1315</v>
          </cell>
          <cell r="IE53">
            <v>582</v>
          </cell>
          <cell r="IF53">
            <v>733</v>
          </cell>
          <cell r="IG53">
            <v>1169</v>
          </cell>
          <cell r="IH53">
            <v>519</v>
          </cell>
          <cell r="II53">
            <v>650</v>
          </cell>
          <cell r="IJ53">
            <v>1078</v>
          </cell>
          <cell r="IK53">
            <v>474</v>
          </cell>
          <cell r="IL53">
            <v>604</v>
          </cell>
          <cell r="IM53">
            <v>1093</v>
          </cell>
          <cell r="IN53">
            <v>505</v>
          </cell>
          <cell r="IO53">
            <v>588</v>
          </cell>
          <cell r="IP53">
            <v>1152</v>
          </cell>
          <cell r="IQ53">
            <v>506</v>
          </cell>
          <cell r="IR53">
            <v>646</v>
          </cell>
          <cell r="IS53">
            <v>1025</v>
          </cell>
          <cell r="IT53">
            <v>462</v>
          </cell>
          <cell r="IU53">
            <v>563</v>
          </cell>
          <cell r="IV53">
            <v>920</v>
          </cell>
          <cell r="IW53">
            <v>428</v>
          </cell>
          <cell r="IX53">
            <v>492</v>
          </cell>
          <cell r="IY53">
            <v>904</v>
          </cell>
          <cell r="IZ53">
            <v>385</v>
          </cell>
          <cell r="JA53">
            <v>519</v>
          </cell>
          <cell r="JB53">
            <v>815</v>
          </cell>
          <cell r="JC53">
            <v>340</v>
          </cell>
          <cell r="JD53">
            <v>475</v>
          </cell>
          <cell r="JE53">
            <v>777</v>
          </cell>
          <cell r="JF53">
            <v>343</v>
          </cell>
          <cell r="JG53">
            <v>434</v>
          </cell>
          <cell r="JH53">
            <v>702</v>
          </cell>
          <cell r="JI53">
            <v>290</v>
          </cell>
          <cell r="JJ53">
            <v>412</v>
          </cell>
          <cell r="JK53">
            <v>702</v>
          </cell>
          <cell r="JL53">
            <v>314</v>
          </cell>
          <cell r="JM53">
            <v>388</v>
          </cell>
          <cell r="JN53">
            <v>668</v>
          </cell>
          <cell r="JO53">
            <v>287</v>
          </cell>
          <cell r="JP53">
            <v>381</v>
          </cell>
          <cell r="JQ53">
            <v>587</v>
          </cell>
          <cell r="JR53">
            <v>231</v>
          </cell>
          <cell r="JS53">
            <v>356</v>
          </cell>
          <cell r="JT53">
            <v>539</v>
          </cell>
          <cell r="JU53">
            <v>217</v>
          </cell>
          <cell r="JV53">
            <v>322</v>
          </cell>
          <cell r="JW53">
            <v>474</v>
          </cell>
          <cell r="JX53">
            <v>190</v>
          </cell>
          <cell r="JY53">
            <v>284</v>
          </cell>
          <cell r="JZ53">
            <v>377</v>
          </cell>
          <cell r="KA53">
            <v>142</v>
          </cell>
          <cell r="KB53">
            <v>235</v>
          </cell>
          <cell r="KC53">
            <v>355</v>
          </cell>
          <cell r="KD53">
            <v>123</v>
          </cell>
          <cell r="KE53">
            <v>232</v>
          </cell>
          <cell r="KF53">
            <v>1455</v>
          </cell>
          <cell r="KG53">
            <v>471</v>
          </cell>
          <cell r="KH53">
            <v>984</v>
          </cell>
        </row>
        <row r="54">
          <cell r="C54" t="str">
            <v>Cannock Chase</v>
          </cell>
          <cell r="D54" t="str">
            <v>E07000192</v>
          </cell>
          <cell r="E54" t="str">
            <v>Non-metropolitan District</v>
          </cell>
          <cell r="F54">
            <v>98535</v>
          </cell>
          <cell r="G54">
            <v>62769</v>
          </cell>
          <cell r="H54">
            <v>3.84072762</v>
          </cell>
          <cell r="I54">
            <v>0.63702237783528692</v>
          </cell>
          <cell r="J54">
            <v>5425</v>
          </cell>
          <cell r="K54">
            <v>5126</v>
          </cell>
          <cell r="L54">
            <v>6157</v>
          </cell>
          <cell r="M54">
            <v>6391</v>
          </cell>
          <cell r="N54">
            <v>6274</v>
          </cell>
          <cell r="O54">
            <v>6291</v>
          </cell>
          <cell r="P54">
            <v>7722</v>
          </cell>
          <cell r="Q54">
            <v>7705</v>
          </cell>
          <cell r="R54">
            <v>5759</v>
          </cell>
          <cell r="S54">
            <v>5919</v>
          </cell>
          <cell r="T54">
            <v>48741</v>
          </cell>
          <cell r="U54">
            <v>49794</v>
          </cell>
          <cell r="V54">
            <v>1048</v>
          </cell>
          <cell r="W54">
            <v>553</v>
          </cell>
          <cell r="X54">
            <v>495</v>
          </cell>
          <cell r="Y54">
            <v>1094</v>
          </cell>
          <cell r="Z54">
            <v>563</v>
          </cell>
          <cell r="AA54">
            <v>531</v>
          </cell>
          <cell r="AB54">
            <v>1205</v>
          </cell>
          <cell r="AC54">
            <v>595</v>
          </cell>
          <cell r="AD54">
            <v>610</v>
          </cell>
          <cell r="AE54">
            <v>1086</v>
          </cell>
          <cell r="AF54">
            <v>563</v>
          </cell>
          <cell r="AG54">
            <v>523</v>
          </cell>
          <cell r="AH54">
            <v>1149</v>
          </cell>
          <cell r="AI54">
            <v>580</v>
          </cell>
          <cell r="AJ54">
            <v>569</v>
          </cell>
          <cell r="AK54">
            <v>1136</v>
          </cell>
          <cell r="AL54">
            <v>605</v>
          </cell>
          <cell r="AM54">
            <v>531</v>
          </cell>
          <cell r="AN54">
            <v>1176</v>
          </cell>
          <cell r="AO54">
            <v>599</v>
          </cell>
          <cell r="AP54">
            <v>577</v>
          </cell>
          <cell r="AQ54">
            <v>1190</v>
          </cell>
          <cell r="AR54">
            <v>602</v>
          </cell>
          <cell r="AS54">
            <v>588</v>
          </cell>
          <cell r="AT54">
            <v>1149</v>
          </cell>
          <cell r="AU54">
            <v>557</v>
          </cell>
          <cell r="AV54">
            <v>592</v>
          </cell>
          <cell r="AW54">
            <v>1175</v>
          </cell>
          <cell r="AX54">
            <v>622</v>
          </cell>
          <cell r="AY54">
            <v>553</v>
          </cell>
          <cell r="AZ54">
            <v>1023</v>
          </cell>
          <cell r="BA54">
            <v>515</v>
          </cell>
          <cell r="BB54">
            <v>508</v>
          </cell>
          <cell r="BC54">
            <v>1129</v>
          </cell>
          <cell r="BD54">
            <v>611</v>
          </cell>
          <cell r="BE54">
            <v>518</v>
          </cell>
          <cell r="BF54">
            <v>1041</v>
          </cell>
          <cell r="BG54">
            <v>549</v>
          </cell>
          <cell r="BH54">
            <v>492</v>
          </cell>
          <cell r="BI54">
            <v>1045</v>
          </cell>
          <cell r="BJ54">
            <v>553</v>
          </cell>
          <cell r="BK54">
            <v>492</v>
          </cell>
          <cell r="BL54">
            <v>1066</v>
          </cell>
          <cell r="BM54">
            <v>527</v>
          </cell>
          <cell r="BN54">
            <v>539</v>
          </cell>
          <cell r="BO54">
            <v>1093</v>
          </cell>
          <cell r="BP54">
            <v>567</v>
          </cell>
          <cell r="BQ54">
            <v>526</v>
          </cell>
          <cell r="BR54">
            <v>1133</v>
          </cell>
          <cell r="BS54">
            <v>602</v>
          </cell>
          <cell r="BT54">
            <v>531</v>
          </cell>
          <cell r="BU54">
            <v>1189</v>
          </cell>
          <cell r="BV54">
            <v>574</v>
          </cell>
          <cell r="BW54">
            <v>615</v>
          </cell>
          <cell r="BX54">
            <v>1267</v>
          </cell>
          <cell r="BY54">
            <v>651</v>
          </cell>
          <cell r="BZ54">
            <v>616</v>
          </cell>
          <cell r="CA54">
            <v>1090</v>
          </cell>
          <cell r="CB54">
            <v>608</v>
          </cell>
          <cell r="CC54">
            <v>482</v>
          </cell>
          <cell r="CD54">
            <v>1008</v>
          </cell>
          <cell r="CE54">
            <v>530</v>
          </cell>
          <cell r="CF54">
            <v>478</v>
          </cell>
          <cell r="CG54">
            <v>1143</v>
          </cell>
          <cell r="CH54">
            <v>598</v>
          </cell>
          <cell r="CI54">
            <v>545</v>
          </cell>
          <cell r="CJ54">
            <v>1129</v>
          </cell>
          <cell r="CK54">
            <v>580</v>
          </cell>
          <cell r="CL54">
            <v>549</v>
          </cell>
          <cell r="CM54">
            <v>1269</v>
          </cell>
          <cell r="CN54">
            <v>616</v>
          </cell>
          <cell r="CO54">
            <v>653</v>
          </cell>
          <cell r="CP54">
            <v>1323</v>
          </cell>
          <cell r="CQ54">
            <v>666</v>
          </cell>
          <cell r="CR54">
            <v>657</v>
          </cell>
          <cell r="CS54">
            <v>1216</v>
          </cell>
          <cell r="CT54">
            <v>610</v>
          </cell>
          <cell r="CU54">
            <v>606</v>
          </cell>
          <cell r="CV54">
            <v>1233</v>
          </cell>
          <cell r="CW54">
            <v>606</v>
          </cell>
          <cell r="CX54">
            <v>627</v>
          </cell>
          <cell r="CY54">
            <v>1228</v>
          </cell>
          <cell r="CZ54">
            <v>600</v>
          </cell>
          <cell r="DA54">
            <v>628</v>
          </cell>
          <cell r="DB54">
            <v>1312</v>
          </cell>
          <cell r="DC54">
            <v>646</v>
          </cell>
          <cell r="DD54">
            <v>666</v>
          </cell>
          <cell r="DE54">
            <v>1328</v>
          </cell>
          <cell r="DF54">
            <v>677</v>
          </cell>
          <cell r="DG54">
            <v>651</v>
          </cell>
          <cell r="DH54">
            <v>1253</v>
          </cell>
          <cell r="DI54">
            <v>600</v>
          </cell>
          <cell r="DJ54">
            <v>653</v>
          </cell>
          <cell r="DK54">
            <v>1301</v>
          </cell>
          <cell r="DL54">
            <v>620</v>
          </cell>
          <cell r="DM54">
            <v>681</v>
          </cell>
          <cell r="DN54">
            <v>1171</v>
          </cell>
          <cell r="DO54">
            <v>554</v>
          </cell>
          <cell r="DP54">
            <v>617</v>
          </cell>
          <cell r="DQ54">
            <v>1235</v>
          </cell>
          <cell r="DR54">
            <v>635</v>
          </cell>
          <cell r="DS54">
            <v>600</v>
          </cell>
          <cell r="DT54">
            <v>1271</v>
          </cell>
          <cell r="DU54">
            <v>609</v>
          </cell>
          <cell r="DV54">
            <v>662</v>
          </cell>
          <cell r="DW54">
            <v>1272</v>
          </cell>
          <cell r="DX54">
            <v>625</v>
          </cell>
          <cell r="DY54">
            <v>647</v>
          </cell>
          <cell r="DZ54">
            <v>1155</v>
          </cell>
          <cell r="EA54">
            <v>580</v>
          </cell>
          <cell r="EB54">
            <v>575</v>
          </cell>
          <cell r="EC54">
            <v>1017</v>
          </cell>
          <cell r="ED54">
            <v>507</v>
          </cell>
          <cell r="EE54">
            <v>510</v>
          </cell>
          <cell r="EF54">
            <v>1048</v>
          </cell>
          <cell r="EG54">
            <v>534</v>
          </cell>
          <cell r="EH54">
            <v>514</v>
          </cell>
          <cell r="EI54">
            <v>1200</v>
          </cell>
          <cell r="EJ54">
            <v>607</v>
          </cell>
          <cell r="EK54">
            <v>593</v>
          </cell>
          <cell r="EL54">
            <v>1161</v>
          </cell>
          <cell r="EM54">
            <v>609</v>
          </cell>
          <cell r="EN54">
            <v>552</v>
          </cell>
          <cell r="EO54">
            <v>1262</v>
          </cell>
          <cell r="EP54">
            <v>604</v>
          </cell>
          <cell r="EQ54">
            <v>658</v>
          </cell>
          <cell r="ER54">
            <v>1398</v>
          </cell>
          <cell r="ES54">
            <v>687</v>
          </cell>
          <cell r="ET54">
            <v>711</v>
          </cell>
          <cell r="EU54">
            <v>1501</v>
          </cell>
          <cell r="EV54">
            <v>761</v>
          </cell>
          <cell r="EW54">
            <v>740</v>
          </cell>
          <cell r="EX54">
            <v>1551</v>
          </cell>
          <cell r="EY54">
            <v>760</v>
          </cell>
          <cell r="EZ54">
            <v>791</v>
          </cell>
          <cell r="FA54">
            <v>1561</v>
          </cell>
          <cell r="FB54">
            <v>770</v>
          </cell>
          <cell r="FC54">
            <v>791</v>
          </cell>
          <cell r="FD54">
            <v>1629</v>
          </cell>
          <cell r="FE54">
            <v>835</v>
          </cell>
          <cell r="FF54">
            <v>794</v>
          </cell>
          <cell r="FG54">
            <v>1580</v>
          </cell>
          <cell r="FH54">
            <v>786</v>
          </cell>
          <cell r="FI54">
            <v>794</v>
          </cell>
          <cell r="FJ54">
            <v>1525</v>
          </cell>
          <cell r="FK54">
            <v>769</v>
          </cell>
          <cell r="FL54">
            <v>756</v>
          </cell>
          <cell r="FM54">
            <v>1633</v>
          </cell>
          <cell r="FN54">
            <v>810</v>
          </cell>
          <cell r="FO54">
            <v>823</v>
          </cell>
          <cell r="FP54">
            <v>1555</v>
          </cell>
          <cell r="FQ54">
            <v>767</v>
          </cell>
          <cell r="FR54">
            <v>788</v>
          </cell>
          <cell r="FS54">
            <v>1599</v>
          </cell>
          <cell r="FT54">
            <v>821</v>
          </cell>
          <cell r="FU54">
            <v>778</v>
          </cell>
          <cell r="FV54">
            <v>1524</v>
          </cell>
          <cell r="FW54">
            <v>761</v>
          </cell>
          <cell r="FX54">
            <v>763</v>
          </cell>
          <cell r="FY54">
            <v>1461</v>
          </cell>
          <cell r="FZ54">
            <v>719</v>
          </cell>
          <cell r="GA54">
            <v>742</v>
          </cell>
          <cell r="GB54">
            <v>1360</v>
          </cell>
          <cell r="GC54">
            <v>684</v>
          </cell>
          <cell r="GD54">
            <v>676</v>
          </cell>
          <cell r="GE54">
            <v>1209</v>
          </cell>
          <cell r="GF54">
            <v>603</v>
          </cell>
          <cell r="GG54">
            <v>606</v>
          </cell>
          <cell r="GH54">
            <v>1356</v>
          </cell>
          <cell r="GI54">
            <v>697</v>
          </cell>
          <cell r="GJ54">
            <v>659</v>
          </cell>
          <cell r="GK54">
            <v>1211</v>
          </cell>
          <cell r="GL54">
            <v>616</v>
          </cell>
          <cell r="GM54">
            <v>595</v>
          </cell>
          <cell r="GN54">
            <v>1192</v>
          </cell>
          <cell r="GO54">
            <v>598</v>
          </cell>
          <cell r="GP54">
            <v>594</v>
          </cell>
          <cell r="GQ54">
            <v>1165</v>
          </cell>
          <cell r="GR54">
            <v>552</v>
          </cell>
          <cell r="GS54">
            <v>613</v>
          </cell>
          <cell r="GT54">
            <v>1114</v>
          </cell>
          <cell r="GU54">
            <v>529</v>
          </cell>
          <cell r="GV54">
            <v>585</v>
          </cell>
          <cell r="GW54">
            <v>1182</v>
          </cell>
          <cell r="GX54">
            <v>612</v>
          </cell>
          <cell r="GY54">
            <v>570</v>
          </cell>
          <cell r="GZ54">
            <v>1100</v>
          </cell>
          <cell r="HA54">
            <v>529</v>
          </cell>
          <cell r="HB54">
            <v>571</v>
          </cell>
          <cell r="HC54">
            <v>1080</v>
          </cell>
          <cell r="HD54">
            <v>508</v>
          </cell>
          <cell r="HE54">
            <v>572</v>
          </cell>
          <cell r="HF54">
            <v>1069</v>
          </cell>
          <cell r="HG54">
            <v>515</v>
          </cell>
          <cell r="HH54">
            <v>554</v>
          </cell>
          <cell r="HI54">
            <v>1182</v>
          </cell>
          <cell r="HJ54">
            <v>591</v>
          </cell>
          <cell r="HK54">
            <v>591</v>
          </cell>
          <cell r="HL54">
            <v>1121</v>
          </cell>
          <cell r="HM54">
            <v>571</v>
          </cell>
          <cell r="HN54">
            <v>550</v>
          </cell>
          <cell r="HO54">
            <v>1171</v>
          </cell>
          <cell r="HP54">
            <v>561</v>
          </cell>
          <cell r="HQ54">
            <v>610</v>
          </cell>
          <cell r="HR54">
            <v>1263</v>
          </cell>
          <cell r="HS54">
            <v>608</v>
          </cell>
          <cell r="HT54">
            <v>655</v>
          </cell>
          <cell r="HU54">
            <v>1008</v>
          </cell>
          <cell r="HV54">
            <v>502</v>
          </cell>
          <cell r="HW54">
            <v>506</v>
          </cell>
          <cell r="HX54">
            <v>1079</v>
          </cell>
          <cell r="HY54">
            <v>566</v>
          </cell>
          <cell r="HZ54">
            <v>513</v>
          </cell>
          <cell r="IA54">
            <v>999</v>
          </cell>
          <cell r="IB54">
            <v>502</v>
          </cell>
          <cell r="IC54">
            <v>497</v>
          </cell>
          <cell r="ID54">
            <v>952</v>
          </cell>
          <cell r="IE54">
            <v>482</v>
          </cell>
          <cell r="IF54">
            <v>470</v>
          </cell>
          <cell r="IG54">
            <v>808</v>
          </cell>
          <cell r="IH54">
            <v>356</v>
          </cell>
          <cell r="II54">
            <v>452</v>
          </cell>
          <cell r="IJ54">
            <v>687</v>
          </cell>
          <cell r="IK54">
            <v>335</v>
          </cell>
          <cell r="IL54">
            <v>352</v>
          </cell>
          <cell r="IM54">
            <v>724</v>
          </cell>
          <cell r="IN54">
            <v>327</v>
          </cell>
          <cell r="IO54">
            <v>397</v>
          </cell>
          <cell r="IP54">
            <v>743</v>
          </cell>
          <cell r="IQ54">
            <v>345</v>
          </cell>
          <cell r="IR54">
            <v>398</v>
          </cell>
          <cell r="IS54">
            <v>671</v>
          </cell>
          <cell r="IT54">
            <v>302</v>
          </cell>
          <cell r="IU54">
            <v>369</v>
          </cell>
          <cell r="IV54">
            <v>664</v>
          </cell>
          <cell r="IW54">
            <v>279</v>
          </cell>
          <cell r="IX54">
            <v>385</v>
          </cell>
          <cell r="IY54">
            <v>576</v>
          </cell>
          <cell r="IZ54">
            <v>257</v>
          </cell>
          <cell r="JA54">
            <v>319</v>
          </cell>
          <cell r="JB54">
            <v>505</v>
          </cell>
          <cell r="JC54">
            <v>237</v>
          </cell>
          <cell r="JD54">
            <v>268</v>
          </cell>
          <cell r="JE54">
            <v>463</v>
          </cell>
          <cell r="JF54">
            <v>192</v>
          </cell>
          <cell r="JG54">
            <v>271</v>
          </cell>
          <cell r="JH54">
            <v>451</v>
          </cell>
          <cell r="JI54">
            <v>192</v>
          </cell>
          <cell r="JJ54">
            <v>259</v>
          </cell>
          <cell r="JK54">
            <v>413</v>
          </cell>
          <cell r="JL54">
            <v>162</v>
          </cell>
          <cell r="JM54">
            <v>251</v>
          </cell>
          <cell r="JN54">
            <v>389</v>
          </cell>
          <cell r="JO54">
            <v>148</v>
          </cell>
          <cell r="JP54">
            <v>241</v>
          </cell>
          <cell r="JQ54">
            <v>333</v>
          </cell>
          <cell r="JR54">
            <v>131</v>
          </cell>
          <cell r="JS54">
            <v>202</v>
          </cell>
          <cell r="JT54">
            <v>317</v>
          </cell>
          <cell r="JU54">
            <v>117</v>
          </cell>
          <cell r="JV54">
            <v>200</v>
          </cell>
          <cell r="JW54">
            <v>297</v>
          </cell>
          <cell r="JX54">
            <v>114</v>
          </cell>
          <cell r="JY54">
            <v>183</v>
          </cell>
          <cell r="JZ54">
            <v>225</v>
          </cell>
          <cell r="KA54">
            <v>87</v>
          </cell>
          <cell r="KB54">
            <v>138</v>
          </cell>
          <cell r="KC54">
            <v>192</v>
          </cell>
          <cell r="KD54">
            <v>76</v>
          </cell>
          <cell r="KE54">
            <v>116</v>
          </cell>
          <cell r="KF54">
            <v>728</v>
          </cell>
          <cell r="KG54">
            <v>203</v>
          </cell>
          <cell r="KH54">
            <v>525</v>
          </cell>
        </row>
        <row r="55">
          <cell r="C55" t="str">
            <v>Canterbury</v>
          </cell>
          <cell r="D55" t="str">
            <v>E07000106</v>
          </cell>
          <cell r="E55" t="str">
            <v>Non-metropolitan District</v>
          </cell>
          <cell r="F55">
            <v>159965</v>
          </cell>
          <cell r="G55">
            <v>102425</v>
          </cell>
          <cell r="H55">
            <v>5.0754667700000002</v>
          </cell>
          <cell r="I55">
            <v>0.64029631481886662</v>
          </cell>
          <cell r="J55">
            <v>15809</v>
          </cell>
          <cell r="K55">
            <v>15744</v>
          </cell>
          <cell r="L55">
            <v>9312</v>
          </cell>
          <cell r="M55">
            <v>8467</v>
          </cell>
          <cell r="N55">
            <v>7452</v>
          </cell>
          <cell r="O55">
            <v>8373</v>
          </cell>
          <cell r="P55">
            <v>9589</v>
          </cell>
          <cell r="Q55">
            <v>10128</v>
          </cell>
          <cell r="R55">
            <v>8427</v>
          </cell>
          <cell r="S55">
            <v>9124</v>
          </cell>
          <cell r="T55">
            <v>78035</v>
          </cell>
          <cell r="U55">
            <v>81930</v>
          </cell>
          <cell r="V55">
            <v>1392</v>
          </cell>
          <cell r="W55">
            <v>723</v>
          </cell>
          <cell r="X55">
            <v>669</v>
          </cell>
          <cell r="Y55">
            <v>1484</v>
          </cell>
          <cell r="Z55">
            <v>771</v>
          </cell>
          <cell r="AA55">
            <v>713</v>
          </cell>
          <cell r="AB55">
            <v>1408</v>
          </cell>
          <cell r="AC55">
            <v>760</v>
          </cell>
          <cell r="AD55">
            <v>648</v>
          </cell>
          <cell r="AE55">
            <v>1670</v>
          </cell>
          <cell r="AF55">
            <v>860</v>
          </cell>
          <cell r="AG55">
            <v>810</v>
          </cell>
          <cell r="AH55">
            <v>1659</v>
          </cell>
          <cell r="AI55">
            <v>864</v>
          </cell>
          <cell r="AJ55">
            <v>795</v>
          </cell>
          <cell r="AK55">
            <v>1697</v>
          </cell>
          <cell r="AL55">
            <v>851</v>
          </cell>
          <cell r="AM55">
            <v>846</v>
          </cell>
          <cell r="AN55">
            <v>1582</v>
          </cell>
          <cell r="AO55">
            <v>815</v>
          </cell>
          <cell r="AP55">
            <v>767</v>
          </cell>
          <cell r="AQ55">
            <v>1593</v>
          </cell>
          <cell r="AR55">
            <v>803</v>
          </cell>
          <cell r="AS55">
            <v>790</v>
          </cell>
          <cell r="AT55">
            <v>1581</v>
          </cell>
          <cell r="AU55">
            <v>837</v>
          </cell>
          <cell r="AV55">
            <v>744</v>
          </cell>
          <cell r="AW55">
            <v>1659</v>
          </cell>
          <cell r="AX55">
            <v>885</v>
          </cell>
          <cell r="AY55">
            <v>774</v>
          </cell>
          <cell r="AZ55">
            <v>1651</v>
          </cell>
          <cell r="BA55">
            <v>839</v>
          </cell>
          <cell r="BB55">
            <v>812</v>
          </cell>
          <cell r="BC55">
            <v>1548</v>
          </cell>
          <cell r="BD55">
            <v>810</v>
          </cell>
          <cell r="BE55">
            <v>738</v>
          </cell>
          <cell r="BF55">
            <v>1634</v>
          </cell>
          <cell r="BG55">
            <v>847</v>
          </cell>
          <cell r="BH55">
            <v>787</v>
          </cell>
          <cell r="BI55">
            <v>1593</v>
          </cell>
          <cell r="BJ55">
            <v>816</v>
          </cell>
          <cell r="BK55">
            <v>777</v>
          </cell>
          <cell r="BL55">
            <v>1634</v>
          </cell>
          <cell r="BM55">
            <v>878</v>
          </cell>
          <cell r="BN55">
            <v>756</v>
          </cell>
          <cell r="BO55">
            <v>1735</v>
          </cell>
          <cell r="BP55">
            <v>865</v>
          </cell>
          <cell r="BQ55">
            <v>870</v>
          </cell>
          <cell r="BR55">
            <v>1816</v>
          </cell>
          <cell r="BS55">
            <v>938</v>
          </cell>
          <cell r="BT55">
            <v>878</v>
          </cell>
          <cell r="BU55">
            <v>1836</v>
          </cell>
          <cell r="BV55">
            <v>918</v>
          </cell>
          <cell r="BW55">
            <v>918</v>
          </cell>
          <cell r="BX55">
            <v>2435</v>
          </cell>
          <cell r="BY55">
            <v>1190</v>
          </cell>
          <cell r="BZ55">
            <v>1245</v>
          </cell>
          <cell r="CA55">
            <v>4441</v>
          </cell>
          <cell r="CB55">
            <v>2085</v>
          </cell>
          <cell r="CC55">
            <v>2356</v>
          </cell>
          <cell r="CD55">
            <v>5194</v>
          </cell>
          <cell r="CE55">
            <v>2411</v>
          </cell>
          <cell r="CF55">
            <v>2783</v>
          </cell>
          <cell r="CG55">
            <v>5126</v>
          </cell>
          <cell r="CH55">
            <v>2533</v>
          </cell>
          <cell r="CI55">
            <v>2593</v>
          </cell>
          <cell r="CJ55">
            <v>4050</v>
          </cell>
          <cell r="CK55">
            <v>2097</v>
          </cell>
          <cell r="CL55">
            <v>1953</v>
          </cell>
          <cell r="CM55">
            <v>3552</v>
          </cell>
          <cell r="CN55">
            <v>1969</v>
          </cell>
          <cell r="CO55">
            <v>1583</v>
          </cell>
          <cell r="CP55">
            <v>3103</v>
          </cell>
          <cell r="CQ55">
            <v>1668</v>
          </cell>
          <cell r="CR55">
            <v>1435</v>
          </cell>
          <cell r="CS55">
            <v>2493</v>
          </cell>
          <cell r="CT55">
            <v>1404</v>
          </cell>
          <cell r="CU55">
            <v>1089</v>
          </cell>
          <cell r="CV55">
            <v>2077</v>
          </cell>
          <cell r="CW55">
            <v>1174</v>
          </cell>
          <cell r="CX55">
            <v>903</v>
          </cell>
          <cell r="CY55">
            <v>1714</v>
          </cell>
          <cell r="CZ55">
            <v>936</v>
          </cell>
          <cell r="DA55">
            <v>778</v>
          </cell>
          <cell r="DB55">
            <v>1704</v>
          </cell>
          <cell r="DC55">
            <v>929</v>
          </cell>
          <cell r="DD55">
            <v>775</v>
          </cell>
          <cell r="DE55">
            <v>1708</v>
          </cell>
          <cell r="DF55">
            <v>896</v>
          </cell>
          <cell r="DG55">
            <v>812</v>
          </cell>
          <cell r="DH55">
            <v>1749</v>
          </cell>
          <cell r="DI55">
            <v>904</v>
          </cell>
          <cell r="DJ55">
            <v>845</v>
          </cell>
          <cell r="DK55">
            <v>1649</v>
          </cell>
          <cell r="DL55">
            <v>813</v>
          </cell>
          <cell r="DM55">
            <v>836</v>
          </cell>
          <cell r="DN55">
            <v>1576</v>
          </cell>
          <cell r="DO55">
            <v>728</v>
          </cell>
          <cell r="DP55">
            <v>848</v>
          </cell>
          <cell r="DQ55">
            <v>1549</v>
          </cell>
          <cell r="DR55">
            <v>759</v>
          </cell>
          <cell r="DS55">
            <v>790</v>
          </cell>
          <cell r="DT55">
            <v>1560</v>
          </cell>
          <cell r="DU55">
            <v>769</v>
          </cell>
          <cell r="DV55">
            <v>791</v>
          </cell>
          <cell r="DW55">
            <v>1612</v>
          </cell>
          <cell r="DX55">
            <v>783</v>
          </cell>
          <cell r="DY55">
            <v>829</v>
          </cell>
          <cell r="DZ55">
            <v>1512</v>
          </cell>
          <cell r="EA55">
            <v>679</v>
          </cell>
          <cell r="EB55">
            <v>833</v>
          </cell>
          <cell r="EC55">
            <v>1336</v>
          </cell>
          <cell r="ED55">
            <v>652</v>
          </cell>
          <cell r="EE55">
            <v>684</v>
          </cell>
          <cell r="EF55">
            <v>1469</v>
          </cell>
          <cell r="EG55">
            <v>692</v>
          </cell>
          <cell r="EH55">
            <v>777</v>
          </cell>
          <cell r="EI55">
            <v>1451</v>
          </cell>
          <cell r="EJ55">
            <v>700</v>
          </cell>
          <cell r="EK55">
            <v>751</v>
          </cell>
          <cell r="EL55">
            <v>1524</v>
          </cell>
          <cell r="EM55">
            <v>690</v>
          </cell>
          <cell r="EN55">
            <v>834</v>
          </cell>
          <cell r="EO55">
            <v>1600</v>
          </cell>
          <cell r="EP55">
            <v>699</v>
          </cell>
          <cell r="EQ55">
            <v>901</v>
          </cell>
          <cell r="ER55">
            <v>1668</v>
          </cell>
          <cell r="ES55">
            <v>780</v>
          </cell>
          <cell r="ET55">
            <v>888</v>
          </cell>
          <cell r="EU55">
            <v>1781</v>
          </cell>
          <cell r="EV55">
            <v>872</v>
          </cell>
          <cell r="EW55">
            <v>909</v>
          </cell>
          <cell r="EX55">
            <v>1872</v>
          </cell>
          <cell r="EY55">
            <v>905</v>
          </cell>
          <cell r="EZ55">
            <v>967</v>
          </cell>
          <cell r="FA55">
            <v>1893</v>
          </cell>
          <cell r="FB55">
            <v>863</v>
          </cell>
          <cell r="FC55">
            <v>1030</v>
          </cell>
          <cell r="FD55">
            <v>1977</v>
          </cell>
          <cell r="FE55">
            <v>943</v>
          </cell>
          <cell r="FF55">
            <v>1034</v>
          </cell>
          <cell r="FG55">
            <v>1997</v>
          </cell>
          <cell r="FH55">
            <v>998</v>
          </cell>
          <cell r="FI55">
            <v>999</v>
          </cell>
          <cell r="FJ55">
            <v>1960</v>
          </cell>
          <cell r="FK55">
            <v>958</v>
          </cell>
          <cell r="FL55">
            <v>1002</v>
          </cell>
          <cell r="FM55">
            <v>2050</v>
          </cell>
          <cell r="FN55">
            <v>1015</v>
          </cell>
          <cell r="FO55">
            <v>1035</v>
          </cell>
          <cell r="FP55">
            <v>2066</v>
          </cell>
          <cell r="FQ55">
            <v>1016</v>
          </cell>
          <cell r="FR55">
            <v>1050</v>
          </cell>
          <cell r="FS55">
            <v>2031</v>
          </cell>
          <cell r="FT55">
            <v>985</v>
          </cell>
          <cell r="FU55">
            <v>1046</v>
          </cell>
          <cell r="FV55">
            <v>1985</v>
          </cell>
          <cell r="FW55">
            <v>966</v>
          </cell>
          <cell r="FX55">
            <v>1019</v>
          </cell>
          <cell r="FY55">
            <v>1912</v>
          </cell>
          <cell r="FZ55">
            <v>934</v>
          </cell>
          <cell r="GA55">
            <v>978</v>
          </cell>
          <cell r="GB55">
            <v>1846</v>
          </cell>
          <cell r="GC55">
            <v>911</v>
          </cell>
          <cell r="GD55">
            <v>935</v>
          </cell>
          <cell r="GE55">
            <v>1839</v>
          </cell>
          <cell r="GF55">
            <v>868</v>
          </cell>
          <cell r="GG55">
            <v>971</v>
          </cell>
          <cell r="GH55">
            <v>1820</v>
          </cell>
          <cell r="GI55">
            <v>829</v>
          </cell>
          <cell r="GJ55">
            <v>991</v>
          </cell>
          <cell r="GK55">
            <v>1816</v>
          </cell>
          <cell r="GL55">
            <v>911</v>
          </cell>
          <cell r="GM55">
            <v>905</v>
          </cell>
          <cell r="GN55">
            <v>1748</v>
          </cell>
          <cell r="GO55">
            <v>845</v>
          </cell>
          <cell r="GP55">
            <v>903</v>
          </cell>
          <cell r="GQ55">
            <v>1733</v>
          </cell>
          <cell r="GR55">
            <v>842</v>
          </cell>
          <cell r="GS55">
            <v>891</v>
          </cell>
          <cell r="GT55">
            <v>1720</v>
          </cell>
          <cell r="GU55">
            <v>851</v>
          </cell>
          <cell r="GV55">
            <v>869</v>
          </cell>
          <cell r="GW55">
            <v>1702</v>
          </cell>
          <cell r="GX55">
            <v>793</v>
          </cell>
          <cell r="GY55">
            <v>909</v>
          </cell>
          <cell r="GZ55">
            <v>1734</v>
          </cell>
          <cell r="HA55">
            <v>844</v>
          </cell>
          <cell r="HB55">
            <v>890</v>
          </cell>
          <cell r="HC55">
            <v>1691</v>
          </cell>
          <cell r="HD55">
            <v>809</v>
          </cell>
          <cell r="HE55">
            <v>882</v>
          </cell>
          <cell r="HF55">
            <v>1748</v>
          </cell>
          <cell r="HG55">
            <v>835</v>
          </cell>
          <cell r="HH55">
            <v>913</v>
          </cell>
          <cell r="HI55">
            <v>1783</v>
          </cell>
          <cell r="HJ55">
            <v>854</v>
          </cell>
          <cell r="HK55">
            <v>929</v>
          </cell>
          <cell r="HL55">
            <v>1930</v>
          </cell>
          <cell r="HM55">
            <v>929</v>
          </cell>
          <cell r="HN55">
            <v>1001</v>
          </cell>
          <cell r="HO55">
            <v>1998</v>
          </cell>
          <cell r="HP55">
            <v>962</v>
          </cell>
          <cell r="HQ55">
            <v>1036</v>
          </cell>
          <cell r="HR55">
            <v>2302</v>
          </cell>
          <cell r="HS55">
            <v>1082</v>
          </cell>
          <cell r="HT55">
            <v>1220</v>
          </cell>
          <cell r="HU55">
            <v>1788</v>
          </cell>
          <cell r="HV55">
            <v>842</v>
          </cell>
          <cell r="HW55">
            <v>946</v>
          </cell>
          <cell r="HX55">
            <v>1630</v>
          </cell>
          <cell r="HY55">
            <v>774</v>
          </cell>
          <cell r="HZ55">
            <v>856</v>
          </cell>
          <cell r="IA55">
            <v>1644</v>
          </cell>
          <cell r="IB55">
            <v>757</v>
          </cell>
          <cell r="IC55">
            <v>887</v>
          </cell>
          <cell r="ID55">
            <v>1485</v>
          </cell>
          <cell r="IE55">
            <v>690</v>
          </cell>
          <cell r="IF55">
            <v>795</v>
          </cell>
          <cell r="IG55">
            <v>1363</v>
          </cell>
          <cell r="IH55">
            <v>621</v>
          </cell>
          <cell r="II55">
            <v>742</v>
          </cell>
          <cell r="IJ55">
            <v>1200</v>
          </cell>
          <cell r="IK55">
            <v>560</v>
          </cell>
          <cell r="IL55">
            <v>640</v>
          </cell>
          <cell r="IM55">
            <v>1240</v>
          </cell>
          <cell r="IN55">
            <v>601</v>
          </cell>
          <cell r="IO55">
            <v>639</v>
          </cell>
          <cell r="IP55">
            <v>1282</v>
          </cell>
          <cell r="IQ55">
            <v>610</v>
          </cell>
          <cell r="IR55">
            <v>672</v>
          </cell>
          <cell r="IS55">
            <v>1142</v>
          </cell>
          <cell r="IT55">
            <v>514</v>
          </cell>
          <cell r="IU55">
            <v>628</v>
          </cell>
          <cell r="IV55">
            <v>1119</v>
          </cell>
          <cell r="IW55">
            <v>516</v>
          </cell>
          <cell r="IX55">
            <v>603</v>
          </cell>
          <cell r="IY55">
            <v>1047</v>
          </cell>
          <cell r="IZ55">
            <v>469</v>
          </cell>
          <cell r="JA55">
            <v>578</v>
          </cell>
          <cell r="JB55">
            <v>920</v>
          </cell>
          <cell r="JC55">
            <v>407</v>
          </cell>
          <cell r="JD55">
            <v>513</v>
          </cell>
          <cell r="JE55">
            <v>911</v>
          </cell>
          <cell r="JF55">
            <v>381</v>
          </cell>
          <cell r="JG55">
            <v>530</v>
          </cell>
          <cell r="JH55">
            <v>815</v>
          </cell>
          <cell r="JI55">
            <v>330</v>
          </cell>
          <cell r="JJ55">
            <v>485</v>
          </cell>
          <cell r="JK55">
            <v>822</v>
          </cell>
          <cell r="JL55">
            <v>324</v>
          </cell>
          <cell r="JM55">
            <v>498</v>
          </cell>
          <cell r="JN55">
            <v>767</v>
          </cell>
          <cell r="JO55">
            <v>324</v>
          </cell>
          <cell r="JP55">
            <v>443</v>
          </cell>
          <cell r="JQ55">
            <v>725</v>
          </cell>
          <cell r="JR55">
            <v>269</v>
          </cell>
          <cell r="JS55">
            <v>456</v>
          </cell>
          <cell r="JT55">
            <v>657</v>
          </cell>
          <cell r="JU55">
            <v>248</v>
          </cell>
          <cell r="JV55">
            <v>409</v>
          </cell>
          <cell r="JW55">
            <v>597</v>
          </cell>
          <cell r="JX55">
            <v>254</v>
          </cell>
          <cell r="JY55">
            <v>343</v>
          </cell>
          <cell r="JZ55">
            <v>527</v>
          </cell>
          <cell r="KA55">
            <v>188</v>
          </cell>
          <cell r="KB55">
            <v>339</v>
          </cell>
          <cell r="KC55">
            <v>422</v>
          </cell>
          <cell r="KD55">
            <v>166</v>
          </cell>
          <cell r="KE55">
            <v>256</v>
          </cell>
          <cell r="KF55">
            <v>1904</v>
          </cell>
          <cell r="KG55">
            <v>550</v>
          </cell>
          <cell r="KH55">
            <v>1354</v>
          </cell>
        </row>
        <row r="56">
          <cell r="C56" t="str">
            <v>Carlisle</v>
          </cell>
          <cell r="D56" t="str">
            <v>E07000028</v>
          </cell>
          <cell r="E56" t="str">
            <v>Non-metropolitan District</v>
          </cell>
          <cell r="F56">
            <v>108155</v>
          </cell>
          <cell r="G56">
            <v>67106</v>
          </cell>
          <cell r="H56">
            <v>4.4508116100000006</v>
          </cell>
          <cell r="I56">
            <v>0.62046137487864639</v>
          </cell>
          <cell r="J56">
            <v>5586</v>
          </cell>
          <cell r="K56">
            <v>5989</v>
          </cell>
          <cell r="L56">
            <v>6221</v>
          </cell>
          <cell r="M56">
            <v>6394</v>
          </cell>
          <cell r="N56">
            <v>6486</v>
          </cell>
          <cell r="O56">
            <v>6457</v>
          </cell>
          <cell r="P56">
            <v>7777</v>
          </cell>
          <cell r="Q56">
            <v>8089</v>
          </cell>
          <cell r="R56">
            <v>7033</v>
          </cell>
          <cell r="S56">
            <v>7074</v>
          </cell>
          <cell r="T56">
            <v>52827</v>
          </cell>
          <cell r="U56">
            <v>55328</v>
          </cell>
          <cell r="V56">
            <v>1181</v>
          </cell>
          <cell r="W56">
            <v>623</v>
          </cell>
          <cell r="X56">
            <v>558</v>
          </cell>
          <cell r="Y56">
            <v>1279</v>
          </cell>
          <cell r="Z56">
            <v>632</v>
          </cell>
          <cell r="AA56">
            <v>647</v>
          </cell>
          <cell r="AB56">
            <v>1180</v>
          </cell>
          <cell r="AC56">
            <v>619</v>
          </cell>
          <cell r="AD56">
            <v>561</v>
          </cell>
          <cell r="AE56">
            <v>1354</v>
          </cell>
          <cell r="AF56">
            <v>693</v>
          </cell>
          <cell r="AG56">
            <v>661</v>
          </cell>
          <cell r="AH56">
            <v>1260</v>
          </cell>
          <cell r="AI56">
            <v>629</v>
          </cell>
          <cell r="AJ56">
            <v>631</v>
          </cell>
          <cell r="AK56">
            <v>1249</v>
          </cell>
          <cell r="AL56">
            <v>655</v>
          </cell>
          <cell r="AM56">
            <v>594</v>
          </cell>
          <cell r="AN56">
            <v>1203</v>
          </cell>
          <cell r="AO56">
            <v>628</v>
          </cell>
          <cell r="AP56">
            <v>575</v>
          </cell>
          <cell r="AQ56">
            <v>1224</v>
          </cell>
          <cell r="AR56">
            <v>654</v>
          </cell>
          <cell r="AS56">
            <v>570</v>
          </cell>
          <cell r="AT56">
            <v>1145</v>
          </cell>
          <cell r="AU56">
            <v>569</v>
          </cell>
          <cell r="AV56">
            <v>576</v>
          </cell>
          <cell r="AW56">
            <v>1214</v>
          </cell>
          <cell r="AX56">
            <v>612</v>
          </cell>
          <cell r="AY56">
            <v>602</v>
          </cell>
          <cell r="AZ56">
            <v>1117</v>
          </cell>
          <cell r="BA56">
            <v>576</v>
          </cell>
          <cell r="BB56">
            <v>541</v>
          </cell>
          <cell r="BC56">
            <v>1169</v>
          </cell>
          <cell r="BD56">
            <v>602</v>
          </cell>
          <cell r="BE56">
            <v>567</v>
          </cell>
          <cell r="BF56">
            <v>1102</v>
          </cell>
          <cell r="BG56">
            <v>596</v>
          </cell>
          <cell r="BH56">
            <v>506</v>
          </cell>
          <cell r="BI56">
            <v>1011</v>
          </cell>
          <cell r="BJ56">
            <v>484</v>
          </cell>
          <cell r="BK56">
            <v>527</v>
          </cell>
          <cell r="BL56">
            <v>1104</v>
          </cell>
          <cell r="BM56">
            <v>544</v>
          </cell>
          <cell r="BN56">
            <v>560</v>
          </cell>
          <cell r="BO56">
            <v>1070</v>
          </cell>
          <cell r="BP56">
            <v>512</v>
          </cell>
          <cell r="BQ56">
            <v>558</v>
          </cell>
          <cell r="BR56">
            <v>1104</v>
          </cell>
          <cell r="BS56">
            <v>547</v>
          </cell>
          <cell r="BT56">
            <v>557</v>
          </cell>
          <cell r="BU56">
            <v>1145</v>
          </cell>
          <cell r="BV56">
            <v>559</v>
          </cell>
          <cell r="BW56">
            <v>586</v>
          </cell>
          <cell r="BX56">
            <v>1224</v>
          </cell>
          <cell r="BY56">
            <v>616</v>
          </cell>
          <cell r="BZ56">
            <v>608</v>
          </cell>
          <cell r="CA56">
            <v>1207</v>
          </cell>
          <cell r="CB56">
            <v>524</v>
          </cell>
          <cell r="CC56">
            <v>683</v>
          </cell>
          <cell r="CD56">
            <v>1261</v>
          </cell>
          <cell r="CE56">
            <v>615</v>
          </cell>
          <cell r="CF56">
            <v>646</v>
          </cell>
          <cell r="CG56">
            <v>1420</v>
          </cell>
          <cell r="CH56">
            <v>702</v>
          </cell>
          <cell r="CI56">
            <v>718</v>
          </cell>
          <cell r="CJ56">
            <v>1424</v>
          </cell>
          <cell r="CK56">
            <v>694</v>
          </cell>
          <cell r="CL56">
            <v>730</v>
          </cell>
          <cell r="CM56">
            <v>1426</v>
          </cell>
          <cell r="CN56">
            <v>681</v>
          </cell>
          <cell r="CO56">
            <v>745</v>
          </cell>
          <cell r="CP56">
            <v>1364</v>
          </cell>
          <cell r="CQ56">
            <v>648</v>
          </cell>
          <cell r="CR56">
            <v>716</v>
          </cell>
          <cell r="CS56">
            <v>1219</v>
          </cell>
          <cell r="CT56">
            <v>580</v>
          </cell>
          <cell r="CU56">
            <v>639</v>
          </cell>
          <cell r="CV56">
            <v>1247</v>
          </cell>
          <cell r="CW56">
            <v>636</v>
          </cell>
          <cell r="CX56">
            <v>611</v>
          </cell>
          <cell r="CY56">
            <v>1205</v>
          </cell>
          <cell r="CZ56">
            <v>596</v>
          </cell>
          <cell r="DA56">
            <v>609</v>
          </cell>
          <cell r="DB56">
            <v>1161</v>
          </cell>
          <cell r="DC56">
            <v>571</v>
          </cell>
          <cell r="DD56">
            <v>590</v>
          </cell>
          <cell r="DE56">
            <v>1224</v>
          </cell>
          <cell r="DF56">
            <v>603</v>
          </cell>
          <cell r="DG56">
            <v>621</v>
          </cell>
          <cell r="DH56">
            <v>1275</v>
          </cell>
          <cell r="DI56">
            <v>646</v>
          </cell>
          <cell r="DJ56">
            <v>629</v>
          </cell>
          <cell r="DK56">
            <v>1294</v>
          </cell>
          <cell r="DL56">
            <v>635</v>
          </cell>
          <cell r="DM56">
            <v>659</v>
          </cell>
          <cell r="DN56">
            <v>1366</v>
          </cell>
          <cell r="DO56">
            <v>626</v>
          </cell>
          <cell r="DP56">
            <v>740</v>
          </cell>
          <cell r="DQ56">
            <v>1318</v>
          </cell>
          <cell r="DR56">
            <v>692</v>
          </cell>
          <cell r="DS56">
            <v>626</v>
          </cell>
          <cell r="DT56">
            <v>1306</v>
          </cell>
          <cell r="DU56">
            <v>636</v>
          </cell>
          <cell r="DV56">
            <v>670</v>
          </cell>
          <cell r="DW56">
            <v>1300</v>
          </cell>
          <cell r="DX56">
            <v>614</v>
          </cell>
          <cell r="DY56">
            <v>686</v>
          </cell>
          <cell r="DZ56">
            <v>1171</v>
          </cell>
          <cell r="EA56">
            <v>595</v>
          </cell>
          <cell r="EB56">
            <v>576</v>
          </cell>
          <cell r="EC56">
            <v>1126</v>
          </cell>
          <cell r="ED56">
            <v>614</v>
          </cell>
          <cell r="EE56">
            <v>512</v>
          </cell>
          <cell r="EF56">
            <v>1140</v>
          </cell>
          <cell r="EG56">
            <v>563</v>
          </cell>
          <cell r="EH56">
            <v>577</v>
          </cell>
          <cell r="EI56">
            <v>1138</v>
          </cell>
          <cell r="EJ56">
            <v>541</v>
          </cell>
          <cell r="EK56">
            <v>597</v>
          </cell>
          <cell r="EL56">
            <v>1215</v>
          </cell>
          <cell r="EM56">
            <v>608</v>
          </cell>
          <cell r="EN56">
            <v>607</v>
          </cell>
          <cell r="EO56">
            <v>1317</v>
          </cell>
          <cell r="EP56">
            <v>627</v>
          </cell>
          <cell r="EQ56">
            <v>690</v>
          </cell>
          <cell r="ER56">
            <v>1445</v>
          </cell>
          <cell r="ES56">
            <v>734</v>
          </cell>
          <cell r="ET56">
            <v>711</v>
          </cell>
          <cell r="EU56">
            <v>1500</v>
          </cell>
          <cell r="EV56">
            <v>776</v>
          </cell>
          <cell r="EW56">
            <v>724</v>
          </cell>
          <cell r="EX56">
            <v>1591</v>
          </cell>
          <cell r="EY56">
            <v>814</v>
          </cell>
          <cell r="EZ56">
            <v>777</v>
          </cell>
          <cell r="FA56">
            <v>1478</v>
          </cell>
          <cell r="FB56">
            <v>698</v>
          </cell>
          <cell r="FC56">
            <v>780</v>
          </cell>
          <cell r="FD56">
            <v>1590</v>
          </cell>
          <cell r="FE56">
            <v>775</v>
          </cell>
          <cell r="FF56">
            <v>815</v>
          </cell>
          <cell r="FG56">
            <v>1535</v>
          </cell>
          <cell r="FH56">
            <v>751</v>
          </cell>
          <cell r="FI56">
            <v>784</v>
          </cell>
          <cell r="FJ56">
            <v>1564</v>
          </cell>
          <cell r="FK56">
            <v>767</v>
          </cell>
          <cell r="FL56">
            <v>797</v>
          </cell>
          <cell r="FM56">
            <v>1556</v>
          </cell>
          <cell r="FN56">
            <v>751</v>
          </cell>
          <cell r="FO56">
            <v>805</v>
          </cell>
          <cell r="FP56">
            <v>1577</v>
          </cell>
          <cell r="FQ56">
            <v>804</v>
          </cell>
          <cell r="FR56">
            <v>773</v>
          </cell>
          <cell r="FS56">
            <v>1656</v>
          </cell>
          <cell r="FT56">
            <v>823</v>
          </cell>
          <cell r="FU56">
            <v>833</v>
          </cell>
          <cell r="FV56">
            <v>1696</v>
          </cell>
          <cell r="FW56">
            <v>834</v>
          </cell>
          <cell r="FX56">
            <v>862</v>
          </cell>
          <cell r="FY56">
            <v>1614</v>
          </cell>
          <cell r="FZ56">
            <v>790</v>
          </cell>
          <cell r="GA56">
            <v>824</v>
          </cell>
          <cell r="GB56">
            <v>1600</v>
          </cell>
          <cell r="GC56">
            <v>784</v>
          </cell>
          <cell r="GD56">
            <v>816</v>
          </cell>
          <cell r="GE56">
            <v>1550</v>
          </cell>
          <cell r="GF56">
            <v>795</v>
          </cell>
          <cell r="GG56">
            <v>755</v>
          </cell>
          <cell r="GH56">
            <v>1666</v>
          </cell>
          <cell r="GI56">
            <v>865</v>
          </cell>
          <cell r="GJ56">
            <v>801</v>
          </cell>
          <cell r="GK56">
            <v>1489</v>
          </cell>
          <cell r="GL56">
            <v>728</v>
          </cell>
          <cell r="GM56">
            <v>761</v>
          </cell>
          <cell r="GN56">
            <v>1457</v>
          </cell>
          <cell r="GO56">
            <v>724</v>
          </cell>
          <cell r="GP56">
            <v>733</v>
          </cell>
          <cell r="GQ56">
            <v>1313</v>
          </cell>
          <cell r="GR56">
            <v>621</v>
          </cell>
          <cell r="GS56">
            <v>692</v>
          </cell>
          <cell r="GT56">
            <v>1303</v>
          </cell>
          <cell r="GU56">
            <v>657</v>
          </cell>
          <cell r="GV56">
            <v>646</v>
          </cell>
          <cell r="GW56">
            <v>1330</v>
          </cell>
          <cell r="GX56">
            <v>657</v>
          </cell>
          <cell r="GY56">
            <v>673</v>
          </cell>
          <cell r="GZ56">
            <v>1383</v>
          </cell>
          <cell r="HA56">
            <v>685</v>
          </cell>
          <cell r="HB56">
            <v>698</v>
          </cell>
          <cell r="HC56">
            <v>1303</v>
          </cell>
          <cell r="HD56">
            <v>659</v>
          </cell>
          <cell r="HE56">
            <v>644</v>
          </cell>
          <cell r="HF56">
            <v>1313</v>
          </cell>
          <cell r="HG56">
            <v>642</v>
          </cell>
          <cell r="HH56">
            <v>671</v>
          </cell>
          <cell r="HI56">
            <v>1363</v>
          </cell>
          <cell r="HJ56">
            <v>686</v>
          </cell>
          <cell r="HK56">
            <v>677</v>
          </cell>
          <cell r="HL56">
            <v>1409</v>
          </cell>
          <cell r="HM56">
            <v>702</v>
          </cell>
          <cell r="HN56">
            <v>707</v>
          </cell>
          <cell r="HO56">
            <v>1375</v>
          </cell>
          <cell r="HP56">
            <v>637</v>
          </cell>
          <cell r="HQ56">
            <v>738</v>
          </cell>
          <cell r="HR56">
            <v>1556</v>
          </cell>
          <cell r="HS56">
            <v>805</v>
          </cell>
          <cell r="HT56">
            <v>751</v>
          </cell>
          <cell r="HU56">
            <v>1185</v>
          </cell>
          <cell r="HV56">
            <v>566</v>
          </cell>
          <cell r="HW56">
            <v>619</v>
          </cell>
          <cell r="HX56">
            <v>1082</v>
          </cell>
          <cell r="HY56">
            <v>523</v>
          </cell>
          <cell r="HZ56">
            <v>559</v>
          </cell>
          <cell r="IA56">
            <v>1106</v>
          </cell>
          <cell r="IB56">
            <v>530</v>
          </cell>
          <cell r="IC56">
            <v>576</v>
          </cell>
          <cell r="ID56">
            <v>1076</v>
          </cell>
          <cell r="IE56">
            <v>540</v>
          </cell>
          <cell r="IF56">
            <v>536</v>
          </cell>
          <cell r="IG56">
            <v>1001</v>
          </cell>
          <cell r="IH56">
            <v>475</v>
          </cell>
          <cell r="II56">
            <v>526</v>
          </cell>
          <cell r="IJ56">
            <v>894</v>
          </cell>
          <cell r="IK56">
            <v>412</v>
          </cell>
          <cell r="IL56">
            <v>482</v>
          </cell>
          <cell r="IM56">
            <v>903</v>
          </cell>
          <cell r="IN56">
            <v>434</v>
          </cell>
          <cell r="IO56">
            <v>469</v>
          </cell>
          <cell r="IP56">
            <v>813</v>
          </cell>
          <cell r="IQ56">
            <v>384</v>
          </cell>
          <cell r="IR56">
            <v>429</v>
          </cell>
          <cell r="IS56">
            <v>863</v>
          </cell>
          <cell r="IT56">
            <v>422</v>
          </cell>
          <cell r="IU56">
            <v>441</v>
          </cell>
          <cell r="IV56">
            <v>805</v>
          </cell>
          <cell r="IW56">
            <v>328</v>
          </cell>
          <cell r="IX56">
            <v>477</v>
          </cell>
          <cell r="IY56">
            <v>749</v>
          </cell>
          <cell r="IZ56">
            <v>340</v>
          </cell>
          <cell r="JA56">
            <v>409</v>
          </cell>
          <cell r="JB56">
            <v>666</v>
          </cell>
          <cell r="JC56">
            <v>273</v>
          </cell>
          <cell r="JD56">
            <v>393</v>
          </cell>
          <cell r="JE56">
            <v>661</v>
          </cell>
          <cell r="JF56">
            <v>291</v>
          </cell>
          <cell r="JG56">
            <v>370</v>
          </cell>
          <cell r="JH56">
            <v>617</v>
          </cell>
          <cell r="JI56">
            <v>286</v>
          </cell>
          <cell r="JJ56">
            <v>331</v>
          </cell>
          <cell r="JK56">
            <v>612</v>
          </cell>
          <cell r="JL56">
            <v>255</v>
          </cell>
          <cell r="JM56">
            <v>357</v>
          </cell>
          <cell r="JN56">
            <v>494</v>
          </cell>
          <cell r="JO56">
            <v>188</v>
          </cell>
          <cell r="JP56">
            <v>306</v>
          </cell>
          <cell r="JQ56">
            <v>446</v>
          </cell>
          <cell r="JR56">
            <v>191</v>
          </cell>
          <cell r="JS56">
            <v>255</v>
          </cell>
          <cell r="JT56">
            <v>437</v>
          </cell>
          <cell r="JU56">
            <v>163</v>
          </cell>
          <cell r="JV56">
            <v>274</v>
          </cell>
          <cell r="JW56">
            <v>371</v>
          </cell>
          <cell r="JX56">
            <v>128</v>
          </cell>
          <cell r="JY56">
            <v>243</v>
          </cell>
          <cell r="JZ56">
            <v>318</v>
          </cell>
          <cell r="KA56">
            <v>102</v>
          </cell>
          <cell r="KB56">
            <v>216</v>
          </cell>
          <cell r="KC56">
            <v>327</v>
          </cell>
          <cell r="KD56">
            <v>106</v>
          </cell>
          <cell r="KE56">
            <v>221</v>
          </cell>
          <cell r="KF56">
            <v>1058</v>
          </cell>
          <cell r="KG56">
            <v>329</v>
          </cell>
          <cell r="KH56">
            <v>729</v>
          </cell>
        </row>
        <row r="57">
          <cell r="C57" t="str">
            <v>Castle Point</v>
          </cell>
          <cell r="D57" t="str">
            <v>E07000069</v>
          </cell>
          <cell r="E57" t="str">
            <v>Non-metropolitan District</v>
          </cell>
          <cell r="F57">
            <v>89173</v>
          </cell>
          <cell r="G57">
            <v>52467</v>
          </cell>
          <cell r="H57">
            <v>3.94720176</v>
          </cell>
          <cell r="I57">
            <v>0.58837316228006231</v>
          </cell>
          <cell r="J57">
            <v>4770</v>
          </cell>
          <cell r="K57">
            <v>4363</v>
          </cell>
          <cell r="L57">
            <v>4503</v>
          </cell>
          <cell r="M57">
            <v>4487</v>
          </cell>
          <cell r="N57">
            <v>4712</v>
          </cell>
          <cell r="O57">
            <v>5077</v>
          </cell>
          <cell r="P57">
            <v>6451</v>
          </cell>
          <cell r="Q57">
            <v>6600</v>
          </cell>
          <cell r="R57">
            <v>5586</v>
          </cell>
          <cell r="S57">
            <v>5918</v>
          </cell>
          <cell r="T57">
            <v>43392</v>
          </cell>
          <cell r="U57">
            <v>45781</v>
          </cell>
          <cell r="V57">
            <v>832</v>
          </cell>
          <cell r="W57">
            <v>438</v>
          </cell>
          <cell r="X57">
            <v>394</v>
          </cell>
          <cell r="Y57">
            <v>846</v>
          </cell>
          <cell r="Z57">
            <v>415</v>
          </cell>
          <cell r="AA57">
            <v>431</v>
          </cell>
          <cell r="AB57">
            <v>930</v>
          </cell>
          <cell r="AC57">
            <v>499</v>
          </cell>
          <cell r="AD57">
            <v>431</v>
          </cell>
          <cell r="AE57">
            <v>848</v>
          </cell>
          <cell r="AF57">
            <v>445</v>
          </cell>
          <cell r="AG57">
            <v>403</v>
          </cell>
          <cell r="AH57">
            <v>963</v>
          </cell>
          <cell r="AI57">
            <v>459</v>
          </cell>
          <cell r="AJ57">
            <v>504</v>
          </cell>
          <cell r="AK57">
            <v>912</v>
          </cell>
          <cell r="AL57">
            <v>400</v>
          </cell>
          <cell r="AM57">
            <v>512</v>
          </cell>
          <cell r="AN57">
            <v>940</v>
          </cell>
          <cell r="AO57">
            <v>490</v>
          </cell>
          <cell r="AP57">
            <v>450</v>
          </cell>
          <cell r="AQ57">
            <v>949</v>
          </cell>
          <cell r="AR57">
            <v>475</v>
          </cell>
          <cell r="AS57">
            <v>474</v>
          </cell>
          <cell r="AT57">
            <v>881</v>
          </cell>
          <cell r="AU57">
            <v>445</v>
          </cell>
          <cell r="AV57">
            <v>436</v>
          </cell>
          <cell r="AW57">
            <v>915</v>
          </cell>
          <cell r="AX57">
            <v>467</v>
          </cell>
          <cell r="AY57">
            <v>448</v>
          </cell>
          <cell r="AZ57">
            <v>899</v>
          </cell>
          <cell r="BA57">
            <v>447</v>
          </cell>
          <cell r="BB57">
            <v>452</v>
          </cell>
          <cell r="BC57">
            <v>959</v>
          </cell>
          <cell r="BD57">
            <v>509</v>
          </cell>
          <cell r="BE57">
            <v>450</v>
          </cell>
          <cell r="BF57">
            <v>942</v>
          </cell>
          <cell r="BG57">
            <v>486</v>
          </cell>
          <cell r="BH57">
            <v>456</v>
          </cell>
          <cell r="BI57">
            <v>881</v>
          </cell>
          <cell r="BJ57">
            <v>428</v>
          </cell>
          <cell r="BK57">
            <v>453</v>
          </cell>
          <cell r="BL57">
            <v>1008</v>
          </cell>
          <cell r="BM57">
            <v>516</v>
          </cell>
          <cell r="BN57">
            <v>492</v>
          </cell>
          <cell r="BO57">
            <v>1039</v>
          </cell>
          <cell r="BP57">
            <v>525</v>
          </cell>
          <cell r="BQ57">
            <v>514</v>
          </cell>
          <cell r="BR57">
            <v>1102</v>
          </cell>
          <cell r="BS57">
            <v>534</v>
          </cell>
          <cell r="BT57">
            <v>568</v>
          </cell>
          <cell r="BU57">
            <v>1049</v>
          </cell>
          <cell r="BV57">
            <v>581</v>
          </cell>
          <cell r="BW57">
            <v>468</v>
          </cell>
          <cell r="BX57">
            <v>1107</v>
          </cell>
          <cell r="BY57">
            <v>564</v>
          </cell>
          <cell r="BZ57">
            <v>543</v>
          </cell>
          <cell r="CA57">
            <v>966</v>
          </cell>
          <cell r="CB57">
            <v>537</v>
          </cell>
          <cell r="CC57">
            <v>429</v>
          </cell>
          <cell r="CD57">
            <v>875</v>
          </cell>
          <cell r="CE57">
            <v>473</v>
          </cell>
          <cell r="CF57">
            <v>402</v>
          </cell>
          <cell r="CG57">
            <v>1000</v>
          </cell>
          <cell r="CH57">
            <v>513</v>
          </cell>
          <cell r="CI57">
            <v>487</v>
          </cell>
          <cell r="CJ57">
            <v>1000</v>
          </cell>
          <cell r="CK57">
            <v>525</v>
          </cell>
          <cell r="CL57">
            <v>475</v>
          </cell>
          <cell r="CM57">
            <v>1024</v>
          </cell>
          <cell r="CN57">
            <v>504</v>
          </cell>
          <cell r="CO57">
            <v>520</v>
          </cell>
          <cell r="CP57">
            <v>1010</v>
          </cell>
          <cell r="CQ57">
            <v>539</v>
          </cell>
          <cell r="CR57">
            <v>471</v>
          </cell>
          <cell r="CS57">
            <v>966</v>
          </cell>
          <cell r="CT57">
            <v>514</v>
          </cell>
          <cell r="CU57">
            <v>452</v>
          </cell>
          <cell r="CV57">
            <v>1010</v>
          </cell>
          <cell r="CW57">
            <v>511</v>
          </cell>
          <cell r="CX57">
            <v>499</v>
          </cell>
          <cell r="CY57">
            <v>896</v>
          </cell>
          <cell r="CZ57">
            <v>472</v>
          </cell>
          <cell r="DA57">
            <v>424</v>
          </cell>
          <cell r="DB57">
            <v>907</v>
          </cell>
          <cell r="DC57">
            <v>439</v>
          </cell>
          <cell r="DD57">
            <v>468</v>
          </cell>
          <cell r="DE57">
            <v>925</v>
          </cell>
          <cell r="DF57">
            <v>480</v>
          </cell>
          <cell r="DG57">
            <v>445</v>
          </cell>
          <cell r="DH57">
            <v>899</v>
          </cell>
          <cell r="DI57">
            <v>473</v>
          </cell>
          <cell r="DJ57">
            <v>426</v>
          </cell>
          <cell r="DK57">
            <v>813</v>
          </cell>
          <cell r="DL57">
            <v>382</v>
          </cell>
          <cell r="DM57">
            <v>431</v>
          </cell>
          <cell r="DN57">
            <v>838</v>
          </cell>
          <cell r="DO57">
            <v>408</v>
          </cell>
          <cell r="DP57">
            <v>430</v>
          </cell>
          <cell r="DQ57">
            <v>851</v>
          </cell>
          <cell r="DR57">
            <v>404</v>
          </cell>
          <cell r="DS57">
            <v>447</v>
          </cell>
          <cell r="DT57">
            <v>885</v>
          </cell>
          <cell r="DU57">
            <v>420</v>
          </cell>
          <cell r="DV57">
            <v>465</v>
          </cell>
          <cell r="DW57">
            <v>893</v>
          </cell>
          <cell r="DX57">
            <v>419</v>
          </cell>
          <cell r="DY57">
            <v>474</v>
          </cell>
          <cell r="DZ57">
            <v>826</v>
          </cell>
          <cell r="EA57">
            <v>410</v>
          </cell>
          <cell r="EB57">
            <v>416</v>
          </cell>
          <cell r="EC57">
            <v>861</v>
          </cell>
          <cell r="ED57">
            <v>406</v>
          </cell>
          <cell r="EE57">
            <v>455</v>
          </cell>
          <cell r="EF57">
            <v>846</v>
          </cell>
          <cell r="EG57">
            <v>422</v>
          </cell>
          <cell r="EH57">
            <v>424</v>
          </cell>
          <cell r="EI57">
            <v>910</v>
          </cell>
          <cell r="EJ57">
            <v>421</v>
          </cell>
          <cell r="EK57">
            <v>489</v>
          </cell>
          <cell r="EL57">
            <v>1032</v>
          </cell>
          <cell r="EM57">
            <v>496</v>
          </cell>
          <cell r="EN57">
            <v>536</v>
          </cell>
          <cell r="EO57">
            <v>1041</v>
          </cell>
          <cell r="EP57">
            <v>509</v>
          </cell>
          <cell r="EQ57">
            <v>532</v>
          </cell>
          <cell r="ER57">
            <v>1097</v>
          </cell>
          <cell r="ES57">
            <v>536</v>
          </cell>
          <cell r="ET57">
            <v>561</v>
          </cell>
          <cell r="EU57">
            <v>1086</v>
          </cell>
          <cell r="EV57">
            <v>518</v>
          </cell>
          <cell r="EW57">
            <v>568</v>
          </cell>
          <cell r="EX57">
            <v>1197</v>
          </cell>
          <cell r="EY57">
            <v>575</v>
          </cell>
          <cell r="EZ57">
            <v>622</v>
          </cell>
          <cell r="FA57">
            <v>1200</v>
          </cell>
          <cell r="FB57">
            <v>555</v>
          </cell>
          <cell r="FC57">
            <v>645</v>
          </cell>
          <cell r="FD57">
            <v>1333</v>
          </cell>
          <cell r="FE57">
            <v>663</v>
          </cell>
          <cell r="FF57">
            <v>670</v>
          </cell>
          <cell r="FG57">
            <v>1306</v>
          </cell>
          <cell r="FH57">
            <v>625</v>
          </cell>
          <cell r="FI57">
            <v>681</v>
          </cell>
          <cell r="FJ57">
            <v>1351</v>
          </cell>
          <cell r="FK57">
            <v>689</v>
          </cell>
          <cell r="FL57">
            <v>662</v>
          </cell>
          <cell r="FM57">
            <v>1321</v>
          </cell>
          <cell r="FN57">
            <v>663</v>
          </cell>
          <cell r="FO57">
            <v>658</v>
          </cell>
          <cell r="FP57">
            <v>1298</v>
          </cell>
          <cell r="FQ57">
            <v>642</v>
          </cell>
          <cell r="FR57">
            <v>656</v>
          </cell>
          <cell r="FS57">
            <v>1311</v>
          </cell>
          <cell r="FT57">
            <v>637</v>
          </cell>
          <cell r="FU57">
            <v>674</v>
          </cell>
          <cell r="FV57">
            <v>1342</v>
          </cell>
          <cell r="FW57">
            <v>653</v>
          </cell>
          <cell r="FX57">
            <v>689</v>
          </cell>
          <cell r="FY57">
            <v>1249</v>
          </cell>
          <cell r="FZ57">
            <v>638</v>
          </cell>
          <cell r="GA57">
            <v>611</v>
          </cell>
          <cell r="GB57">
            <v>1340</v>
          </cell>
          <cell r="GC57">
            <v>686</v>
          </cell>
          <cell r="GD57">
            <v>654</v>
          </cell>
          <cell r="GE57">
            <v>1153</v>
          </cell>
          <cell r="GF57">
            <v>591</v>
          </cell>
          <cell r="GG57">
            <v>562</v>
          </cell>
          <cell r="GH57">
            <v>1159</v>
          </cell>
          <cell r="GI57">
            <v>623</v>
          </cell>
          <cell r="GJ57">
            <v>536</v>
          </cell>
          <cell r="GK57">
            <v>1197</v>
          </cell>
          <cell r="GL57">
            <v>573</v>
          </cell>
          <cell r="GM57">
            <v>624</v>
          </cell>
          <cell r="GN57">
            <v>1189</v>
          </cell>
          <cell r="GO57">
            <v>616</v>
          </cell>
          <cell r="GP57">
            <v>573</v>
          </cell>
          <cell r="GQ57">
            <v>1077</v>
          </cell>
          <cell r="GR57">
            <v>497</v>
          </cell>
          <cell r="GS57">
            <v>580</v>
          </cell>
          <cell r="GT57">
            <v>1093</v>
          </cell>
          <cell r="GU57">
            <v>524</v>
          </cell>
          <cell r="GV57">
            <v>569</v>
          </cell>
          <cell r="GW57">
            <v>1166</v>
          </cell>
          <cell r="GX57">
            <v>573</v>
          </cell>
          <cell r="GY57">
            <v>593</v>
          </cell>
          <cell r="GZ57">
            <v>1153</v>
          </cell>
          <cell r="HA57">
            <v>544</v>
          </cell>
          <cell r="HB57">
            <v>609</v>
          </cell>
          <cell r="HC57">
            <v>1134</v>
          </cell>
          <cell r="HD57">
            <v>537</v>
          </cell>
          <cell r="HE57">
            <v>597</v>
          </cell>
          <cell r="HF57">
            <v>1183</v>
          </cell>
          <cell r="HG57">
            <v>508</v>
          </cell>
          <cell r="HH57">
            <v>675</v>
          </cell>
          <cell r="HI57">
            <v>1250</v>
          </cell>
          <cell r="HJ57">
            <v>595</v>
          </cell>
          <cell r="HK57">
            <v>655</v>
          </cell>
          <cell r="HL57">
            <v>1299</v>
          </cell>
          <cell r="HM57">
            <v>613</v>
          </cell>
          <cell r="HN57">
            <v>686</v>
          </cell>
          <cell r="HO57">
            <v>1507</v>
          </cell>
          <cell r="HP57">
            <v>722</v>
          </cell>
          <cell r="HQ57">
            <v>785</v>
          </cell>
          <cell r="HR57">
            <v>1716</v>
          </cell>
          <cell r="HS57">
            <v>795</v>
          </cell>
          <cell r="HT57">
            <v>921</v>
          </cell>
          <cell r="HU57">
            <v>1248</v>
          </cell>
          <cell r="HV57">
            <v>588</v>
          </cell>
          <cell r="HW57">
            <v>660</v>
          </cell>
          <cell r="HX57">
            <v>1203</v>
          </cell>
          <cell r="HY57">
            <v>591</v>
          </cell>
          <cell r="HZ57">
            <v>612</v>
          </cell>
          <cell r="IA57">
            <v>1165</v>
          </cell>
          <cell r="IB57">
            <v>550</v>
          </cell>
          <cell r="IC57">
            <v>615</v>
          </cell>
          <cell r="ID57">
            <v>1150</v>
          </cell>
          <cell r="IE57">
            <v>562</v>
          </cell>
          <cell r="IF57">
            <v>588</v>
          </cell>
          <cell r="IG57">
            <v>958</v>
          </cell>
          <cell r="IH57">
            <v>410</v>
          </cell>
          <cell r="II57">
            <v>548</v>
          </cell>
          <cell r="IJ57">
            <v>882</v>
          </cell>
          <cell r="IK57">
            <v>408</v>
          </cell>
          <cell r="IL57">
            <v>474</v>
          </cell>
          <cell r="IM57">
            <v>846</v>
          </cell>
          <cell r="IN57">
            <v>389</v>
          </cell>
          <cell r="IO57">
            <v>457</v>
          </cell>
          <cell r="IP57">
            <v>920</v>
          </cell>
          <cell r="IQ57">
            <v>387</v>
          </cell>
          <cell r="IR57">
            <v>533</v>
          </cell>
          <cell r="IS57">
            <v>839</v>
          </cell>
          <cell r="IT57">
            <v>383</v>
          </cell>
          <cell r="IU57">
            <v>456</v>
          </cell>
          <cell r="IV57">
            <v>812</v>
          </cell>
          <cell r="IW57">
            <v>356</v>
          </cell>
          <cell r="IX57">
            <v>456</v>
          </cell>
          <cell r="IY57">
            <v>796</v>
          </cell>
          <cell r="IZ57">
            <v>392</v>
          </cell>
          <cell r="JA57">
            <v>404</v>
          </cell>
          <cell r="JB57">
            <v>629</v>
          </cell>
          <cell r="JC57">
            <v>294</v>
          </cell>
          <cell r="JD57">
            <v>335</v>
          </cell>
          <cell r="JE57">
            <v>629</v>
          </cell>
          <cell r="JF57">
            <v>286</v>
          </cell>
          <cell r="JG57">
            <v>343</v>
          </cell>
          <cell r="JH57">
            <v>610</v>
          </cell>
          <cell r="JI57">
            <v>257</v>
          </cell>
          <cell r="JJ57">
            <v>353</v>
          </cell>
          <cell r="JK57">
            <v>513</v>
          </cell>
          <cell r="JL57">
            <v>224</v>
          </cell>
          <cell r="JM57">
            <v>289</v>
          </cell>
          <cell r="JN57">
            <v>481</v>
          </cell>
          <cell r="JO57">
            <v>198</v>
          </cell>
          <cell r="JP57">
            <v>283</v>
          </cell>
          <cell r="JQ57">
            <v>441</v>
          </cell>
          <cell r="JR57">
            <v>193</v>
          </cell>
          <cell r="JS57">
            <v>248</v>
          </cell>
          <cell r="JT57">
            <v>380</v>
          </cell>
          <cell r="JU57">
            <v>171</v>
          </cell>
          <cell r="JV57">
            <v>209</v>
          </cell>
          <cell r="JW57">
            <v>286</v>
          </cell>
          <cell r="JX57">
            <v>108</v>
          </cell>
          <cell r="JY57">
            <v>178</v>
          </cell>
          <cell r="JZ57">
            <v>244</v>
          </cell>
          <cell r="KA57">
            <v>77</v>
          </cell>
          <cell r="KB57">
            <v>167</v>
          </cell>
          <cell r="KC57">
            <v>269</v>
          </cell>
          <cell r="KD57">
            <v>93</v>
          </cell>
          <cell r="KE57">
            <v>176</v>
          </cell>
          <cell r="KF57">
            <v>889</v>
          </cell>
          <cell r="KG57">
            <v>284</v>
          </cell>
          <cell r="KH57">
            <v>605</v>
          </cell>
        </row>
        <row r="58">
          <cell r="C58" t="str">
            <v>Central Bedfordshire</v>
          </cell>
          <cell r="D58" t="str">
            <v>E06000056</v>
          </cell>
          <cell r="E58" t="str">
            <v>Unitary Authority</v>
          </cell>
          <cell r="F58">
            <v>274022</v>
          </cell>
          <cell r="G58">
            <v>173584</v>
          </cell>
          <cell r="H58">
            <v>3.1495210299470506</v>
          </cell>
          <cell r="I58">
            <v>0.63346738583033479</v>
          </cell>
          <cell r="J58">
            <v>13685</v>
          </cell>
          <cell r="K58">
            <v>12272</v>
          </cell>
          <cell r="L58">
            <v>17224</v>
          </cell>
          <cell r="M58">
            <v>17839</v>
          </cell>
          <cell r="N58">
            <v>18480</v>
          </cell>
          <cell r="O58">
            <v>19343</v>
          </cell>
          <cell r="P58">
            <v>20835</v>
          </cell>
          <cell r="Q58">
            <v>21118</v>
          </cell>
          <cell r="R58">
            <v>16256</v>
          </cell>
          <cell r="S58">
            <v>16532</v>
          </cell>
          <cell r="T58">
            <v>135755</v>
          </cell>
          <cell r="U58">
            <v>138267</v>
          </cell>
          <cell r="V58">
            <v>3295</v>
          </cell>
          <cell r="W58">
            <v>1665</v>
          </cell>
          <cell r="X58">
            <v>1630</v>
          </cell>
          <cell r="Y58">
            <v>3378</v>
          </cell>
          <cell r="Z58">
            <v>1758</v>
          </cell>
          <cell r="AA58">
            <v>1620</v>
          </cell>
          <cell r="AB58">
            <v>3564</v>
          </cell>
          <cell r="AC58">
            <v>1821</v>
          </cell>
          <cell r="AD58">
            <v>1743</v>
          </cell>
          <cell r="AE58">
            <v>3660</v>
          </cell>
          <cell r="AF58">
            <v>1862</v>
          </cell>
          <cell r="AG58">
            <v>1798</v>
          </cell>
          <cell r="AH58">
            <v>3679</v>
          </cell>
          <cell r="AI58">
            <v>1902</v>
          </cell>
          <cell r="AJ58">
            <v>1777</v>
          </cell>
          <cell r="AK58">
            <v>3512</v>
          </cell>
          <cell r="AL58">
            <v>1741</v>
          </cell>
          <cell r="AM58">
            <v>1771</v>
          </cell>
          <cell r="AN58">
            <v>3505</v>
          </cell>
          <cell r="AO58">
            <v>1760</v>
          </cell>
          <cell r="AP58">
            <v>1745</v>
          </cell>
          <cell r="AQ58">
            <v>3494</v>
          </cell>
          <cell r="AR58">
            <v>1772</v>
          </cell>
          <cell r="AS58">
            <v>1722</v>
          </cell>
          <cell r="AT58">
            <v>3389</v>
          </cell>
          <cell r="AU58">
            <v>1746</v>
          </cell>
          <cell r="AV58">
            <v>1643</v>
          </cell>
          <cell r="AW58">
            <v>3400</v>
          </cell>
          <cell r="AX58">
            <v>1715</v>
          </cell>
          <cell r="AY58">
            <v>1685</v>
          </cell>
          <cell r="AZ58">
            <v>3149</v>
          </cell>
          <cell r="BA58">
            <v>1589</v>
          </cell>
          <cell r="BB58">
            <v>1560</v>
          </cell>
          <cell r="BC58">
            <v>3093</v>
          </cell>
          <cell r="BD58">
            <v>1567</v>
          </cell>
          <cell r="BE58">
            <v>1526</v>
          </cell>
          <cell r="BF58">
            <v>3077</v>
          </cell>
          <cell r="BG58">
            <v>1599</v>
          </cell>
          <cell r="BH58">
            <v>1478</v>
          </cell>
          <cell r="BI58">
            <v>2956</v>
          </cell>
          <cell r="BJ58">
            <v>1510</v>
          </cell>
          <cell r="BK58">
            <v>1446</v>
          </cell>
          <cell r="BL58">
            <v>3126</v>
          </cell>
          <cell r="BM58">
            <v>1596</v>
          </cell>
          <cell r="BN58">
            <v>1530</v>
          </cell>
          <cell r="BO58">
            <v>3047</v>
          </cell>
          <cell r="BP58">
            <v>1541</v>
          </cell>
          <cell r="BQ58">
            <v>1506</v>
          </cell>
          <cell r="BR58">
            <v>3136</v>
          </cell>
          <cell r="BS58">
            <v>1607</v>
          </cell>
          <cell r="BT58">
            <v>1529</v>
          </cell>
          <cell r="BU58">
            <v>3154</v>
          </cell>
          <cell r="BV58">
            <v>1683</v>
          </cell>
          <cell r="BW58">
            <v>1471</v>
          </cell>
          <cell r="BX58">
            <v>3104</v>
          </cell>
          <cell r="BY58">
            <v>1672</v>
          </cell>
          <cell r="BZ58">
            <v>1432</v>
          </cell>
          <cell r="CA58">
            <v>2530</v>
          </cell>
          <cell r="CB58">
            <v>1343</v>
          </cell>
          <cell r="CC58">
            <v>1187</v>
          </cell>
          <cell r="CD58">
            <v>2319</v>
          </cell>
          <cell r="CE58">
            <v>1269</v>
          </cell>
          <cell r="CF58">
            <v>1050</v>
          </cell>
          <cell r="CG58">
            <v>2518</v>
          </cell>
          <cell r="CH58">
            <v>1372</v>
          </cell>
          <cell r="CI58">
            <v>1146</v>
          </cell>
          <cell r="CJ58">
            <v>2798</v>
          </cell>
          <cell r="CK58">
            <v>1408</v>
          </cell>
          <cell r="CL58">
            <v>1390</v>
          </cell>
          <cell r="CM58">
            <v>3142</v>
          </cell>
          <cell r="CN58">
            <v>1612</v>
          </cell>
          <cell r="CO58">
            <v>1530</v>
          </cell>
          <cell r="CP58">
            <v>3256</v>
          </cell>
          <cell r="CQ58">
            <v>1719</v>
          </cell>
          <cell r="CR58">
            <v>1537</v>
          </cell>
          <cell r="CS58">
            <v>3270</v>
          </cell>
          <cell r="CT58">
            <v>1597</v>
          </cell>
          <cell r="CU58">
            <v>1673</v>
          </cell>
          <cell r="CV58">
            <v>3364</v>
          </cell>
          <cell r="CW58">
            <v>1717</v>
          </cell>
          <cell r="CX58">
            <v>1647</v>
          </cell>
          <cell r="CY58">
            <v>3562</v>
          </cell>
          <cell r="CZ58">
            <v>1820</v>
          </cell>
          <cell r="DA58">
            <v>1742</v>
          </cell>
          <cell r="DB58">
            <v>3542</v>
          </cell>
          <cell r="DC58">
            <v>1732</v>
          </cell>
          <cell r="DD58">
            <v>1810</v>
          </cell>
          <cell r="DE58">
            <v>3517</v>
          </cell>
          <cell r="DF58">
            <v>1797</v>
          </cell>
          <cell r="DG58">
            <v>1720</v>
          </cell>
          <cell r="DH58">
            <v>3566</v>
          </cell>
          <cell r="DI58">
            <v>1741</v>
          </cell>
          <cell r="DJ58">
            <v>1825</v>
          </cell>
          <cell r="DK58">
            <v>3351</v>
          </cell>
          <cell r="DL58">
            <v>1602</v>
          </cell>
          <cell r="DM58">
            <v>1749</v>
          </cell>
          <cell r="DN58">
            <v>3503</v>
          </cell>
          <cell r="DO58">
            <v>1721</v>
          </cell>
          <cell r="DP58">
            <v>1782</v>
          </cell>
          <cell r="DQ58">
            <v>3670</v>
          </cell>
          <cell r="DR58">
            <v>1765</v>
          </cell>
          <cell r="DS58">
            <v>1905</v>
          </cell>
          <cell r="DT58">
            <v>3718</v>
          </cell>
          <cell r="DU58">
            <v>1732</v>
          </cell>
          <cell r="DV58">
            <v>1986</v>
          </cell>
          <cell r="DW58">
            <v>3865</v>
          </cell>
          <cell r="DX58">
            <v>1854</v>
          </cell>
          <cell r="DY58">
            <v>2011</v>
          </cell>
          <cell r="DZ58">
            <v>3781</v>
          </cell>
          <cell r="EA58">
            <v>1787</v>
          </cell>
          <cell r="EB58">
            <v>1994</v>
          </cell>
          <cell r="EC58">
            <v>3503</v>
          </cell>
          <cell r="ED58">
            <v>1667</v>
          </cell>
          <cell r="EE58">
            <v>1836</v>
          </cell>
          <cell r="EF58">
            <v>3544</v>
          </cell>
          <cell r="EG58">
            <v>1748</v>
          </cell>
          <cell r="EH58">
            <v>1796</v>
          </cell>
          <cell r="EI58">
            <v>3530</v>
          </cell>
          <cell r="EJ58">
            <v>1814</v>
          </cell>
          <cell r="EK58">
            <v>1716</v>
          </cell>
          <cell r="EL58">
            <v>3701</v>
          </cell>
          <cell r="EM58">
            <v>1766</v>
          </cell>
          <cell r="EN58">
            <v>1935</v>
          </cell>
          <cell r="EO58">
            <v>3748</v>
          </cell>
          <cell r="EP58">
            <v>1815</v>
          </cell>
          <cell r="EQ58">
            <v>1933</v>
          </cell>
          <cell r="ER58">
            <v>3927</v>
          </cell>
          <cell r="ES58">
            <v>1954</v>
          </cell>
          <cell r="ET58">
            <v>1973</v>
          </cell>
          <cell r="EU58">
            <v>4073</v>
          </cell>
          <cell r="EV58">
            <v>2065</v>
          </cell>
          <cell r="EW58">
            <v>2008</v>
          </cell>
          <cell r="EX58">
            <v>4151</v>
          </cell>
          <cell r="EY58">
            <v>2010</v>
          </cell>
          <cell r="EZ58">
            <v>2141</v>
          </cell>
          <cell r="FA58">
            <v>3956</v>
          </cell>
          <cell r="FB58">
            <v>1955</v>
          </cell>
          <cell r="FC58">
            <v>2001</v>
          </cell>
          <cell r="FD58">
            <v>4241</v>
          </cell>
          <cell r="FE58">
            <v>2070</v>
          </cell>
          <cell r="FF58">
            <v>2171</v>
          </cell>
          <cell r="FG58">
            <v>4138</v>
          </cell>
          <cell r="FH58">
            <v>2080</v>
          </cell>
          <cell r="FI58">
            <v>2058</v>
          </cell>
          <cell r="FJ58">
            <v>4152</v>
          </cell>
          <cell r="FK58">
            <v>2082</v>
          </cell>
          <cell r="FL58">
            <v>2070</v>
          </cell>
          <cell r="FM58">
            <v>4444</v>
          </cell>
          <cell r="FN58">
            <v>2160</v>
          </cell>
          <cell r="FO58">
            <v>2284</v>
          </cell>
          <cell r="FP58">
            <v>4387</v>
          </cell>
          <cell r="FQ58">
            <v>2186</v>
          </cell>
          <cell r="FR58">
            <v>2201</v>
          </cell>
          <cell r="FS58">
            <v>4246</v>
          </cell>
          <cell r="FT58">
            <v>2116</v>
          </cell>
          <cell r="FU58">
            <v>2130</v>
          </cell>
          <cell r="FV58">
            <v>4277</v>
          </cell>
          <cell r="FW58">
            <v>2150</v>
          </cell>
          <cell r="FX58">
            <v>2127</v>
          </cell>
          <cell r="FY58">
            <v>4118</v>
          </cell>
          <cell r="FZ58">
            <v>2018</v>
          </cell>
          <cell r="GA58">
            <v>2100</v>
          </cell>
          <cell r="GB58">
            <v>3994</v>
          </cell>
          <cell r="GC58">
            <v>2018</v>
          </cell>
          <cell r="GD58">
            <v>1976</v>
          </cell>
          <cell r="GE58">
            <v>3735</v>
          </cell>
          <cell r="GF58">
            <v>1844</v>
          </cell>
          <cell r="GG58">
            <v>1891</v>
          </cell>
          <cell r="GH58">
            <v>3652</v>
          </cell>
          <cell r="GI58">
            <v>1828</v>
          </cell>
          <cell r="GJ58">
            <v>1824</v>
          </cell>
          <cell r="GK58">
            <v>3522</v>
          </cell>
          <cell r="GL58">
            <v>1786</v>
          </cell>
          <cell r="GM58">
            <v>1736</v>
          </cell>
          <cell r="GN58">
            <v>3436</v>
          </cell>
          <cell r="GO58">
            <v>1768</v>
          </cell>
          <cell r="GP58">
            <v>1668</v>
          </cell>
          <cell r="GQ58">
            <v>3215</v>
          </cell>
          <cell r="GR58">
            <v>1598</v>
          </cell>
          <cell r="GS58">
            <v>1617</v>
          </cell>
          <cell r="GT58">
            <v>3114</v>
          </cell>
          <cell r="GU58">
            <v>1544</v>
          </cell>
          <cell r="GV58">
            <v>1570</v>
          </cell>
          <cell r="GW58">
            <v>3112</v>
          </cell>
          <cell r="GX58">
            <v>1518</v>
          </cell>
          <cell r="GY58">
            <v>1594</v>
          </cell>
          <cell r="GZ58">
            <v>3079</v>
          </cell>
          <cell r="HA58">
            <v>1496</v>
          </cell>
          <cell r="HB58">
            <v>1583</v>
          </cell>
          <cell r="HC58">
            <v>2918</v>
          </cell>
          <cell r="HD58">
            <v>1398</v>
          </cell>
          <cell r="HE58">
            <v>1520</v>
          </cell>
          <cell r="HF58">
            <v>3005</v>
          </cell>
          <cell r="HG58">
            <v>1476</v>
          </cell>
          <cell r="HH58">
            <v>1529</v>
          </cell>
          <cell r="HI58">
            <v>3069</v>
          </cell>
          <cell r="HJ58">
            <v>1495</v>
          </cell>
          <cell r="HK58">
            <v>1574</v>
          </cell>
          <cell r="HL58">
            <v>3077</v>
          </cell>
          <cell r="HM58">
            <v>1496</v>
          </cell>
          <cell r="HN58">
            <v>1581</v>
          </cell>
          <cell r="HO58">
            <v>3228</v>
          </cell>
          <cell r="HP58">
            <v>1576</v>
          </cell>
          <cell r="HQ58">
            <v>1652</v>
          </cell>
          <cell r="HR58">
            <v>3608</v>
          </cell>
          <cell r="HS58">
            <v>1819</v>
          </cell>
          <cell r="HT58">
            <v>1789</v>
          </cell>
          <cell r="HU58">
            <v>2657</v>
          </cell>
          <cell r="HV58">
            <v>1337</v>
          </cell>
          <cell r="HW58">
            <v>1320</v>
          </cell>
          <cell r="HX58">
            <v>2570</v>
          </cell>
          <cell r="HY58">
            <v>1202</v>
          </cell>
          <cell r="HZ58">
            <v>1368</v>
          </cell>
          <cell r="IA58">
            <v>2641</v>
          </cell>
          <cell r="IB58">
            <v>1315</v>
          </cell>
          <cell r="IC58">
            <v>1326</v>
          </cell>
          <cell r="ID58">
            <v>2421</v>
          </cell>
          <cell r="IE58">
            <v>1158</v>
          </cell>
          <cell r="IF58">
            <v>1263</v>
          </cell>
          <cell r="IG58">
            <v>1974</v>
          </cell>
          <cell r="IH58">
            <v>936</v>
          </cell>
          <cell r="II58">
            <v>1038</v>
          </cell>
          <cell r="IJ58">
            <v>1794</v>
          </cell>
          <cell r="IK58">
            <v>875</v>
          </cell>
          <cell r="IL58">
            <v>919</v>
          </cell>
          <cell r="IM58">
            <v>1787</v>
          </cell>
          <cell r="IN58">
            <v>828</v>
          </cell>
          <cell r="IO58">
            <v>959</v>
          </cell>
          <cell r="IP58">
            <v>1763</v>
          </cell>
          <cell r="IQ58">
            <v>825</v>
          </cell>
          <cell r="IR58">
            <v>938</v>
          </cell>
          <cell r="IS58">
            <v>1757</v>
          </cell>
          <cell r="IT58">
            <v>897</v>
          </cell>
          <cell r="IU58">
            <v>860</v>
          </cell>
          <cell r="IV58">
            <v>1634</v>
          </cell>
          <cell r="IW58">
            <v>791</v>
          </cell>
          <cell r="IX58">
            <v>843</v>
          </cell>
          <cell r="IY58">
            <v>1649</v>
          </cell>
          <cell r="IZ58">
            <v>770</v>
          </cell>
          <cell r="JA58">
            <v>879</v>
          </cell>
          <cell r="JB58">
            <v>1483</v>
          </cell>
          <cell r="JC58">
            <v>667</v>
          </cell>
          <cell r="JD58">
            <v>816</v>
          </cell>
          <cell r="JE58">
            <v>1280</v>
          </cell>
          <cell r="JF58">
            <v>576</v>
          </cell>
          <cell r="JG58">
            <v>704</v>
          </cell>
          <cell r="JH58">
            <v>1144</v>
          </cell>
          <cell r="JI58">
            <v>528</v>
          </cell>
          <cell r="JJ58">
            <v>616</v>
          </cell>
          <cell r="JK58">
            <v>1156</v>
          </cell>
          <cell r="JL58">
            <v>527</v>
          </cell>
          <cell r="JM58">
            <v>629</v>
          </cell>
          <cell r="JN58">
            <v>1032</v>
          </cell>
          <cell r="JO58">
            <v>453</v>
          </cell>
          <cell r="JP58">
            <v>579</v>
          </cell>
          <cell r="JQ58">
            <v>942</v>
          </cell>
          <cell r="JR58">
            <v>398</v>
          </cell>
          <cell r="JS58">
            <v>544</v>
          </cell>
          <cell r="JT58">
            <v>787</v>
          </cell>
          <cell r="JU58">
            <v>326</v>
          </cell>
          <cell r="JV58">
            <v>461</v>
          </cell>
          <cell r="JW58">
            <v>679</v>
          </cell>
          <cell r="JX58">
            <v>281</v>
          </cell>
          <cell r="JY58">
            <v>398</v>
          </cell>
          <cell r="JZ58">
            <v>603</v>
          </cell>
          <cell r="KA58">
            <v>241</v>
          </cell>
          <cell r="KB58">
            <v>362</v>
          </cell>
          <cell r="KC58">
            <v>494</v>
          </cell>
          <cell r="KD58">
            <v>189</v>
          </cell>
          <cell r="KE58">
            <v>305</v>
          </cell>
          <cell r="KF58">
            <v>1885</v>
          </cell>
          <cell r="KG58">
            <v>625</v>
          </cell>
          <cell r="KH58">
            <v>1260</v>
          </cell>
        </row>
        <row r="59">
          <cell r="C59" t="str">
            <v>Charnwood</v>
          </cell>
          <cell r="D59" t="str">
            <v>E07000130</v>
          </cell>
          <cell r="E59" t="str">
            <v>Non-metropolitan District</v>
          </cell>
          <cell r="F59">
            <v>176720</v>
          </cell>
          <cell r="G59">
            <v>115873</v>
          </cell>
          <cell r="H59">
            <v>3.7926672899999998</v>
          </cell>
          <cell r="I59">
            <v>0.65568696242643731</v>
          </cell>
          <cell r="J59">
            <v>16519</v>
          </cell>
          <cell r="K59">
            <v>12723</v>
          </cell>
          <cell r="L59">
            <v>10703</v>
          </cell>
          <cell r="M59">
            <v>11125</v>
          </cell>
          <cell r="N59">
            <v>10452</v>
          </cell>
          <cell r="O59">
            <v>10523</v>
          </cell>
          <cell r="P59">
            <v>11821</v>
          </cell>
          <cell r="Q59">
            <v>12018</v>
          </cell>
          <cell r="R59">
            <v>9953</v>
          </cell>
          <cell r="S59">
            <v>10036</v>
          </cell>
          <cell r="T59">
            <v>88990</v>
          </cell>
          <cell r="U59">
            <v>87730</v>
          </cell>
          <cell r="V59">
            <v>1872</v>
          </cell>
          <cell r="W59">
            <v>983</v>
          </cell>
          <cell r="X59">
            <v>889</v>
          </cell>
          <cell r="Y59">
            <v>1708</v>
          </cell>
          <cell r="Z59">
            <v>876</v>
          </cell>
          <cell r="AA59">
            <v>832</v>
          </cell>
          <cell r="AB59">
            <v>1880</v>
          </cell>
          <cell r="AC59">
            <v>957</v>
          </cell>
          <cell r="AD59">
            <v>923</v>
          </cell>
          <cell r="AE59">
            <v>1959</v>
          </cell>
          <cell r="AF59">
            <v>999</v>
          </cell>
          <cell r="AG59">
            <v>960</v>
          </cell>
          <cell r="AH59">
            <v>2143</v>
          </cell>
          <cell r="AI59">
            <v>1118</v>
          </cell>
          <cell r="AJ59">
            <v>1025</v>
          </cell>
          <cell r="AK59">
            <v>1994</v>
          </cell>
          <cell r="AL59">
            <v>981</v>
          </cell>
          <cell r="AM59">
            <v>1013</v>
          </cell>
          <cell r="AN59">
            <v>1849</v>
          </cell>
          <cell r="AO59">
            <v>942</v>
          </cell>
          <cell r="AP59">
            <v>907</v>
          </cell>
          <cell r="AQ59">
            <v>1937</v>
          </cell>
          <cell r="AR59">
            <v>993</v>
          </cell>
          <cell r="AS59">
            <v>944</v>
          </cell>
          <cell r="AT59">
            <v>1895</v>
          </cell>
          <cell r="AU59">
            <v>982</v>
          </cell>
          <cell r="AV59">
            <v>913</v>
          </cell>
          <cell r="AW59">
            <v>1810</v>
          </cell>
          <cell r="AX59">
            <v>925</v>
          </cell>
          <cell r="AY59">
            <v>885</v>
          </cell>
          <cell r="AZ59">
            <v>1797</v>
          </cell>
          <cell r="BA59">
            <v>957</v>
          </cell>
          <cell r="BB59">
            <v>840</v>
          </cell>
          <cell r="BC59">
            <v>1784</v>
          </cell>
          <cell r="BD59">
            <v>923</v>
          </cell>
          <cell r="BE59">
            <v>861</v>
          </cell>
          <cell r="BF59">
            <v>1671</v>
          </cell>
          <cell r="BG59">
            <v>860</v>
          </cell>
          <cell r="BH59">
            <v>811</v>
          </cell>
          <cell r="BI59">
            <v>1736</v>
          </cell>
          <cell r="BJ59">
            <v>915</v>
          </cell>
          <cell r="BK59">
            <v>821</v>
          </cell>
          <cell r="BL59">
            <v>1757</v>
          </cell>
          <cell r="BM59">
            <v>850</v>
          </cell>
          <cell r="BN59">
            <v>907</v>
          </cell>
          <cell r="BO59">
            <v>1835</v>
          </cell>
          <cell r="BP59">
            <v>959</v>
          </cell>
          <cell r="BQ59">
            <v>876</v>
          </cell>
          <cell r="BR59">
            <v>1897</v>
          </cell>
          <cell r="BS59">
            <v>1017</v>
          </cell>
          <cell r="BT59">
            <v>880</v>
          </cell>
          <cell r="BU59">
            <v>2056</v>
          </cell>
          <cell r="BV59">
            <v>1124</v>
          </cell>
          <cell r="BW59">
            <v>932</v>
          </cell>
          <cell r="BX59">
            <v>2384</v>
          </cell>
          <cell r="BY59">
            <v>1300</v>
          </cell>
          <cell r="BZ59">
            <v>1084</v>
          </cell>
          <cell r="CA59">
            <v>3997</v>
          </cell>
          <cell r="CB59">
            <v>2258</v>
          </cell>
          <cell r="CC59">
            <v>1739</v>
          </cell>
          <cell r="CD59">
            <v>4678</v>
          </cell>
          <cell r="CE59">
            <v>2705</v>
          </cell>
          <cell r="CF59">
            <v>1973</v>
          </cell>
          <cell r="CG59">
            <v>4227</v>
          </cell>
          <cell r="CH59">
            <v>2454</v>
          </cell>
          <cell r="CI59">
            <v>1773</v>
          </cell>
          <cell r="CJ59">
            <v>3705</v>
          </cell>
          <cell r="CK59">
            <v>2117</v>
          </cell>
          <cell r="CL59">
            <v>1588</v>
          </cell>
          <cell r="CM59">
            <v>3258</v>
          </cell>
          <cell r="CN59">
            <v>1802</v>
          </cell>
          <cell r="CO59">
            <v>1456</v>
          </cell>
          <cell r="CP59">
            <v>3040</v>
          </cell>
          <cell r="CQ59">
            <v>1742</v>
          </cell>
          <cell r="CR59">
            <v>1298</v>
          </cell>
          <cell r="CS59">
            <v>2447</v>
          </cell>
          <cell r="CT59">
            <v>1222</v>
          </cell>
          <cell r="CU59">
            <v>1225</v>
          </cell>
          <cell r="CV59">
            <v>2215</v>
          </cell>
          <cell r="CW59">
            <v>1143</v>
          </cell>
          <cell r="CX59">
            <v>1072</v>
          </cell>
          <cell r="CY59">
            <v>2248</v>
          </cell>
          <cell r="CZ59">
            <v>1100</v>
          </cell>
          <cell r="DA59">
            <v>1148</v>
          </cell>
          <cell r="DB59">
            <v>1958</v>
          </cell>
          <cell r="DC59">
            <v>957</v>
          </cell>
          <cell r="DD59">
            <v>1001</v>
          </cell>
          <cell r="DE59">
            <v>2073</v>
          </cell>
          <cell r="DF59">
            <v>974</v>
          </cell>
          <cell r="DG59">
            <v>1099</v>
          </cell>
          <cell r="DH59">
            <v>2286</v>
          </cell>
          <cell r="DI59">
            <v>1179</v>
          </cell>
          <cell r="DJ59">
            <v>1107</v>
          </cell>
          <cell r="DK59">
            <v>2112</v>
          </cell>
          <cell r="DL59">
            <v>1005</v>
          </cell>
          <cell r="DM59">
            <v>1107</v>
          </cell>
          <cell r="DN59">
            <v>2144</v>
          </cell>
          <cell r="DO59">
            <v>1010</v>
          </cell>
          <cell r="DP59">
            <v>1134</v>
          </cell>
          <cell r="DQ59">
            <v>2201</v>
          </cell>
          <cell r="DR59">
            <v>1074</v>
          </cell>
          <cell r="DS59">
            <v>1127</v>
          </cell>
          <cell r="DT59">
            <v>2144</v>
          </cell>
          <cell r="DU59">
            <v>1039</v>
          </cell>
          <cell r="DV59">
            <v>1105</v>
          </cell>
          <cell r="DW59">
            <v>2119</v>
          </cell>
          <cell r="DX59">
            <v>1021</v>
          </cell>
          <cell r="DY59">
            <v>1098</v>
          </cell>
          <cell r="DZ59">
            <v>2036</v>
          </cell>
          <cell r="EA59">
            <v>1028</v>
          </cell>
          <cell r="EB59">
            <v>1008</v>
          </cell>
          <cell r="EC59">
            <v>1958</v>
          </cell>
          <cell r="ED59">
            <v>943</v>
          </cell>
          <cell r="EE59">
            <v>1015</v>
          </cell>
          <cell r="EF59">
            <v>1839</v>
          </cell>
          <cell r="EG59">
            <v>954</v>
          </cell>
          <cell r="EH59">
            <v>885</v>
          </cell>
          <cell r="EI59">
            <v>1988</v>
          </cell>
          <cell r="EJ59">
            <v>1005</v>
          </cell>
          <cell r="EK59">
            <v>983</v>
          </cell>
          <cell r="EL59">
            <v>1960</v>
          </cell>
          <cell r="EM59">
            <v>966</v>
          </cell>
          <cell r="EN59">
            <v>994</v>
          </cell>
          <cell r="EO59">
            <v>2100</v>
          </cell>
          <cell r="EP59">
            <v>1031</v>
          </cell>
          <cell r="EQ59">
            <v>1069</v>
          </cell>
          <cell r="ER59">
            <v>2221</v>
          </cell>
          <cell r="ES59">
            <v>1111</v>
          </cell>
          <cell r="ET59">
            <v>1110</v>
          </cell>
          <cell r="EU59">
            <v>2238</v>
          </cell>
          <cell r="EV59">
            <v>1150</v>
          </cell>
          <cell r="EW59">
            <v>1088</v>
          </cell>
          <cell r="EX59">
            <v>2516</v>
          </cell>
          <cell r="EY59">
            <v>1243</v>
          </cell>
          <cell r="EZ59">
            <v>1273</v>
          </cell>
          <cell r="FA59">
            <v>2378</v>
          </cell>
          <cell r="FB59">
            <v>1192</v>
          </cell>
          <cell r="FC59">
            <v>1186</v>
          </cell>
          <cell r="FD59">
            <v>2477</v>
          </cell>
          <cell r="FE59">
            <v>1206</v>
          </cell>
          <cell r="FF59">
            <v>1271</v>
          </cell>
          <cell r="FG59">
            <v>2304</v>
          </cell>
          <cell r="FH59">
            <v>1138</v>
          </cell>
          <cell r="FI59">
            <v>1166</v>
          </cell>
          <cell r="FJ59">
            <v>2432</v>
          </cell>
          <cell r="FK59">
            <v>1191</v>
          </cell>
          <cell r="FL59">
            <v>1241</v>
          </cell>
          <cell r="FM59">
            <v>2356</v>
          </cell>
          <cell r="FN59">
            <v>1169</v>
          </cell>
          <cell r="FO59">
            <v>1187</v>
          </cell>
          <cell r="FP59">
            <v>2523</v>
          </cell>
          <cell r="FQ59">
            <v>1261</v>
          </cell>
          <cell r="FR59">
            <v>1262</v>
          </cell>
          <cell r="FS59">
            <v>2400</v>
          </cell>
          <cell r="FT59">
            <v>1195</v>
          </cell>
          <cell r="FU59">
            <v>1205</v>
          </cell>
          <cell r="FV59">
            <v>2409</v>
          </cell>
          <cell r="FW59">
            <v>1223</v>
          </cell>
          <cell r="FX59">
            <v>1186</v>
          </cell>
          <cell r="FY59">
            <v>2300</v>
          </cell>
          <cell r="FZ59">
            <v>1095</v>
          </cell>
          <cell r="GA59">
            <v>1205</v>
          </cell>
          <cell r="GB59">
            <v>2260</v>
          </cell>
          <cell r="GC59">
            <v>1151</v>
          </cell>
          <cell r="GD59">
            <v>1109</v>
          </cell>
          <cell r="GE59">
            <v>2123</v>
          </cell>
          <cell r="GF59">
            <v>1012</v>
          </cell>
          <cell r="GG59">
            <v>1111</v>
          </cell>
          <cell r="GH59">
            <v>2190</v>
          </cell>
          <cell r="GI59">
            <v>1117</v>
          </cell>
          <cell r="GJ59">
            <v>1073</v>
          </cell>
          <cell r="GK59">
            <v>2097</v>
          </cell>
          <cell r="GL59">
            <v>1021</v>
          </cell>
          <cell r="GM59">
            <v>1076</v>
          </cell>
          <cell r="GN59">
            <v>1952</v>
          </cell>
          <cell r="GO59">
            <v>1005</v>
          </cell>
          <cell r="GP59">
            <v>947</v>
          </cell>
          <cell r="GQ59">
            <v>1998</v>
          </cell>
          <cell r="GR59">
            <v>1042</v>
          </cell>
          <cell r="GS59">
            <v>956</v>
          </cell>
          <cell r="GT59">
            <v>1830</v>
          </cell>
          <cell r="GU59">
            <v>937</v>
          </cell>
          <cell r="GV59">
            <v>893</v>
          </cell>
          <cell r="GW59">
            <v>1922</v>
          </cell>
          <cell r="GX59">
            <v>932</v>
          </cell>
          <cell r="GY59">
            <v>990</v>
          </cell>
          <cell r="GZ59">
            <v>1976</v>
          </cell>
          <cell r="HA59">
            <v>966</v>
          </cell>
          <cell r="HB59">
            <v>1010</v>
          </cell>
          <cell r="HC59">
            <v>1947</v>
          </cell>
          <cell r="HD59">
            <v>948</v>
          </cell>
          <cell r="HE59">
            <v>999</v>
          </cell>
          <cell r="HF59">
            <v>1954</v>
          </cell>
          <cell r="HG59">
            <v>973</v>
          </cell>
          <cell r="HH59">
            <v>981</v>
          </cell>
          <cell r="HI59">
            <v>1863</v>
          </cell>
          <cell r="HJ59">
            <v>927</v>
          </cell>
          <cell r="HK59">
            <v>936</v>
          </cell>
          <cell r="HL59">
            <v>2019</v>
          </cell>
          <cell r="HM59">
            <v>1000</v>
          </cell>
          <cell r="HN59">
            <v>1019</v>
          </cell>
          <cell r="HO59">
            <v>2073</v>
          </cell>
          <cell r="HP59">
            <v>989</v>
          </cell>
          <cell r="HQ59">
            <v>1084</v>
          </cell>
          <cell r="HR59">
            <v>2206</v>
          </cell>
          <cell r="HS59">
            <v>1126</v>
          </cell>
          <cell r="HT59">
            <v>1080</v>
          </cell>
          <cell r="HU59">
            <v>1638</v>
          </cell>
          <cell r="HV59">
            <v>796</v>
          </cell>
          <cell r="HW59">
            <v>842</v>
          </cell>
          <cell r="HX59">
            <v>1686</v>
          </cell>
          <cell r="HY59">
            <v>798</v>
          </cell>
          <cell r="HZ59">
            <v>888</v>
          </cell>
          <cell r="IA59">
            <v>1703</v>
          </cell>
          <cell r="IB59">
            <v>776</v>
          </cell>
          <cell r="IC59">
            <v>927</v>
          </cell>
          <cell r="ID59">
            <v>1547</v>
          </cell>
          <cell r="IE59">
            <v>751</v>
          </cell>
          <cell r="IF59">
            <v>796</v>
          </cell>
          <cell r="IG59">
            <v>1267</v>
          </cell>
          <cell r="IH59">
            <v>635</v>
          </cell>
          <cell r="II59">
            <v>632</v>
          </cell>
          <cell r="IJ59">
            <v>1194</v>
          </cell>
          <cell r="IK59">
            <v>574</v>
          </cell>
          <cell r="IL59">
            <v>620</v>
          </cell>
          <cell r="IM59">
            <v>1230</v>
          </cell>
          <cell r="IN59">
            <v>590</v>
          </cell>
          <cell r="IO59">
            <v>640</v>
          </cell>
          <cell r="IP59">
            <v>1200</v>
          </cell>
          <cell r="IQ59">
            <v>577</v>
          </cell>
          <cell r="IR59">
            <v>623</v>
          </cell>
          <cell r="IS59">
            <v>1125</v>
          </cell>
          <cell r="IT59">
            <v>520</v>
          </cell>
          <cell r="IU59">
            <v>605</v>
          </cell>
          <cell r="IV59">
            <v>1114</v>
          </cell>
          <cell r="IW59">
            <v>522</v>
          </cell>
          <cell r="IX59">
            <v>592</v>
          </cell>
          <cell r="IY59">
            <v>1001</v>
          </cell>
          <cell r="IZ59">
            <v>464</v>
          </cell>
          <cell r="JA59">
            <v>537</v>
          </cell>
          <cell r="JB59">
            <v>949</v>
          </cell>
          <cell r="JC59">
            <v>418</v>
          </cell>
          <cell r="JD59">
            <v>531</v>
          </cell>
          <cell r="JE59">
            <v>867</v>
          </cell>
          <cell r="JF59">
            <v>375</v>
          </cell>
          <cell r="JG59">
            <v>492</v>
          </cell>
          <cell r="JH59">
            <v>832</v>
          </cell>
          <cell r="JI59">
            <v>350</v>
          </cell>
          <cell r="JJ59">
            <v>482</v>
          </cell>
          <cell r="JK59">
            <v>828</v>
          </cell>
          <cell r="JL59">
            <v>383</v>
          </cell>
          <cell r="JM59">
            <v>445</v>
          </cell>
          <cell r="JN59">
            <v>746</v>
          </cell>
          <cell r="JO59">
            <v>316</v>
          </cell>
          <cell r="JP59">
            <v>430</v>
          </cell>
          <cell r="JQ59">
            <v>696</v>
          </cell>
          <cell r="JR59">
            <v>296</v>
          </cell>
          <cell r="JS59">
            <v>400</v>
          </cell>
          <cell r="JT59">
            <v>583</v>
          </cell>
          <cell r="JU59">
            <v>199</v>
          </cell>
          <cell r="JV59">
            <v>384</v>
          </cell>
          <cell r="JW59">
            <v>534</v>
          </cell>
          <cell r="JX59">
            <v>198</v>
          </cell>
          <cell r="JY59">
            <v>336</v>
          </cell>
          <cell r="JZ59">
            <v>455</v>
          </cell>
          <cell r="KA59">
            <v>176</v>
          </cell>
          <cell r="KB59">
            <v>279</v>
          </cell>
          <cell r="KC59">
            <v>390</v>
          </cell>
          <cell r="KD59">
            <v>125</v>
          </cell>
          <cell r="KE59">
            <v>265</v>
          </cell>
          <cell r="KF59">
            <v>1474</v>
          </cell>
          <cell r="KG59">
            <v>441</v>
          </cell>
          <cell r="KH59">
            <v>1033</v>
          </cell>
        </row>
        <row r="60">
          <cell r="C60" t="str">
            <v>Chelmsford</v>
          </cell>
          <cell r="D60" t="str">
            <v>E07000070</v>
          </cell>
          <cell r="E60" t="str">
            <v>Non-metropolitan District</v>
          </cell>
          <cell r="F60">
            <v>172638</v>
          </cell>
          <cell r="G60">
            <v>107966</v>
          </cell>
          <cell r="H60">
            <v>3.3301727199999998</v>
          </cell>
          <cell r="I60">
            <v>0.62538954343771358</v>
          </cell>
          <cell r="J60">
            <v>8917</v>
          </cell>
          <cell r="K60">
            <v>8387</v>
          </cell>
          <cell r="L60">
            <v>11054</v>
          </cell>
          <cell r="M60">
            <v>11016</v>
          </cell>
          <cell r="N60">
            <v>11595</v>
          </cell>
          <cell r="O60">
            <v>11712</v>
          </cell>
          <cell r="P60">
            <v>12386</v>
          </cell>
          <cell r="Q60">
            <v>12894</v>
          </cell>
          <cell r="R60">
            <v>9849</v>
          </cell>
          <cell r="S60">
            <v>10156</v>
          </cell>
          <cell r="T60">
            <v>85145</v>
          </cell>
          <cell r="U60">
            <v>87493</v>
          </cell>
          <cell r="V60">
            <v>1931</v>
          </cell>
          <cell r="W60">
            <v>1008</v>
          </cell>
          <cell r="X60">
            <v>923</v>
          </cell>
          <cell r="Y60">
            <v>1982</v>
          </cell>
          <cell r="Z60">
            <v>1031</v>
          </cell>
          <cell r="AA60">
            <v>951</v>
          </cell>
          <cell r="AB60">
            <v>1950</v>
          </cell>
          <cell r="AC60">
            <v>1005</v>
          </cell>
          <cell r="AD60">
            <v>945</v>
          </cell>
          <cell r="AE60">
            <v>2119</v>
          </cell>
          <cell r="AF60">
            <v>1107</v>
          </cell>
          <cell r="AG60">
            <v>1012</v>
          </cell>
          <cell r="AH60">
            <v>2095</v>
          </cell>
          <cell r="AI60">
            <v>1069</v>
          </cell>
          <cell r="AJ60">
            <v>1026</v>
          </cell>
          <cell r="AK60">
            <v>2138</v>
          </cell>
          <cell r="AL60">
            <v>1095</v>
          </cell>
          <cell r="AM60">
            <v>1043</v>
          </cell>
          <cell r="AN60">
            <v>2046</v>
          </cell>
          <cell r="AO60">
            <v>1072</v>
          </cell>
          <cell r="AP60">
            <v>974</v>
          </cell>
          <cell r="AQ60">
            <v>2124</v>
          </cell>
          <cell r="AR60">
            <v>1087</v>
          </cell>
          <cell r="AS60">
            <v>1037</v>
          </cell>
          <cell r="AT60">
            <v>1989</v>
          </cell>
          <cell r="AU60">
            <v>988</v>
          </cell>
          <cell r="AV60">
            <v>1001</v>
          </cell>
          <cell r="AW60">
            <v>2119</v>
          </cell>
          <cell r="AX60">
            <v>1114</v>
          </cell>
          <cell r="AY60">
            <v>1005</v>
          </cell>
          <cell r="AZ60">
            <v>2002</v>
          </cell>
          <cell r="BA60">
            <v>1058</v>
          </cell>
          <cell r="BB60">
            <v>944</v>
          </cell>
          <cell r="BC60">
            <v>1945</v>
          </cell>
          <cell r="BD60">
            <v>977</v>
          </cell>
          <cell r="BE60">
            <v>968</v>
          </cell>
          <cell r="BF60">
            <v>2005</v>
          </cell>
          <cell r="BG60">
            <v>1034</v>
          </cell>
          <cell r="BH60">
            <v>971</v>
          </cell>
          <cell r="BI60">
            <v>1883</v>
          </cell>
          <cell r="BJ60">
            <v>978</v>
          </cell>
          <cell r="BK60">
            <v>905</v>
          </cell>
          <cell r="BL60">
            <v>1967</v>
          </cell>
          <cell r="BM60">
            <v>977</v>
          </cell>
          <cell r="BN60">
            <v>990</v>
          </cell>
          <cell r="BO60">
            <v>1943</v>
          </cell>
          <cell r="BP60">
            <v>1004</v>
          </cell>
          <cell r="BQ60">
            <v>939</v>
          </cell>
          <cell r="BR60">
            <v>1980</v>
          </cell>
          <cell r="BS60">
            <v>1049</v>
          </cell>
          <cell r="BT60">
            <v>931</v>
          </cell>
          <cell r="BU60">
            <v>1924</v>
          </cell>
          <cell r="BV60">
            <v>999</v>
          </cell>
          <cell r="BW60">
            <v>925</v>
          </cell>
          <cell r="BX60">
            <v>2012</v>
          </cell>
          <cell r="BY60">
            <v>1105</v>
          </cell>
          <cell r="BZ60">
            <v>907</v>
          </cell>
          <cell r="CA60">
            <v>1679</v>
          </cell>
          <cell r="CB60">
            <v>863</v>
          </cell>
          <cell r="CC60">
            <v>816</v>
          </cell>
          <cell r="CD60">
            <v>1684</v>
          </cell>
          <cell r="CE60">
            <v>827</v>
          </cell>
          <cell r="CF60">
            <v>857</v>
          </cell>
          <cell r="CG60">
            <v>1819</v>
          </cell>
          <cell r="CH60">
            <v>883</v>
          </cell>
          <cell r="CI60">
            <v>936</v>
          </cell>
          <cell r="CJ60">
            <v>1897</v>
          </cell>
          <cell r="CK60">
            <v>949</v>
          </cell>
          <cell r="CL60">
            <v>948</v>
          </cell>
          <cell r="CM60">
            <v>2087</v>
          </cell>
          <cell r="CN60">
            <v>1086</v>
          </cell>
          <cell r="CO60">
            <v>1001</v>
          </cell>
          <cell r="CP60">
            <v>2222</v>
          </cell>
          <cell r="CQ60">
            <v>1156</v>
          </cell>
          <cell r="CR60">
            <v>1066</v>
          </cell>
          <cell r="CS60">
            <v>2097</v>
          </cell>
          <cell r="CT60">
            <v>1040</v>
          </cell>
          <cell r="CU60">
            <v>1057</v>
          </cell>
          <cell r="CV60">
            <v>2141</v>
          </cell>
          <cell r="CW60">
            <v>1077</v>
          </cell>
          <cell r="CX60">
            <v>1064</v>
          </cell>
          <cell r="CY60">
            <v>2154</v>
          </cell>
          <cell r="CZ60">
            <v>1052</v>
          </cell>
          <cell r="DA60">
            <v>1102</v>
          </cell>
          <cell r="DB60">
            <v>2241</v>
          </cell>
          <cell r="DC60">
            <v>1152</v>
          </cell>
          <cell r="DD60">
            <v>1089</v>
          </cell>
          <cell r="DE60">
            <v>2235</v>
          </cell>
          <cell r="DF60">
            <v>1149</v>
          </cell>
          <cell r="DG60">
            <v>1086</v>
          </cell>
          <cell r="DH60">
            <v>2105</v>
          </cell>
          <cell r="DI60">
            <v>1098</v>
          </cell>
          <cell r="DJ60">
            <v>1007</v>
          </cell>
          <cell r="DK60">
            <v>2230</v>
          </cell>
          <cell r="DL60">
            <v>1137</v>
          </cell>
          <cell r="DM60">
            <v>1093</v>
          </cell>
          <cell r="DN60">
            <v>2116</v>
          </cell>
          <cell r="DO60">
            <v>1058</v>
          </cell>
          <cell r="DP60">
            <v>1058</v>
          </cell>
          <cell r="DQ60">
            <v>2421</v>
          </cell>
          <cell r="DR60">
            <v>1182</v>
          </cell>
          <cell r="DS60">
            <v>1239</v>
          </cell>
          <cell r="DT60">
            <v>2330</v>
          </cell>
          <cell r="DU60">
            <v>1109</v>
          </cell>
          <cell r="DV60">
            <v>1221</v>
          </cell>
          <cell r="DW60">
            <v>2256</v>
          </cell>
          <cell r="DX60">
            <v>1113</v>
          </cell>
          <cell r="DY60">
            <v>1143</v>
          </cell>
          <cell r="DZ60">
            <v>2172</v>
          </cell>
          <cell r="EA60">
            <v>1069</v>
          </cell>
          <cell r="EB60">
            <v>1103</v>
          </cell>
          <cell r="EC60">
            <v>2201</v>
          </cell>
          <cell r="ED60">
            <v>1072</v>
          </cell>
          <cell r="EE60">
            <v>1129</v>
          </cell>
          <cell r="EF60">
            <v>2145</v>
          </cell>
          <cell r="EG60">
            <v>1045</v>
          </cell>
          <cell r="EH60">
            <v>1100</v>
          </cell>
          <cell r="EI60">
            <v>2212</v>
          </cell>
          <cell r="EJ60">
            <v>1135</v>
          </cell>
          <cell r="EK60">
            <v>1077</v>
          </cell>
          <cell r="EL60">
            <v>2322</v>
          </cell>
          <cell r="EM60">
            <v>1149</v>
          </cell>
          <cell r="EN60">
            <v>1173</v>
          </cell>
          <cell r="EO60">
            <v>2366</v>
          </cell>
          <cell r="EP60">
            <v>1169</v>
          </cell>
          <cell r="EQ60">
            <v>1197</v>
          </cell>
          <cell r="ER60">
            <v>2447</v>
          </cell>
          <cell r="ES60">
            <v>1209</v>
          </cell>
          <cell r="ET60">
            <v>1238</v>
          </cell>
          <cell r="EU60">
            <v>2529</v>
          </cell>
          <cell r="EV60">
            <v>1309</v>
          </cell>
          <cell r="EW60">
            <v>1220</v>
          </cell>
          <cell r="EX60">
            <v>2657</v>
          </cell>
          <cell r="EY60">
            <v>1325</v>
          </cell>
          <cell r="EZ60">
            <v>1332</v>
          </cell>
          <cell r="FA60">
            <v>2481</v>
          </cell>
          <cell r="FB60">
            <v>1231</v>
          </cell>
          <cell r="FC60">
            <v>1250</v>
          </cell>
          <cell r="FD60">
            <v>2562</v>
          </cell>
          <cell r="FE60">
            <v>1247</v>
          </cell>
          <cell r="FF60">
            <v>1315</v>
          </cell>
          <cell r="FG60">
            <v>2652</v>
          </cell>
          <cell r="FH60">
            <v>1295</v>
          </cell>
          <cell r="FI60">
            <v>1357</v>
          </cell>
          <cell r="FJ60">
            <v>2604</v>
          </cell>
          <cell r="FK60">
            <v>1283</v>
          </cell>
          <cell r="FL60">
            <v>1321</v>
          </cell>
          <cell r="FM60">
            <v>2597</v>
          </cell>
          <cell r="FN60">
            <v>1254</v>
          </cell>
          <cell r="FO60">
            <v>1343</v>
          </cell>
          <cell r="FP60">
            <v>2506</v>
          </cell>
          <cell r="FQ60">
            <v>1250</v>
          </cell>
          <cell r="FR60">
            <v>1256</v>
          </cell>
          <cell r="FS60">
            <v>2611</v>
          </cell>
          <cell r="FT60">
            <v>1282</v>
          </cell>
          <cell r="FU60">
            <v>1329</v>
          </cell>
          <cell r="FV60">
            <v>2456</v>
          </cell>
          <cell r="FW60">
            <v>1199</v>
          </cell>
          <cell r="FX60">
            <v>1257</v>
          </cell>
          <cell r="FY60">
            <v>2508</v>
          </cell>
          <cell r="FZ60">
            <v>1251</v>
          </cell>
          <cell r="GA60">
            <v>1257</v>
          </cell>
          <cell r="GB60">
            <v>2303</v>
          </cell>
          <cell r="GC60">
            <v>1094</v>
          </cell>
          <cell r="GD60">
            <v>1209</v>
          </cell>
          <cell r="GE60">
            <v>2166</v>
          </cell>
          <cell r="GF60">
            <v>1103</v>
          </cell>
          <cell r="GG60">
            <v>1063</v>
          </cell>
          <cell r="GH60">
            <v>2140</v>
          </cell>
          <cell r="GI60">
            <v>1076</v>
          </cell>
          <cell r="GJ60">
            <v>1064</v>
          </cell>
          <cell r="GK60">
            <v>2196</v>
          </cell>
          <cell r="GL60">
            <v>1064</v>
          </cell>
          <cell r="GM60">
            <v>1132</v>
          </cell>
          <cell r="GN60">
            <v>2068</v>
          </cell>
          <cell r="GO60">
            <v>1031</v>
          </cell>
          <cell r="GP60">
            <v>1037</v>
          </cell>
          <cell r="GQ60">
            <v>2101</v>
          </cell>
          <cell r="GR60">
            <v>1044</v>
          </cell>
          <cell r="GS60">
            <v>1057</v>
          </cell>
          <cell r="GT60">
            <v>1952</v>
          </cell>
          <cell r="GU60">
            <v>926</v>
          </cell>
          <cell r="GV60">
            <v>1026</v>
          </cell>
          <cell r="GW60">
            <v>1869</v>
          </cell>
          <cell r="GX60">
            <v>934</v>
          </cell>
          <cell r="GY60">
            <v>935</v>
          </cell>
          <cell r="GZ60">
            <v>1878</v>
          </cell>
          <cell r="HA60">
            <v>955</v>
          </cell>
          <cell r="HB60">
            <v>923</v>
          </cell>
          <cell r="HC60">
            <v>1815</v>
          </cell>
          <cell r="HD60">
            <v>895</v>
          </cell>
          <cell r="HE60">
            <v>920</v>
          </cell>
          <cell r="HF60">
            <v>1820</v>
          </cell>
          <cell r="HG60">
            <v>821</v>
          </cell>
          <cell r="HH60">
            <v>999</v>
          </cell>
          <cell r="HI60">
            <v>1814</v>
          </cell>
          <cell r="HJ60">
            <v>914</v>
          </cell>
          <cell r="HK60">
            <v>900</v>
          </cell>
          <cell r="HL60">
            <v>1962</v>
          </cell>
          <cell r="HM60">
            <v>898</v>
          </cell>
          <cell r="HN60">
            <v>1064</v>
          </cell>
          <cell r="HO60">
            <v>2227</v>
          </cell>
          <cell r="HP60">
            <v>1075</v>
          </cell>
          <cell r="HQ60">
            <v>1152</v>
          </cell>
          <cell r="HR60">
            <v>2495</v>
          </cell>
          <cell r="HS60">
            <v>1147</v>
          </cell>
          <cell r="HT60">
            <v>1348</v>
          </cell>
          <cell r="HU60">
            <v>1852</v>
          </cell>
          <cell r="HV60">
            <v>891</v>
          </cell>
          <cell r="HW60">
            <v>961</v>
          </cell>
          <cell r="HX60">
            <v>1669</v>
          </cell>
          <cell r="HY60">
            <v>804</v>
          </cell>
          <cell r="HZ60">
            <v>865</v>
          </cell>
          <cell r="IA60">
            <v>1671</v>
          </cell>
          <cell r="IB60">
            <v>791</v>
          </cell>
          <cell r="IC60">
            <v>880</v>
          </cell>
          <cell r="ID60">
            <v>1523</v>
          </cell>
          <cell r="IE60">
            <v>750</v>
          </cell>
          <cell r="IF60">
            <v>773</v>
          </cell>
          <cell r="IG60">
            <v>1375</v>
          </cell>
          <cell r="IH60">
            <v>628</v>
          </cell>
          <cell r="II60">
            <v>747</v>
          </cell>
          <cell r="IJ60">
            <v>1168</v>
          </cell>
          <cell r="IK60">
            <v>544</v>
          </cell>
          <cell r="IL60">
            <v>624</v>
          </cell>
          <cell r="IM60">
            <v>1163</v>
          </cell>
          <cell r="IN60">
            <v>508</v>
          </cell>
          <cell r="IO60">
            <v>655</v>
          </cell>
          <cell r="IP60">
            <v>1228</v>
          </cell>
          <cell r="IQ60">
            <v>572</v>
          </cell>
          <cell r="IR60">
            <v>656</v>
          </cell>
          <cell r="IS60">
            <v>1175</v>
          </cell>
          <cell r="IT60">
            <v>541</v>
          </cell>
          <cell r="IU60">
            <v>634</v>
          </cell>
          <cell r="IV60">
            <v>1206</v>
          </cell>
          <cell r="IW60">
            <v>559</v>
          </cell>
          <cell r="IX60">
            <v>647</v>
          </cell>
          <cell r="IY60">
            <v>1111</v>
          </cell>
          <cell r="IZ60">
            <v>508</v>
          </cell>
          <cell r="JA60">
            <v>603</v>
          </cell>
          <cell r="JB60">
            <v>1073</v>
          </cell>
          <cell r="JC60">
            <v>520</v>
          </cell>
          <cell r="JD60">
            <v>553</v>
          </cell>
          <cell r="JE60">
            <v>936</v>
          </cell>
          <cell r="JF60">
            <v>416</v>
          </cell>
          <cell r="JG60">
            <v>520</v>
          </cell>
          <cell r="JH60">
            <v>846</v>
          </cell>
          <cell r="JI60">
            <v>409</v>
          </cell>
          <cell r="JJ60">
            <v>437</v>
          </cell>
          <cell r="JK60">
            <v>848</v>
          </cell>
          <cell r="JL60">
            <v>371</v>
          </cell>
          <cell r="JM60">
            <v>477</v>
          </cell>
          <cell r="JN60">
            <v>843</v>
          </cell>
          <cell r="JO60">
            <v>373</v>
          </cell>
          <cell r="JP60">
            <v>470</v>
          </cell>
          <cell r="JQ60">
            <v>706</v>
          </cell>
          <cell r="JR60">
            <v>293</v>
          </cell>
          <cell r="JS60">
            <v>413</v>
          </cell>
          <cell r="JT60">
            <v>596</v>
          </cell>
          <cell r="JU60">
            <v>219</v>
          </cell>
          <cell r="JV60">
            <v>377</v>
          </cell>
          <cell r="JW60">
            <v>533</v>
          </cell>
          <cell r="JX60">
            <v>203</v>
          </cell>
          <cell r="JY60">
            <v>330</v>
          </cell>
          <cell r="JZ60">
            <v>467</v>
          </cell>
          <cell r="KA60">
            <v>190</v>
          </cell>
          <cell r="KB60">
            <v>277</v>
          </cell>
          <cell r="KC60">
            <v>397</v>
          </cell>
          <cell r="KD60">
            <v>136</v>
          </cell>
          <cell r="KE60">
            <v>261</v>
          </cell>
          <cell r="KF60">
            <v>1550</v>
          </cell>
          <cell r="KG60">
            <v>480</v>
          </cell>
          <cell r="KH60">
            <v>1070</v>
          </cell>
        </row>
        <row r="61">
          <cell r="C61" t="str">
            <v>Cheltenham</v>
          </cell>
          <cell r="D61" t="str">
            <v>E07000078</v>
          </cell>
          <cell r="E61" t="str">
            <v>Non-metropolitan District</v>
          </cell>
          <cell r="F61">
            <v>116781</v>
          </cell>
          <cell r="G61">
            <v>75115</v>
          </cell>
          <cell r="H61">
            <v>4.1073949899999995</v>
          </cell>
          <cell r="I61">
            <v>0.64321250888415071</v>
          </cell>
          <cell r="J61">
            <v>6826</v>
          </cell>
          <cell r="K61">
            <v>7458</v>
          </cell>
          <cell r="L61">
            <v>8606</v>
          </cell>
          <cell r="M61">
            <v>8356</v>
          </cell>
          <cell r="N61">
            <v>7669</v>
          </cell>
          <cell r="O61">
            <v>7323</v>
          </cell>
          <cell r="P61">
            <v>8060</v>
          </cell>
          <cell r="Q61">
            <v>8037</v>
          </cell>
          <cell r="R61">
            <v>6274</v>
          </cell>
          <cell r="S61">
            <v>6506</v>
          </cell>
          <cell r="T61">
            <v>57115</v>
          </cell>
          <cell r="U61">
            <v>59666</v>
          </cell>
          <cell r="V61">
            <v>1325</v>
          </cell>
          <cell r="W61">
            <v>674</v>
          </cell>
          <cell r="X61">
            <v>651</v>
          </cell>
          <cell r="Y61">
            <v>1383</v>
          </cell>
          <cell r="Z61">
            <v>734</v>
          </cell>
          <cell r="AA61">
            <v>649</v>
          </cell>
          <cell r="AB61">
            <v>1305</v>
          </cell>
          <cell r="AC61">
            <v>671</v>
          </cell>
          <cell r="AD61">
            <v>634</v>
          </cell>
          <cell r="AE61">
            <v>1360</v>
          </cell>
          <cell r="AF61">
            <v>661</v>
          </cell>
          <cell r="AG61">
            <v>699</v>
          </cell>
          <cell r="AH61">
            <v>1266</v>
          </cell>
          <cell r="AI61">
            <v>636</v>
          </cell>
          <cell r="AJ61">
            <v>630</v>
          </cell>
          <cell r="AK61">
            <v>1334</v>
          </cell>
          <cell r="AL61">
            <v>692</v>
          </cell>
          <cell r="AM61">
            <v>642</v>
          </cell>
          <cell r="AN61">
            <v>1282</v>
          </cell>
          <cell r="AO61">
            <v>702</v>
          </cell>
          <cell r="AP61">
            <v>580</v>
          </cell>
          <cell r="AQ61">
            <v>1276</v>
          </cell>
          <cell r="AR61">
            <v>626</v>
          </cell>
          <cell r="AS61">
            <v>650</v>
          </cell>
          <cell r="AT61">
            <v>1307</v>
          </cell>
          <cell r="AU61">
            <v>675</v>
          </cell>
          <cell r="AV61">
            <v>632</v>
          </cell>
          <cell r="AW61">
            <v>1187</v>
          </cell>
          <cell r="AX61">
            <v>623</v>
          </cell>
          <cell r="AY61">
            <v>564</v>
          </cell>
          <cell r="AZ61">
            <v>1092</v>
          </cell>
          <cell r="BA61">
            <v>547</v>
          </cell>
          <cell r="BB61">
            <v>545</v>
          </cell>
          <cell r="BC61">
            <v>1226</v>
          </cell>
          <cell r="BD61">
            <v>629</v>
          </cell>
          <cell r="BE61">
            <v>597</v>
          </cell>
          <cell r="BF61">
            <v>1245</v>
          </cell>
          <cell r="BG61">
            <v>597</v>
          </cell>
          <cell r="BH61">
            <v>648</v>
          </cell>
          <cell r="BI61">
            <v>1134</v>
          </cell>
          <cell r="BJ61">
            <v>566</v>
          </cell>
          <cell r="BK61">
            <v>568</v>
          </cell>
          <cell r="BL61">
            <v>1251</v>
          </cell>
          <cell r="BM61">
            <v>616</v>
          </cell>
          <cell r="BN61">
            <v>635</v>
          </cell>
          <cell r="BO61">
            <v>1266</v>
          </cell>
          <cell r="BP61">
            <v>619</v>
          </cell>
          <cell r="BQ61">
            <v>647</v>
          </cell>
          <cell r="BR61">
            <v>1373</v>
          </cell>
          <cell r="BS61">
            <v>655</v>
          </cell>
          <cell r="BT61">
            <v>718</v>
          </cell>
          <cell r="BU61">
            <v>1379</v>
          </cell>
          <cell r="BV61">
            <v>695</v>
          </cell>
          <cell r="BW61">
            <v>684</v>
          </cell>
          <cell r="BX61">
            <v>1503</v>
          </cell>
          <cell r="BY61">
            <v>715</v>
          </cell>
          <cell r="BZ61">
            <v>788</v>
          </cell>
          <cell r="CA61">
            <v>1607</v>
          </cell>
          <cell r="CB61">
            <v>708</v>
          </cell>
          <cell r="CC61">
            <v>899</v>
          </cell>
          <cell r="CD61">
            <v>1665</v>
          </cell>
          <cell r="CE61">
            <v>727</v>
          </cell>
          <cell r="CF61">
            <v>938</v>
          </cell>
          <cell r="CG61">
            <v>1817</v>
          </cell>
          <cell r="CH61">
            <v>815</v>
          </cell>
          <cell r="CI61">
            <v>1002</v>
          </cell>
          <cell r="CJ61">
            <v>1668</v>
          </cell>
          <cell r="CK61">
            <v>875</v>
          </cell>
          <cell r="CL61">
            <v>793</v>
          </cell>
          <cell r="CM61">
            <v>1536</v>
          </cell>
          <cell r="CN61">
            <v>762</v>
          </cell>
          <cell r="CO61">
            <v>774</v>
          </cell>
          <cell r="CP61">
            <v>1736</v>
          </cell>
          <cell r="CQ61">
            <v>874</v>
          </cell>
          <cell r="CR61">
            <v>862</v>
          </cell>
          <cell r="CS61">
            <v>1790</v>
          </cell>
          <cell r="CT61">
            <v>890</v>
          </cell>
          <cell r="CU61">
            <v>900</v>
          </cell>
          <cell r="CV61">
            <v>1742</v>
          </cell>
          <cell r="CW61">
            <v>920</v>
          </cell>
          <cell r="CX61">
            <v>822</v>
          </cell>
          <cell r="CY61">
            <v>1615</v>
          </cell>
          <cell r="CZ61">
            <v>740</v>
          </cell>
          <cell r="DA61">
            <v>875</v>
          </cell>
          <cell r="DB61">
            <v>1571</v>
          </cell>
          <cell r="DC61">
            <v>748</v>
          </cell>
          <cell r="DD61">
            <v>823</v>
          </cell>
          <cell r="DE61">
            <v>1791</v>
          </cell>
          <cell r="DF61">
            <v>909</v>
          </cell>
          <cell r="DG61">
            <v>882</v>
          </cell>
          <cell r="DH61">
            <v>1751</v>
          </cell>
          <cell r="DI61">
            <v>935</v>
          </cell>
          <cell r="DJ61">
            <v>816</v>
          </cell>
          <cell r="DK61">
            <v>1678</v>
          </cell>
          <cell r="DL61">
            <v>858</v>
          </cell>
          <cell r="DM61">
            <v>820</v>
          </cell>
          <cell r="DN61">
            <v>1694</v>
          </cell>
          <cell r="DO61">
            <v>852</v>
          </cell>
          <cell r="DP61">
            <v>842</v>
          </cell>
          <cell r="DQ61">
            <v>1656</v>
          </cell>
          <cell r="DR61">
            <v>892</v>
          </cell>
          <cell r="DS61">
            <v>764</v>
          </cell>
          <cell r="DT61">
            <v>1674</v>
          </cell>
          <cell r="DU61">
            <v>862</v>
          </cell>
          <cell r="DV61">
            <v>812</v>
          </cell>
          <cell r="DW61">
            <v>1776</v>
          </cell>
          <cell r="DX61">
            <v>936</v>
          </cell>
          <cell r="DY61">
            <v>840</v>
          </cell>
          <cell r="DZ61">
            <v>1611</v>
          </cell>
          <cell r="EA61">
            <v>812</v>
          </cell>
          <cell r="EB61">
            <v>799</v>
          </cell>
          <cell r="EC61">
            <v>1368</v>
          </cell>
          <cell r="ED61">
            <v>725</v>
          </cell>
          <cell r="EE61">
            <v>643</v>
          </cell>
          <cell r="EF61">
            <v>1348</v>
          </cell>
          <cell r="EG61">
            <v>709</v>
          </cell>
          <cell r="EH61">
            <v>639</v>
          </cell>
          <cell r="EI61">
            <v>1426</v>
          </cell>
          <cell r="EJ61">
            <v>717</v>
          </cell>
          <cell r="EK61">
            <v>709</v>
          </cell>
          <cell r="EL61">
            <v>1399</v>
          </cell>
          <cell r="EM61">
            <v>702</v>
          </cell>
          <cell r="EN61">
            <v>697</v>
          </cell>
          <cell r="EO61">
            <v>1461</v>
          </cell>
          <cell r="EP61">
            <v>731</v>
          </cell>
          <cell r="EQ61">
            <v>730</v>
          </cell>
          <cell r="ER61">
            <v>1527</v>
          </cell>
          <cell r="ES61">
            <v>819</v>
          </cell>
          <cell r="ET61">
            <v>708</v>
          </cell>
          <cell r="EU61">
            <v>1575</v>
          </cell>
          <cell r="EV61">
            <v>774</v>
          </cell>
          <cell r="EW61">
            <v>801</v>
          </cell>
          <cell r="EX61">
            <v>1501</v>
          </cell>
          <cell r="EY61">
            <v>744</v>
          </cell>
          <cell r="EZ61">
            <v>757</v>
          </cell>
          <cell r="FA61">
            <v>1552</v>
          </cell>
          <cell r="FB61">
            <v>781</v>
          </cell>
          <cell r="FC61">
            <v>771</v>
          </cell>
          <cell r="FD61">
            <v>1574</v>
          </cell>
          <cell r="FE61">
            <v>882</v>
          </cell>
          <cell r="FF61">
            <v>692</v>
          </cell>
          <cell r="FG61">
            <v>1610</v>
          </cell>
          <cell r="FH61">
            <v>825</v>
          </cell>
          <cell r="FI61">
            <v>785</v>
          </cell>
          <cell r="FJ61">
            <v>1635</v>
          </cell>
          <cell r="FK61">
            <v>825</v>
          </cell>
          <cell r="FL61">
            <v>810</v>
          </cell>
          <cell r="FM61">
            <v>1617</v>
          </cell>
          <cell r="FN61">
            <v>793</v>
          </cell>
          <cell r="FO61">
            <v>824</v>
          </cell>
          <cell r="FP61">
            <v>1690</v>
          </cell>
          <cell r="FQ61">
            <v>801</v>
          </cell>
          <cell r="FR61">
            <v>889</v>
          </cell>
          <cell r="FS61">
            <v>1738</v>
          </cell>
          <cell r="FT61">
            <v>840</v>
          </cell>
          <cell r="FU61">
            <v>898</v>
          </cell>
          <cell r="FV61">
            <v>1602</v>
          </cell>
          <cell r="FW61">
            <v>768</v>
          </cell>
          <cell r="FX61">
            <v>834</v>
          </cell>
          <cell r="FY61">
            <v>1560</v>
          </cell>
          <cell r="FZ61">
            <v>767</v>
          </cell>
          <cell r="GA61">
            <v>793</v>
          </cell>
          <cell r="GB61">
            <v>1519</v>
          </cell>
          <cell r="GC61">
            <v>778</v>
          </cell>
          <cell r="GD61">
            <v>741</v>
          </cell>
          <cell r="GE61">
            <v>1456</v>
          </cell>
          <cell r="GF61">
            <v>740</v>
          </cell>
          <cell r="GG61">
            <v>716</v>
          </cell>
          <cell r="GH61">
            <v>1371</v>
          </cell>
          <cell r="GI61">
            <v>682</v>
          </cell>
          <cell r="GJ61">
            <v>689</v>
          </cell>
          <cell r="GK61">
            <v>1378</v>
          </cell>
          <cell r="GL61">
            <v>678</v>
          </cell>
          <cell r="GM61">
            <v>700</v>
          </cell>
          <cell r="GN61">
            <v>1308</v>
          </cell>
          <cell r="GO61">
            <v>651</v>
          </cell>
          <cell r="GP61">
            <v>657</v>
          </cell>
          <cell r="GQ61">
            <v>1245</v>
          </cell>
          <cell r="GR61">
            <v>622</v>
          </cell>
          <cell r="GS61">
            <v>623</v>
          </cell>
          <cell r="GT61">
            <v>1223</v>
          </cell>
          <cell r="GU61">
            <v>597</v>
          </cell>
          <cell r="GV61">
            <v>626</v>
          </cell>
          <cell r="GW61">
            <v>1209</v>
          </cell>
          <cell r="GX61">
            <v>549</v>
          </cell>
          <cell r="GY61">
            <v>660</v>
          </cell>
          <cell r="GZ61">
            <v>1162</v>
          </cell>
          <cell r="HA61">
            <v>581</v>
          </cell>
          <cell r="HB61">
            <v>581</v>
          </cell>
          <cell r="HC61">
            <v>1265</v>
          </cell>
          <cell r="HD61">
            <v>634</v>
          </cell>
          <cell r="HE61">
            <v>631</v>
          </cell>
          <cell r="HF61">
            <v>1163</v>
          </cell>
          <cell r="HG61">
            <v>540</v>
          </cell>
          <cell r="HH61">
            <v>623</v>
          </cell>
          <cell r="HI61">
            <v>1218</v>
          </cell>
          <cell r="HJ61">
            <v>602</v>
          </cell>
          <cell r="HK61">
            <v>616</v>
          </cell>
          <cell r="HL61">
            <v>1280</v>
          </cell>
          <cell r="HM61">
            <v>626</v>
          </cell>
          <cell r="HN61">
            <v>654</v>
          </cell>
          <cell r="HO61">
            <v>1283</v>
          </cell>
          <cell r="HP61">
            <v>588</v>
          </cell>
          <cell r="HQ61">
            <v>695</v>
          </cell>
          <cell r="HR61">
            <v>1390</v>
          </cell>
          <cell r="HS61">
            <v>654</v>
          </cell>
          <cell r="HT61">
            <v>736</v>
          </cell>
          <cell r="HU61">
            <v>1069</v>
          </cell>
          <cell r="HV61">
            <v>488</v>
          </cell>
          <cell r="HW61">
            <v>581</v>
          </cell>
          <cell r="HX61">
            <v>1040</v>
          </cell>
          <cell r="HY61">
            <v>518</v>
          </cell>
          <cell r="HZ61">
            <v>522</v>
          </cell>
          <cell r="IA61">
            <v>1040</v>
          </cell>
          <cell r="IB61">
            <v>471</v>
          </cell>
          <cell r="IC61">
            <v>569</v>
          </cell>
          <cell r="ID61">
            <v>973</v>
          </cell>
          <cell r="IE61">
            <v>437</v>
          </cell>
          <cell r="IF61">
            <v>536</v>
          </cell>
          <cell r="IG61">
            <v>876</v>
          </cell>
          <cell r="IH61">
            <v>401</v>
          </cell>
          <cell r="II61">
            <v>475</v>
          </cell>
          <cell r="IJ61">
            <v>825</v>
          </cell>
          <cell r="IK61">
            <v>367</v>
          </cell>
          <cell r="IL61">
            <v>458</v>
          </cell>
          <cell r="IM61">
            <v>803</v>
          </cell>
          <cell r="IN61">
            <v>366</v>
          </cell>
          <cell r="IO61">
            <v>437</v>
          </cell>
          <cell r="IP61">
            <v>850</v>
          </cell>
          <cell r="IQ61">
            <v>383</v>
          </cell>
          <cell r="IR61">
            <v>467</v>
          </cell>
          <cell r="IS61">
            <v>755</v>
          </cell>
          <cell r="IT61">
            <v>358</v>
          </cell>
          <cell r="IU61">
            <v>397</v>
          </cell>
          <cell r="IV61">
            <v>800</v>
          </cell>
          <cell r="IW61">
            <v>391</v>
          </cell>
          <cell r="IX61">
            <v>409</v>
          </cell>
          <cell r="IY61">
            <v>726</v>
          </cell>
          <cell r="IZ61">
            <v>316</v>
          </cell>
          <cell r="JA61">
            <v>410</v>
          </cell>
          <cell r="JB61">
            <v>687</v>
          </cell>
          <cell r="JC61">
            <v>287</v>
          </cell>
          <cell r="JD61">
            <v>400</v>
          </cell>
          <cell r="JE61">
            <v>591</v>
          </cell>
          <cell r="JF61">
            <v>237</v>
          </cell>
          <cell r="JG61">
            <v>354</v>
          </cell>
          <cell r="JH61">
            <v>599</v>
          </cell>
          <cell r="JI61">
            <v>250</v>
          </cell>
          <cell r="JJ61">
            <v>349</v>
          </cell>
          <cell r="JK61">
            <v>592</v>
          </cell>
          <cell r="JL61">
            <v>243</v>
          </cell>
          <cell r="JM61">
            <v>349</v>
          </cell>
          <cell r="JN61">
            <v>548</v>
          </cell>
          <cell r="JO61">
            <v>222</v>
          </cell>
          <cell r="JP61">
            <v>326</v>
          </cell>
          <cell r="JQ61">
            <v>566</v>
          </cell>
          <cell r="JR61">
            <v>213</v>
          </cell>
          <cell r="JS61">
            <v>353</v>
          </cell>
          <cell r="JT61">
            <v>447</v>
          </cell>
          <cell r="JU61">
            <v>177</v>
          </cell>
          <cell r="JV61">
            <v>270</v>
          </cell>
          <cell r="JW61">
            <v>361</v>
          </cell>
          <cell r="JX61">
            <v>116</v>
          </cell>
          <cell r="JY61">
            <v>245</v>
          </cell>
          <cell r="JZ61">
            <v>383</v>
          </cell>
          <cell r="KA61">
            <v>158</v>
          </cell>
          <cell r="KB61">
            <v>225</v>
          </cell>
          <cell r="KC61">
            <v>348</v>
          </cell>
          <cell r="KD61">
            <v>126</v>
          </cell>
          <cell r="KE61">
            <v>222</v>
          </cell>
          <cell r="KF61">
            <v>1377</v>
          </cell>
          <cell r="KG61">
            <v>417</v>
          </cell>
          <cell r="KH61">
            <v>960</v>
          </cell>
        </row>
        <row r="62">
          <cell r="C62" t="str">
            <v>Cherwell</v>
          </cell>
          <cell r="D62" t="str">
            <v>E07000177</v>
          </cell>
          <cell r="E62" t="str">
            <v>Non-metropolitan District</v>
          </cell>
          <cell r="F62">
            <v>145550</v>
          </cell>
          <cell r="G62">
            <v>91642</v>
          </cell>
          <cell r="H62">
            <v>3.4228299400000002</v>
          </cell>
          <cell r="I62">
            <v>0.62962555822741328</v>
          </cell>
          <cell r="J62">
            <v>7113</v>
          </cell>
          <cell r="K62">
            <v>6610</v>
          </cell>
          <cell r="L62">
            <v>9819</v>
          </cell>
          <cell r="M62">
            <v>9529</v>
          </cell>
          <cell r="N62">
            <v>9769</v>
          </cell>
          <cell r="O62">
            <v>10186</v>
          </cell>
          <cell r="P62">
            <v>10937</v>
          </cell>
          <cell r="Q62">
            <v>11020</v>
          </cell>
          <cell r="R62">
            <v>8274</v>
          </cell>
          <cell r="S62">
            <v>8385</v>
          </cell>
          <cell r="T62">
            <v>72104</v>
          </cell>
          <cell r="U62">
            <v>73446</v>
          </cell>
          <cell r="V62">
            <v>1814</v>
          </cell>
          <cell r="W62">
            <v>941</v>
          </cell>
          <cell r="X62">
            <v>873</v>
          </cell>
          <cell r="Y62">
            <v>1756</v>
          </cell>
          <cell r="Z62">
            <v>927</v>
          </cell>
          <cell r="AA62">
            <v>829</v>
          </cell>
          <cell r="AB62">
            <v>1851</v>
          </cell>
          <cell r="AC62">
            <v>970</v>
          </cell>
          <cell r="AD62">
            <v>881</v>
          </cell>
          <cell r="AE62">
            <v>1869</v>
          </cell>
          <cell r="AF62">
            <v>930</v>
          </cell>
          <cell r="AG62">
            <v>939</v>
          </cell>
          <cell r="AH62">
            <v>2061</v>
          </cell>
          <cell r="AI62">
            <v>1090</v>
          </cell>
          <cell r="AJ62">
            <v>971</v>
          </cell>
          <cell r="AK62">
            <v>1905</v>
          </cell>
          <cell r="AL62">
            <v>1014</v>
          </cell>
          <cell r="AM62">
            <v>891</v>
          </cell>
          <cell r="AN62">
            <v>1891</v>
          </cell>
          <cell r="AO62">
            <v>955</v>
          </cell>
          <cell r="AP62">
            <v>936</v>
          </cell>
          <cell r="AQ62">
            <v>1939</v>
          </cell>
          <cell r="AR62">
            <v>965</v>
          </cell>
          <cell r="AS62">
            <v>974</v>
          </cell>
          <cell r="AT62">
            <v>1931</v>
          </cell>
          <cell r="AU62">
            <v>990</v>
          </cell>
          <cell r="AV62">
            <v>941</v>
          </cell>
          <cell r="AW62">
            <v>1787</v>
          </cell>
          <cell r="AX62">
            <v>911</v>
          </cell>
          <cell r="AY62">
            <v>876</v>
          </cell>
          <cell r="AZ62">
            <v>1738</v>
          </cell>
          <cell r="BA62">
            <v>879</v>
          </cell>
          <cell r="BB62">
            <v>859</v>
          </cell>
          <cell r="BC62">
            <v>1627</v>
          </cell>
          <cell r="BD62">
            <v>800</v>
          </cell>
          <cell r="BE62">
            <v>827</v>
          </cell>
          <cell r="BF62">
            <v>1639</v>
          </cell>
          <cell r="BG62">
            <v>800</v>
          </cell>
          <cell r="BH62">
            <v>839</v>
          </cell>
          <cell r="BI62">
            <v>1507</v>
          </cell>
          <cell r="BJ62">
            <v>736</v>
          </cell>
          <cell r="BK62">
            <v>771</v>
          </cell>
          <cell r="BL62">
            <v>1636</v>
          </cell>
          <cell r="BM62">
            <v>810</v>
          </cell>
          <cell r="BN62">
            <v>826</v>
          </cell>
          <cell r="BO62">
            <v>1769</v>
          </cell>
          <cell r="BP62">
            <v>885</v>
          </cell>
          <cell r="BQ62">
            <v>884</v>
          </cell>
          <cell r="BR62">
            <v>1801</v>
          </cell>
          <cell r="BS62">
            <v>884</v>
          </cell>
          <cell r="BT62">
            <v>917</v>
          </cell>
          <cell r="BU62">
            <v>1734</v>
          </cell>
          <cell r="BV62">
            <v>873</v>
          </cell>
          <cell r="BW62">
            <v>861</v>
          </cell>
          <cell r="BX62">
            <v>1695</v>
          </cell>
          <cell r="BY62">
            <v>841</v>
          </cell>
          <cell r="BZ62">
            <v>854</v>
          </cell>
          <cell r="CA62">
            <v>1288</v>
          </cell>
          <cell r="CB62">
            <v>690</v>
          </cell>
          <cell r="CC62">
            <v>598</v>
          </cell>
          <cell r="CD62">
            <v>1274</v>
          </cell>
          <cell r="CE62">
            <v>685</v>
          </cell>
          <cell r="CF62">
            <v>589</v>
          </cell>
          <cell r="CG62">
            <v>1314</v>
          </cell>
          <cell r="CH62">
            <v>738</v>
          </cell>
          <cell r="CI62">
            <v>576</v>
          </cell>
          <cell r="CJ62">
            <v>1444</v>
          </cell>
          <cell r="CK62">
            <v>723</v>
          </cell>
          <cell r="CL62">
            <v>721</v>
          </cell>
          <cell r="CM62">
            <v>1553</v>
          </cell>
          <cell r="CN62">
            <v>860</v>
          </cell>
          <cell r="CO62">
            <v>693</v>
          </cell>
          <cell r="CP62">
            <v>1620</v>
          </cell>
          <cell r="CQ62">
            <v>819</v>
          </cell>
          <cell r="CR62">
            <v>801</v>
          </cell>
          <cell r="CS62">
            <v>1681</v>
          </cell>
          <cell r="CT62">
            <v>879</v>
          </cell>
          <cell r="CU62">
            <v>802</v>
          </cell>
          <cell r="CV62">
            <v>1723</v>
          </cell>
          <cell r="CW62">
            <v>901</v>
          </cell>
          <cell r="CX62">
            <v>822</v>
          </cell>
          <cell r="CY62">
            <v>1791</v>
          </cell>
          <cell r="CZ62">
            <v>964</v>
          </cell>
          <cell r="DA62">
            <v>827</v>
          </cell>
          <cell r="DB62">
            <v>1785</v>
          </cell>
          <cell r="DC62">
            <v>901</v>
          </cell>
          <cell r="DD62">
            <v>884</v>
          </cell>
          <cell r="DE62">
            <v>1971</v>
          </cell>
          <cell r="DF62">
            <v>945</v>
          </cell>
          <cell r="DG62">
            <v>1026</v>
          </cell>
          <cell r="DH62">
            <v>2129</v>
          </cell>
          <cell r="DI62">
            <v>1047</v>
          </cell>
          <cell r="DJ62">
            <v>1082</v>
          </cell>
          <cell r="DK62">
            <v>2001</v>
          </cell>
          <cell r="DL62">
            <v>1019</v>
          </cell>
          <cell r="DM62">
            <v>982</v>
          </cell>
          <cell r="DN62">
            <v>2070</v>
          </cell>
          <cell r="DO62">
            <v>1031</v>
          </cell>
          <cell r="DP62">
            <v>1039</v>
          </cell>
          <cell r="DQ62">
            <v>2064</v>
          </cell>
          <cell r="DR62">
            <v>1051</v>
          </cell>
          <cell r="DS62">
            <v>1013</v>
          </cell>
          <cell r="DT62">
            <v>2133</v>
          </cell>
          <cell r="DU62">
            <v>1081</v>
          </cell>
          <cell r="DV62">
            <v>1052</v>
          </cell>
          <cell r="DW62">
            <v>2128</v>
          </cell>
          <cell r="DX62">
            <v>1071</v>
          </cell>
          <cell r="DY62">
            <v>1057</v>
          </cell>
          <cell r="DZ62">
            <v>2023</v>
          </cell>
          <cell r="EA62">
            <v>1008</v>
          </cell>
          <cell r="EB62">
            <v>1015</v>
          </cell>
          <cell r="EC62">
            <v>1924</v>
          </cell>
          <cell r="ED62">
            <v>977</v>
          </cell>
          <cell r="EE62">
            <v>947</v>
          </cell>
          <cell r="EF62">
            <v>1804</v>
          </cell>
          <cell r="EG62">
            <v>870</v>
          </cell>
          <cell r="EH62">
            <v>934</v>
          </cell>
          <cell r="EI62">
            <v>1785</v>
          </cell>
          <cell r="EJ62">
            <v>875</v>
          </cell>
          <cell r="EK62">
            <v>910</v>
          </cell>
          <cell r="EL62">
            <v>1950</v>
          </cell>
          <cell r="EM62">
            <v>966</v>
          </cell>
          <cell r="EN62">
            <v>984</v>
          </cell>
          <cell r="EO62">
            <v>2064</v>
          </cell>
          <cell r="EP62">
            <v>984</v>
          </cell>
          <cell r="EQ62">
            <v>1080</v>
          </cell>
          <cell r="ER62">
            <v>2027</v>
          </cell>
          <cell r="ES62">
            <v>967</v>
          </cell>
          <cell r="ET62">
            <v>1060</v>
          </cell>
          <cell r="EU62">
            <v>2184</v>
          </cell>
          <cell r="EV62">
            <v>1072</v>
          </cell>
          <cell r="EW62">
            <v>1112</v>
          </cell>
          <cell r="EX62">
            <v>2066</v>
          </cell>
          <cell r="EY62">
            <v>979</v>
          </cell>
          <cell r="EZ62">
            <v>1087</v>
          </cell>
          <cell r="FA62">
            <v>2179</v>
          </cell>
          <cell r="FB62">
            <v>1077</v>
          </cell>
          <cell r="FC62">
            <v>1102</v>
          </cell>
          <cell r="FD62">
            <v>2239</v>
          </cell>
          <cell r="FE62">
            <v>1119</v>
          </cell>
          <cell r="FF62">
            <v>1120</v>
          </cell>
          <cell r="FG62">
            <v>2156</v>
          </cell>
          <cell r="FH62">
            <v>1106</v>
          </cell>
          <cell r="FI62">
            <v>1050</v>
          </cell>
          <cell r="FJ62">
            <v>2227</v>
          </cell>
          <cell r="FK62">
            <v>1082</v>
          </cell>
          <cell r="FL62">
            <v>1145</v>
          </cell>
          <cell r="FM62">
            <v>2337</v>
          </cell>
          <cell r="FN62">
            <v>1170</v>
          </cell>
          <cell r="FO62">
            <v>1167</v>
          </cell>
          <cell r="FP62">
            <v>2264</v>
          </cell>
          <cell r="FQ62">
            <v>1078</v>
          </cell>
          <cell r="FR62">
            <v>1186</v>
          </cell>
          <cell r="FS62">
            <v>2259</v>
          </cell>
          <cell r="FT62">
            <v>1170</v>
          </cell>
          <cell r="FU62">
            <v>1089</v>
          </cell>
          <cell r="FV62">
            <v>2208</v>
          </cell>
          <cell r="FW62">
            <v>1139</v>
          </cell>
          <cell r="FX62">
            <v>1069</v>
          </cell>
          <cell r="FY62">
            <v>2085</v>
          </cell>
          <cell r="FZ62">
            <v>1001</v>
          </cell>
          <cell r="GA62">
            <v>1084</v>
          </cell>
          <cell r="GB62">
            <v>2003</v>
          </cell>
          <cell r="GC62">
            <v>995</v>
          </cell>
          <cell r="GD62">
            <v>1008</v>
          </cell>
          <cell r="GE62">
            <v>2004</v>
          </cell>
          <cell r="GF62">
            <v>996</v>
          </cell>
          <cell r="GG62">
            <v>1008</v>
          </cell>
          <cell r="GH62">
            <v>1816</v>
          </cell>
          <cell r="GI62">
            <v>894</v>
          </cell>
          <cell r="GJ62">
            <v>922</v>
          </cell>
          <cell r="GK62">
            <v>1788</v>
          </cell>
          <cell r="GL62">
            <v>891</v>
          </cell>
          <cell r="GM62">
            <v>897</v>
          </cell>
          <cell r="GN62">
            <v>1683</v>
          </cell>
          <cell r="GO62">
            <v>837</v>
          </cell>
          <cell r="GP62">
            <v>846</v>
          </cell>
          <cell r="GQ62">
            <v>1693</v>
          </cell>
          <cell r="GR62">
            <v>877</v>
          </cell>
          <cell r="GS62">
            <v>816</v>
          </cell>
          <cell r="GT62">
            <v>1602</v>
          </cell>
          <cell r="GU62">
            <v>805</v>
          </cell>
          <cell r="GV62">
            <v>797</v>
          </cell>
          <cell r="GW62">
            <v>1483</v>
          </cell>
          <cell r="GX62">
            <v>729</v>
          </cell>
          <cell r="GY62">
            <v>754</v>
          </cell>
          <cell r="GZ62">
            <v>1536</v>
          </cell>
          <cell r="HA62">
            <v>765</v>
          </cell>
          <cell r="HB62">
            <v>771</v>
          </cell>
          <cell r="HC62">
            <v>1504</v>
          </cell>
          <cell r="HD62">
            <v>729</v>
          </cell>
          <cell r="HE62">
            <v>775</v>
          </cell>
          <cell r="HF62">
            <v>1550</v>
          </cell>
          <cell r="HG62">
            <v>751</v>
          </cell>
          <cell r="HH62">
            <v>799</v>
          </cell>
          <cell r="HI62">
            <v>1572</v>
          </cell>
          <cell r="HJ62">
            <v>764</v>
          </cell>
          <cell r="HK62">
            <v>808</v>
          </cell>
          <cell r="HL62">
            <v>1635</v>
          </cell>
          <cell r="HM62">
            <v>799</v>
          </cell>
          <cell r="HN62">
            <v>836</v>
          </cell>
          <cell r="HO62">
            <v>1690</v>
          </cell>
          <cell r="HP62">
            <v>825</v>
          </cell>
          <cell r="HQ62">
            <v>865</v>
          </cell>
          <cell r="HR62">
            <v>1718</v>
          </cell>
          <cell r="HS62">
            <v>860</v>
          </cell>
          <cell r="HT62">
            <v>858</v>
          </cell>
          <cell r="HU62">
            <v>1289</v>
          </cell>
          <cell r="HV62">
            <v>627</v>
          </cell>
          <cell r="HW62">
            <v>662</v>
          </cell>
          <cell r="HX62">
            <v>1310</v>
          </cell>
          <cell r="HY62">
            <v>637</v>
          </cell>
          <cell r="HZ62">
            <v>673</v>
          </cell>
          <cell r="IA62">
            <v>1297</v>
          </cell>
          <cell r="IB62">
            <v>651</v>
          </cell>
          <cell r="IC62">
            <v>646</v>
          </cell>
          <cell r="ID62">
            <v>1265</v>
          </cell>
          <cell r="IE62">
            <v>577</v>
          </cell>
          <cell r="IF62">
            <v>688</v>
          </cell>
          <cell r="IG62">
            <v>1091</v>
          </cell>
          <cell r="IH62">
            <v>543</v>
          </cell>
          <cell r="II62">
            <v>548</v>
          </cell>
          <cell r="IJ62">
            <v>949</v>
          </cell>
          <cell r="IK62">
            <v>444</v>
          </cell>
          <cell r="IL62">
            <v>505</v>
          </cell>
          <cell r="IM62">
            <v>979</v>
          </cell>
          <cell r="IN62">
            <v>462</v>
          </cell>
          <cell r="IO62">
            <v>517</v>
          </cell>
          <cell r="IP62">
            <v>983</v>
          </cell>
          <cell r="IQ62">
            <v>439</v>
          </cell>
          <cell r="IR62">
            <v>544</v>
          </cell>
          <cell r="IS62">
            <v>956</v>
          </cell>
          <cell r="IT62">
            <v>452</v>
          </cell>
          <cell r="IU62">
            <v>504</v>
          </cell>
          <cell r="IV62">
            <v>910</v>
          </cell>
          <cell r="IW62">
            <v>404</v>
          </cell>
          <cell r="IX62">
            <v>506</v>
          </cell>
          <cell r="IY62">
            <v>848</v>
          </cell>
          <cell r="IZ62">
            <v>402</v>
          </cell>
          <cell r="JA62">
            <v>446</v>
          </cell>
          <cell r="JB62">
            <v>838</v>
          </cell>
          <cell r="JC62">
            <v>408</v>
          </cell>
          <cell r="JD62">
            <v>430</v>
          </cell>
          <cell r="JE62">
            <v>697</v>
          </cell>
          <cell r="JF62">
            <v>330</v>
          </cell>
          <cell r="JG62">
            <v>367</v>
          </cell>
          <cell r="JH62">
            <v>650</v>
          </cell>
          <cell r="JI62">
            <v>284</v>
          </cell>
          <cell r="JJ62">
            <v>366</v>
          </cell>
          <cell r="JK62">
            <v>601</v>
          </cell>
          <cell r="JL62">
            <v>272</v>
          </cell>
          <cell r="JM62">
            <v>329</v>
          </cell>
          <cell r="JN62">
            <v>637</v>
          </cell>
          <cell r="JO62">
            <v>250</v>
          </cell>
          <cell r="JP62">
            <v>387</v>
          </cell>
          <cell r="JQ62">
            <v>552</v>
          </cell>
          <cell r="JR62">
            <v>241</v>
          </cell>
          <cell r="JS62">
            <v>311</v>
          </cell>
          <cell r="JT62">
            <v>487</v>
          </cell>
          <cell r="JU62">
            <v>201</v>
          </cell>
          <cell r="JV62">
            <v>286</v>
          </cell>
          <cell r="JW62">
            <v>412</v>
          </cell>
          <cell r="JX62">
            <v>150</v>
          </cell>
          <cell r="JY62">
            <v>262</v>
          </cell>
          <cell r="JZ62">
            <v>364</v>
          </cell>
          <cell r="KA62">
            <v>133</v>
          </cell>
          <cell r="KB62">
            <v>231</v>
          </cell>
          <cell r="KC62">
            <v>305</v>
          </cell>
          <cell r="KD62">
            <v>100</v>
          </cell>
          <cell r="KE62">
            <v>205</v>
          </cell>
          <cell r="KF62">
            <v>1153</v>
          </cell>
          <cell r="KG62">
            <v>334</v>
          </cell>
          <cell r="KH62">
            <v>819</v>
          </cell>
        </row>
        <row r="63">
          <cell r="C63" t="str">
            <v>Cheshire East</v>
          </cell>
          <cell r="D63" t="str">
            <v>E06000049</v>
          </cell>
          <cell r="E63" t="str">
            <v>Unitary Authority</v>
          </cell>
          <cell r="F63">
            <v>375392</v>
          </cell>
          <cell r="G63">
            <v>226971</v>
          </cell>
          <cell r="H63">
            <v>3.6</v>
          </cell>
          <cell r="I63">
            <v>0.60462396641377547</v>
          </cell>
          <cell r="J63">
            <v>18295</v>
          </cell>
          <cell r="K63">
            <v>16975</v>
          </cell>
          <cell r="L63">
            <v>18827</v>
          </cell>
          <cell r="M63">
            <v>19480</v>
          </cell>
          <cell r="N63">
            <v>22696</v>
          </cell>
          <cell r="O63">
            <v>23867</v>
          </cell>
          <cell r="P63">
            <v>28743</v>
          </cell>
          <cell r="Q63">
            <v>30118</v>
          </cell>
          <cell r="R63">
            <v>23751</v>
          </cell>
          <cell r="S63">
            <v>24219</v>
          </cell>
          <cell r="T63">
            <v>183927</v>
          </cell>
          <cell r="U63">
            <v>191465</v>
          </cell>
          <cell r="V63">
            <v>3781</v>
          </cell>
          <cell r="W63">
            <v>1945</v>
          </cell>
          <cell r="X63">
            <v>1836</v>
          </cell>
          <cell r="Y63">
            <v>3939</v>
          </cell>
          <cell r="Z63">
            <v>2076</v>
          </cell>
          <cell r="AA63">
            <v>1863</v>
          </cell>
          <cell r="AB63">
            <v>4081</v>
          </cell>
          <cell r="AC63">
            <v>2121</v>
          </cell>
          <cell r="AD63">
            <v>1960</v>
          </cell>
          <cell r="AE63">
            <v>4305</v>
          </cell>
          <cell r="AF63">
            <v>2232</v>
          </cell>
          <cell r="AG63">
            <v>2073</v>
          </cell>
          <cell r="AH63">
            <v>4299</v>
          </cell>
          <cell r="AI63">
            <v>2146</v>
          </cell>
          <cell r="AJ63">
            <v>2153</v>
          </cell>
          <cell r="AK63">
            <v>4066</v>
          </cell>
          <cell r="AL63">
            <v>2130</v>
          </cell>
          <cell r="AM63">
            <v>1936</v>
          </cell>
          <cell r="AN63">
            <v>4292</v>
          </cell>
          <cell r="AO63">
            <v>2197</v>
          </cell>
          <cell r="AP63">
            <v>2095</v>
          </cell>
          <cell r="AQ63">
            <v>4373</v>
          </cell>
          <cell r="AR63">
            <v>2334</v>
          </cell>
          <cell r="AS63">
            <v>2039</v>
          </cell>
          <cell r="AT63">
            <v>4306</v>
          </cell>
          <cell r="AU63">
            <v>2235</v>
          </cell>
          <cell r="AV63">
            <v>2071</v>
          </cell>
          <cell r="AW63">
            <v>4299</v>
          </cell>
          <cell r="AX63">
            <v>2205</v>
          </cell>
          <cell r="AY63">
            <v>2094</v>
          </cell>
          <cell r="AZ63">
            <v>4150</v>
          </cell>
          <cell r="BA63">
            <v>2091</v>
          </cell>
          <cell r="BB63">
            <v>2059</v>
          </cell>
          <cell r="BC63">
            <v>4135</v>
          </cell>
          <cell r="BD63">
            <v>2108</v>
          </cell>
          <cell r="BE63">
            <v>2027</v>
          </cell>
          <cell r="BF63">
            <v>3975</v>
          </cell>
          <cell r="BG63">
            <v>2047</v>
          </cell>
          <cell r="BH63">
            <v>1928</v>
          </cell>
          <cell r="BI63">
            <v>3919</v>
          </cell>
          <cell r="BJ63">
            <v>2022</v>
          </cell>
          <cell r="BK63">
            <v>1897</v>
          </cell>
          <cell r="BL63">
            <v>4025</v>
          </cell>
          <cell r="BM63">
            <v>2000</v>
          </cell>
          <cell r="BN63">
            <v>2025</v>
          </cell>
          <cell r="BO63">
            <v>4236</v>
          </cell>
          <cell r="BP63">
            <v>2111</v>
          </cell>
          <cell r="BQ63">
            <v>2125</v>
          </cell>
          <cell r="BR63">
            <v>4380</v>
          </cell>
          <cell r="BS63">
            <v>2272</v>
          </cell>
          <cell r="BT63">
            <v>2108</v>
          </cell>
          <cell r="BU63">
            <v>4424</v>
          </cell>
          <cell r="BV63">
            <v>2285</v>
          </cell>
          <cell r="BW63">
            <v>2139</v>
          </cell>
          <cell r="BX63">
            <v>4374</v>
          </cell>
          <cell r="BY63">
            <v>2278</v>
          </cell>
          <cell r="BZ63">
            <v>2096</v>
          </cell>
          <cell r="CA63">
            <v>3556</v>
          </cell>
          <cell r="CB63">
            <v>1833</v>
          </cell>
          <cell r="CC63">
            <v>1723</v>
          </cell>
          <cell r="CD63">
            <v>3282</v>
          </cell>
          <cell r="CE63">
            <v>1790</v>
          </cell>
          <cell r="CF63">
            <v>1492</v>
          </cell>
          <cell r="CG63">
            <v>3416</v>
          </cell>
          <cell r="CH63">
            <v>1778</v>
          </cell>
          <cell r="CI63">
            <v>1638</v>
          </cell>
          <cell r="CJ63">
            <v>3864</v>
          </cell>
          <cell r="CK63">
            <v>1981</v>
          </cell>
          <cell r="CL63">
            <v>1883</v>
          </cell>
          <cell r="CM63">
            <v>4130</v>
          </cell>
          <cell r="CN63">
            <v>2092</v>
          </cell>
          <cell r="CO63">
            <v>2038</v>
          </cell>
          <cell r="CP63">
            <v>3844</v>
          </cell>
          <cell r="CQ63">
            <v>1986</v>
          </cell>
          <cell r="CR63">
            <v>1858</v>
          </cell>
          <cell r="CS63">
            <v>3812</v>
          </cell>
          <cell r="CT63">
            <v>2049</v>
          </cell>
          <cell r="CU63">
            <v>1763</v>
          </cell>
          <cell r="CV63">
            <v>3747</v>
          </cell>
          <cell r="CW63">
            <v>1838</v>
          </cell>
          <cell r="CX63">
            <v>1909</v>
          </cell>
          <cell r="CY63">
            <v>3778</v>
          </cell>
          <cell r="CZ63">
            <v>1899</v>
          </cell>
          <cell r="DA63">
            <v>1879</v>
          </cell>
          <cell r="DB63">
            <v>3452</v>
          </cell>
          <cell r="DC63">
            <v>1719</v>
          </cell>
          <cell r="DD63">
            <v>1733</v>
          </cell>
          <cell r="DE63">
            <v>3876</v>
          </cell>
          <cell r="DF63">
            <v>1902</v>
          </cell>
          <cell r="DG63">
            <v>1974</v>
          </cell>
          <cell r="DH63">
            <v>3852</v>
          </cell>
          <cell r="DI63">
            <v>1837</v>
          </cell>
          <cell r="DJ63">
            <v>2015</v>
          </cell>
          <cell r="DK63">
            <v>3865</v>
          </cell>
          <cell r="DL63">
            <v>1815</v>
          </cell>
          <cell r="DM63">
            <v>2050</v>
          </cell>
          <cell r="DN63">
            <v>3924</v>
          </cell>
          <cell r="DO63">
            <v>1894</v>
          </cell>
          <cell r="DP63">
            <v>2030</v>
          </cell>
          <cell r="DQ63">
            <v>3872</v>
          </cell>
          <cell r="DR63">
            <v>1883</v>
          </cell>
          <cell r="DS63">
            <v>1989</v>
          </cell>
          <cell r="DT63">
            <v>4129</v>
          </cell>
          <cell r="DU63">
            <v>1991</v>
          </cell>
          <cell r="DV63">
            <v>2138</v>
          </cell>
          <cell r="DW63">
            <v>4356</v>
          </cell>
          <cell r="DX63">
            <v>2173</v>
          </cell>
          <cell r="DY63">
            <v>2183</v>
          </cell>
          <cell r="DZ63">
            <v>4249</v>
          </cell>
          <cell r="EA63">
            <v>2071</v>
          </cell>
          <cell r="EB63">
            <v>2178</v>
          </cell>
          <cell r="EC63">
            <v>3923</v>
          </cell>
          <cell r="ED63">
            <v>1917</v>
          </cell>
          <cell r="EE63">
            <v>2006</v>
          </cell>
          <cell r="EF63">
            <v>4057</v>
          </cell>
          <cell r="EG63">
            <v>1903</v>
          </cell>
          <cell r="EH63">
            <v>2154</v>
          </cell>
          <cell r="EI63">
            <v>4274</v>
          </cell>
          <cell r="EJ63">
            <v>2132</v>
          </cell>
          <cell r="EK63">
            <v>2142</v>
          </cell>
          <cell r="EL63">
            <v>4568</v>
          </cell>
          <cell r="EM63">
            <v>2245</v>
          </cell>
          <cell r="EN63">
            <v>2323</v>
          </cell>
          <cell r="EO63">
            <v>4833</v>
          </cell>
          <cell r="EP63">
            <v>2320</v>
          </cell>
          <cell r="EQ63">
            <v>2513</v>
          </cell>
          <cell r="ER63">
            <v>5080</v>
          </cell>
          <cell r="ES63">
            <v>2452</v>
          </cell>
          <cell r="ET63">
            <v>2628</v>
          </cell>
          <cell r="EU63">
            <v>5481</v>
          </cell>
          <cell r="EV63">
            <v>2685</v>
          </cell>
          <cell r="EW63">
            <v>2796</v>
          </cell>
          <cell r="EX63">
            <v>5742</v>
          </cell>
          <cell r="EY63">
            <v>2798</v>
          </cell>
          <cell r="EZ63">
            <v>2944</v>
          </cell>
          <cell r="FA63">
            <v>5467</v>
          </cell>
          <cell r="FB63">
            <v>2593</v>
          </cell>
          <cell r="FC63">
            <v>2874</v>
          </cell>
          <cell r="FD63">
            <v>5856</v>
          </cell>
          <cell r="FE63">
            <v>2811</v>
          </cell>
          <cell r="FF63">
            <v>3045</v>
          </cell>
          <cell r="FG63">
            <v>5920</v>
          </cell>
          <cell r="FH63">
            <v>2826</v>
          </cell>
          <cell r="FI63">
            <v>3094</v>
          </cell>
          <cell r="FJ63">
            <v>5923</v>
          </cell>
          <cell r="FK63">
            <v>2909</v>
          </cell>
          <cell r="FL63">
            <v>3014</v>
          </cell>
          <cell r="FM63">
            <v>5992</v>
          </cell>
          <cell r="FN63">
            <v>2931</v>
          </cell>
          <cell r="FO63">
            <v>3061</v>
          </cell>
          <cell r="FP63">
            <v>6022</v>
          </cell>
          <cell r="FQ63">
            <v>2920</v>
          </cell>
          <cell r="FR63">
            <v>3102</v>
          </cell>
          <cell r="FS63">
            <v>6004</v>
          </cell>
          <cell r="FT63">
            <v>2964</v>
          </cell>
          <cell r="FU63">
            <v>3040</v>
          </cell>
          <cell r="FV63">
            <v>5930</v>
          </cell>
          <cell r="FW63">
            <v>3006</v>
          </cell>
          <cell r="FX63">
            <v>2924</v>
          </cell>
          <cell r="FY63">
            <v>5902</v>
          </cell>
          <cell r="FZ63">
            <v>2939</v>
          </cell>
          <cell r="GA63">
            <v>2963</v>
          </cell>
          <cell r="GB63">
            <v>5845</v>
          </cell>
          <cell r="GC63">
            <v>2844</v>
          </cell>
          <cell r="GD63">
            <v>3001</v>
          </cell>
          <cell r="GE63">
            <v>5268</v>
          </cell>
          <cell r="GF63">
            <v>2647</v>
          </cell>
          <cell r="GG63">
            <v>2621</v>
          </cell>
          <cell r="GH63">
            <v>5231</v>
          </cell>
          <cell r="GI63">
            <v>2583</v>
          </cell>
          <cell r="GJ63">
            <v>2648</v>
          </cell>
          <cell r="GK63">
            <v>5011</v>
          </cell>
          <cell r="GL63">
            <v>2513</v>
          </cell>
          <cell r="GM63">
            <v>2498</v>
          </cell>
          <cell r="GN63">
            <v>4761</v>
          </cell>
          <cell r="GO63">
            <v>2330</v>
          </cell>
          <cell r="GP63">
            <v>2431</v>
          </cell>
          <cell r="GQ63">
            <v>4740</v>
          </cell>
          <cell r="GR63">
            <v>2371</v>
          </cell>
          <cell r="GS63">
            <v>2369</v>
          </cell>
          <cell r="GT63">
            <v>4613</v>
          </cell>
          <cell r="GU63">
            <v>2297</v>
          </cell>
          <cell r="GV63">
            <v>2316</v>
          </cell>
          <cell r="GW63">
            <v>4527</v>
          </cell>
          <cell r="GX63">
            <v>2190</v>
          </cell>
          <cell r="GY63">
            <v>2337</v>
          </cell>
          <cell r="GZ63">
            <v>4576</v>
          </cell>
          <cell r="HA63">
            <v>2265</v>
          </cell>
          <cell r="HB63">
            <v>2311</v>
          </cell>
          <cell r="HC63">
            <v>4470</v>
          </cell>
          <cell r="HD63">
            <v>2231</v>
          </cell>
          <cell r="HE63">
            <v>2239</v>
          </cell>
          <cell r="HF63">
            <v>4773</v>
          </cell>
          <cell r="HG63">
            <v>2324</v>
          </cell>
          <cell r="HH63">
            <v>2449</v>
          </cell>
          <cell r="HI63">
            <v>4836</v>
          </cell>
          <cell r="HJ63">
            <v>2379</v>
          </cell>
          <cell r="HK63">
            <v>2457</v>
          </cell>
          <cell r="HL63">
            <v>4992</v>
          </cell>
          <cell r="HM63">
            <v>2508</v>
          </cell>
          <cell r="HN63">
            <v>2484</v>
          </cell>
          <cell r="HO63">
            <v>5459</v>
          </cell>
          <cell r="HP63">
            <v>2615</v>
          </cell>
          <cell r="HQ63">
            <v>2844</v>
          </cell>
          <cell r="HR63">
            <v>5855</v>
          </cell>
          <cell r="HS63">
            <v>2845</v>
          </cell>
          <cell r="HT63">
            <v>3010</v>
          </cell>
          <cell r="HU63">
            <v>4293</v>
          </cell>
          <cell r="HV63">
            <v>2106</v>
          </cell>
          <cell r="HW63">
            <v>2187</v>
          </cell>
          <cell r="HX63">
            <v>4315</v>
          </cell>
          <cell r="HY63">
            <v>2157</v>
          </cell>
          <cell r="HZ63">
            <v>2158</v>
          </cell>
          <cell r="IA63">
            <v>4402</v>
          </cell>
          <cell r="IB63">
            <v>2130</v>
          </cell>
          <cell r="IC63">
            <v>2272</v>
          </cell>
          <cell r="ID63">
            <v>3984</v>
          </cell>
          <cell r="IE63">
            <v>1919</v>
          </cell>
          <cell r="IF63">
            <v>2065</v>
          </cell>
          <cell r="IG63">
            <v>3480</v>
          </cell>
          <cell r="IH63">
            <v>1624</v>
          </cell>
          <cell r="II63">
            <v>1856</v>
          </cell>
          <cell r="IJ63">
            <v>3206</v>
          </cell>
          <cell r="IK63">
            <v>1497</v>
          </cell>
          <cell r="IL63">
            <v>1709</v>
          </cell>
          <cell r="IM63">
            <v>3290</v>
          </cell>
          <cell r="IN63">
            <v>1556</v>
          </cell>
          <cell r="IO63">
            <v>1734</v>
          </cell>
          <cell r="IP63">
            <v>3158</v>
          </cell>
          <cell r="IQ63">
            <v>1516</v>
          </cell>
          <cell r="IR63">
            <v>1642</v>
          </cell>
          <cell r="IS63">
            <v>3105</v>
          </cell>
          <cell r="IT63">
            <v>1444</v>
          </cell>
          <cell r="IU63">
            <v>1661</v>
          </cell>
          <cell r="IV63">
            <v>2882</v>
          </cell>
          <cell r="IW63">
            <v>1347</v>
          </cell>
          <cell r="IX63">
            <v>1535</v>
          </cell>
          <cell r="IY63">
            <v>2804</v>
          </cell>
          <cell r="IZ63">
            <v>1240</v>
          </cell>
          <cell r="JA63">
            <v>1564</v>
          </cell>
          <cell r="JB63">
            <v>2543</v>
          </cell>
          <cell r="JC63">
            <v>1175</v>
          </cell>
          <cell r="JD63">
            <v>1368</v>
          </cell>
          <cell r="JE63">
            <v>2293</v>
          </cell>
          <cell r="JF63">
            <v>1013</v>
          </cell>
          <cell r="JG63">
            <v>1280</v>
          </cell>
          <cell r="JH63">
            <v>2146</v>
          </cell>
          <cell r="JI63">
            <v>955</v>
          </cell>
          <cell r="JJ63">
            <v>1191</v>
          </cell>
          <cell r="JK63">
            <v>1991</v>
          </cell>
          <cell r="JL63">
            <v>828</v>
          </cell>
          <cell r="JM63">
            <v>1163</v>
          </cell>
          <cell r="JN63">
            <v>1992</v>
          </cell>
          <cell r="JO63">
            <v>830</v>
          </cell>
          <cell r="JP63">
            <v>1162</v>
          </cell>
          <cell r="JQ63">
            <v>1844</v>
          </cell>
          <cell r="JR63">
            <v>747</v>
          </cell>
          <cell r="JS63">
            <v>1097</v>
          </cell>
          <cell r="JT63">
            <v>1534</v>
          </cell>
          <cell r="JU63">
            <v>573</v>
          </cell>
          <cell r="JV63">
            <v>961</v>
          </cell>
          <cell r="JW63">
            <v>1374</v>
          </cell>
          <cell r="JX63">
            <v>509</v>
          </cell>
          <cell r="JY63">
            <v>865</v>
          </cell>
          <cell r="JZ63">
            <v>1209</v>
          </cell>
          <cell r="KA63">
            <v>452</v>
          </cell>
          <cell r="KB63">
            <v>757</v>
          </cell>
          <cell r="KC63">
            <v>1053</v>
          </cell>
          <cell r="KD63">
            <v>413</v>
          </cell>
          <cell r="KE63">
            <v>640</v>
          </cell>
          <cell r="KF63">
            <v>4200</v>
          </cell>
          <cell r="KG63">
            <v>1237</v>
          </cell>
          <cell r="KH63">
            <v>2963</v>
          </cell>
        </row>
        <row r="64">
          <cell r="C64" t="str">
            <v>Cheshire West and Chester</v>
          </cell>
          <cell r="D64" t="str">
            <v>E06000050</v>
          </cell>
          <cell r="E64" t="str">
            <v>Unitary Authority</v>
          </cell>
          <cell r="F64">
            <v>333917</v>
          </cell>
          <cell r="G64">
            <v>206441</v>
          </cell>
          <cell r="H64">
            <v>4</v>
          </cell>
          <cell r="I64">
            <v>0.61824046095287155</v>
          </cell>
          <cell r="J64">
            <v>17993</v>
          </cell>
          <cell r="K64">
            <v>17775</v>
          </cell>
          <cell r="L64">
            <v>18298</v>
          </cell>
          <cell r="M64">
            <v>19139</v>
          </cell>
          <cell r="N64">
            <v>19707</v>
          </cell>
          <cell r="O64">
            <v>20961</v>
          </cell>
          <cell r="P64">
            <v>24534</v>
          </cell>
          <cell r="Q64">
            <v>25843</v>
          </cell>
          <cell r="R64">
            <v>20707</v>
          </cell>
          <cell r="S64">
            <v>21484</v>
          </cell>
          <cell r="T64">
            <v>162790</v>
          </cell>
          <cell r="U64">
            <v>171127</v>
          </cell>
          <cell r="V64">
            <v>3524</v>
          </cell>
          <cell r="W64">
            <v>1854</v>
          </cell>
          <cell r="X64">
            <v>1670</v>
          </cell>
          <cell r="Y64">
            <v>3663</v>
          </cell>
          <cell r="Z64">
            <v>1839</v>
          </cell>
          <cell r="AA64">
            <v>1824</v>
          </cell>
          <cell r="AB64">
            <v>3841</v>
          </cell>
          <cell r="AC64">
            <v>2034</v>
          </cell>
          <cell r="AD64">
            <v>1807</v>
          </cell>
          <cell r="AE64">
            <v>3898</v>
          </cell>
          <cell r="AF64">
            <v>2001</v>
          </cell>
          <cell r="AG64">
            <v>1897</v>
          </cell>
          <cell r="AH64">
            <v>3797</v>
          </cell>
          <cell r="AI64">
            <v>1930</v>
          </cell>
          <cell r="AJ64">
            <v>1867</v>
          </cell>
          <cell r="AK64">
            <v>3703</v>
          </cell>
          <cell r="AL64">
            <v>1874</v>
          </cell>
          <cell r="AM64">
            <v>1829</v>
          </cell>
          <cell r="AN64">
            <v>3595</v>
          </cell>
          <cell r="AO64">
            <v>1856</v>
          </cell>
          <cell r="AP64">
            <v>1739</v>
          </cell>
          <cell r="AQ64">
            <v>3873</v>
          </cell>
          <cell r="AR64">
            <v>1959</v>
          </cell>
          <cell r="AS64">
            <v>1914</v>
          </cell>
          <cell r="AT64">
            <v>3755</v>
          </cell>
          <cell r="AU64">
            <v>1974</v>
          </cell>
          <cell r="AV64">
            <v>1781</v>
          </cell>
          <cell r="AW64">
            <v>3705</v>
          </cell>
          <cell r="AX64">
            <v>1931</v>
          </cell>
          <cell r="AY64">
            <v>1774</v>
          </cell>
          <cell r="AZ64">
            <v>3635</v>
          </cell>
          <cell r="BA64">
            <v>1857</v>
          </cell>
          <cell r="BB64">
            <v>1778</v>
          </cell>
          <cell r="BC64">
            <v>3595</v>
          </cell>
          <cell r="BD64">
            <v>1828</v>
          </cell>
          <cell r="BE64">
            <v>1767</v>
          </cell>
          <cell r="BF64">
            <v>3434</v>
          </cell>
          <cell r="BG64">
            <v>1725</v>
          </cell>
          <cell r="BH64">
            <v>1709</v>
          </cell>
          <cell r="BI64">
            <v>3368</v>
          </cell>
          <cell r="BJ64">
            <v>1711</v>
          </cell>
          <cell r="BK64">
            <v>1657</v>
          </cell>
          <cell r="BL64">
            <v>3563</v>
          </cell>
          <cell r="BM64">
            <v>1839</v>
          </cell>
          <cell r="BN64">
            <v>1724</v>
          </cell>
          <cell r="BO64">
            <v>3621</v>
          </cell>
          <cell r="BP64">
            <v>1821</v>
          </cell>
          <cell r="BQ64">
            <v>1800</v>
          </cell>
          <cell r="BR64">
            <v>3766</v>
          </cell>
          <cell r="BS64">
            <v>1960</v>
          </cell>
          <cell r="BT64">
            <v>1806</v>
          </cell>
          <cell r="BU64">
            <v>3894</v>
          </cell>
          <cell r="BV64">
            <v>2010</v>
          </cell>
          <cell r="BW64">
            <v>1884</v>
          </cell>
          <cell r="BX64">
            <v>4014</v>
          </cell>
          <cell r="BY64">
            <v>2034</v>
          </cell>
          <cell r="BZ64">
            <v>1980</v>
          </cell>
          <cell r="CA64">
            <v>3953</v>
          </cell>
          <cell r="CB64">
            <v>1864</v>
          </cell>
          <cell r="CC64">
            <v>2089</v>
          </cell>
          <cell r="CD64">
            <v>4007</v>
          </cell>
          <cell r="CE64">
            <v>1998</v>
          </cell>
          <cell r="CF64">
            <v>2009</v>
          </cell>
          <cell r="CG64">
            <v>4027</v>
          </cell>
          <cell r="CH64">
            <v>2033</v>
          </cell>
          <cell r="CI64">
            <v>1994</v>
          </cell>
          <cell r="CJ64">
            <v>3937</v>
          </cell>
          <cell r="CK64">
            <v>2023</v>
          </cell>
          <cell r="CL64">
            <v>1914</v>
          </cell>
          <cell r="CM64">
            <v>4283</v>
          </cell>
          <cell r="CN64">
            <v>2109</v>
          </cell>
          <cell r="CO64">
            <v>2174</v>
          </cell>
          <cell r="CP64">
            <v>3887</v>
          </cell>
          <cell r="CQ64">
            <v>1962</v>
          </cell>
          <cell r="CR64">
            <v>1925</v>
          </cell>
          <cell r="CS64">
            <v>3885</v>
          </cell>
          <cell r="CT64">
            <v>1970</v>
          </cell>
          <cell r="CU64">
            <v>1915</v>
          </cell>
          <cell r="CV64">
            <v>3706</v>
          </cell>
          <cell r="CW64">
            <v>1805</v>
          </cell>
          <cell r="CX64">
            <v>1901</v>
          </cell>
          <cell r="CY64">
            <v>3827</v>
          </cell>
          <cell r="CZ64">
            <v>1867</v>
          </cell>
          <cell r="DA64">
            <v>1960</v>
          </cell>
          <cell r="DB64">
            <v>3496</v>
          </cell>
          <cell r="DC64">
            <v>1624</v>
          </cell>
          <cell r="DD64">
            <v>1872</v>
          </cell>
          <cell r="DE64">
            <v>3731</v>
          </cell>
          <cell r="DF64">
            <v>1908</v>
          </cell>
          <cell r="DG64">
            <v>1823</v>
          </cell>
          <cell r="DH64">
            <v>3819</v>
          </cell>
          <cell r="DI64">
            <v>1896</v>
          </cell>
          <cell r="DJ64">
            <v>1923</v>
          </cell>
          <cell r="DK64">
            <v>3638</v>
          </cell>
          <cell r="DL64">
            <v>1789</v>
          </cell>
          <cell r="DM64">
            <v>1849</v>
          </cell>
          <cell r="DN64">
            <v>3797</v>
          </cell>
          <cell r="DO64">
            <v>1811</v>
          </cell>
          <cell r="DP64">
            <v>1986</v>
          </cell>
          <cell r="DQ64">
            <v>3727</v>
          </cell>
          <cell r="DR64">
            <v>1773</v>
          </cell>
          <cell r="DS64">
            <v>1954</v>
          </cell>
          <cell r="DT64">
            <v>3811</v>
          </cell>
          <cell r="DU64">
            <v>1855</v>
          </cell>
          <cell r="DV64">
            <v>1956</v>
          </cell>
          <cell r="DW64">
            <v>3939</v>
          </cell>
          <cell r="DX64">
            <v>1877</v>
          </cell>
          <cell r="DY64">
            <v>2062</v>
          </cell>
          <cell r="DZ64">
            <v>3845</v>
          </cell>
          <cell r="EA64">
            <v>1871</v>
          </cell>
          <cell r="EB64">
            <v>1974</v>
          </cell>
          <cell r="EC64">
            <v>3541</v>
          </cell>
          <cell r="ED64">
            <v>1690</v>
          </cell>
          <cell r="EE64">
            <v>1851</v>
          </cell>
          <cell r="EF64">
            <v>3442</v>
          </cell>
          <cell r="EG64">
            <v>1648</v>
          </cell>
          <cell r="EH64">
            <v>1794</v>
          </cell>
          <cell r="EI64">
            <v>3752</v>
          </cell>
          <cell r="EJ64">
            <v>1826</v>
          </cell>
          <cell r="EK64">
            <v>1926</v>
          </cell>
          <cell r="EL64">
            <v>4014</v>
          </cell>
          <cell r="EM64">
            <v>1940</v>
          </cell>
          <cell r="EN64">
            <v>2074</v>
          </cell>
          <cell r="EO64">
            <v>4104</v>
          </cell>
          <cell r="EP64">
            <v>1995</v>
          </cell>
          <cell r="EQ64">
            <v>2109</v>
          </cell>
          <cell r="ER64">
            <v>4456</v>
          </cell>
          <cell r="ES64">
            <v>2209</v>
          </cell>
          <cell r="ET64">
            <v>2247</v>
          </cell>
          <cell r="EU64">
            <v>4742</v>
          </cell>
          <cell r="EV64">
            <v>2302</v>
          </cell>
          <cell r="EW64">
            <v>2440</v>
          </cell>
          <cell r="EX64">
            <v>4833</v>
          </cell>
          <cell r="EY64">
            <v>2349</v>
          </cell>
          <cell r="EZ64">
            <v>2484</v>
          </cell>
          <cell r="FA64">
            <v>4758</v>
          </cell>
          <cell r="FB64">
            <v>2290</v>
          </cell>
          <cell r="FC64">
            <v>2468</v>
          </cell>
          <cell r="FD64">
            <v>5017</v>
          </cell>
          <cell r="FE64">
            <v>2418</v>
          </cell>
          <cell r="FF64">
            <v>2599</v>
          </cell>
          <cell r="FG64">
            <v>4996</v>
          </cell>
          <cell r="FH64">
            <v>2515</v>
          </cell>
          <cell r="FI64">
            <v>2481</v>
          </cell>
          <cell r="FJ64">
            <v>5017</v>
          </cell>
          <cell r="FK64">
            <v>2440</v>
          </cell>
          <cell r="FL64">
            <v>2577</v>
          </cell>
          <cell r="FM64">
            <v>5079</v>
          </cell>
          <cell r="FN64">
            <v>2420</v>
          </cell>
          <cell r="FO64">
            <v>2659</v>
          </cell>
          <cell r="FP64">
            <v>5137</v>
          </cell>
          <cell r="FQ64">
            <v>2456</v>
          </cell>
          <cell r="FR64">
            <v>2681</v>
          </cell>
          <cell r="FS64">
            <v>5241</v>
          </cell>
          <cell r="FT64">
            <v>2594</v>
          </cell>
          <cell r="FU64">
            <v>2647</v>
          </cell>
          <cell r="FV64">
            <v>5206</v>
          </cell>
          <cell r="FW64">
            <v>2566</v>
          </cell>
          <cell r="FX64">
            <v>2640</v>
          </cell>
          <cell r="FY64">
            <v>5014</v>
          </cell>
          <cell r="FZ64">
            <v>2442</v>
          </cell>
          <cell r="GA64">
            <v>2572</v>
          </cell>
          <cell r="GB64">
            <v>4912</v>
          </cell>
          <cell r="GC64">
            <v>2393</v>
          </cell>
          <cell r="GD64">
            <v>2519</v>
          </cell>
          <cell r="GE64">
            <v>4613</v>
          </cell>
          <cell r="GF64">
            <v>2271</v>
          </cell>
          <cell r="GG64">
            <v>2342</v>
          </cell>
          <cell r="GH64">
            <v>4457</v>
          </cell>
          <cell r="GI64">
            <v>2152</v>
          </cell>
          <cell r="GJ64">
            <v>2305</v>
          </cell>
          <cell r="GK64">
            <v>4437</v>
          </cell>
          <cell r="GL64">
            <v>2160</v>
          </cell>
          <cell r="GM64">
            <v>2277</v>
          </cell>
          <cell r="GN64">
            <v>4338</v>
          </cell>
          <cell r="GO64">
            <v>2054</v>
          </cell>
          <cell r="GP64">
            <v>2284</v>
          </cell>
          <cell r="GQ64">
            <v>4183</v>
          </cell>
          <cell r="GR64">
            <v>2094</v>
          </cell>
          <cell r="GS64">
            <v>2089</v>
          </cell>
          <cell r="GT64">
            <v>3926</v>
          </cell>
          <cell r="GU64">
            <v>1908</v>
          </cell>
          <cell r="GV64">
            <v>2018</v>
          </cell>
          <cell r="GW64">
            <v>4108</v>
          </cell>
          <cell r="GX64">
            <v>2084</v>
          </cell>
          <cell r="GY64">
            <v>2024</v>
          </cell>
          <cell r="GZ64">
            <v>4073</v>
          </cell>
          <cell r="HA64">
            <v>2043</v>
          </cell>
          <cell r="HB64">
            <v>2030</v>
          </cell>
          <cell r="HC64">
            <v>3909</v>
          </cell>
          <cell r="HD64">
            <v>1888</v>
          </cell>
          <cell r="HE64">
            <v>2021</v>
          </cell>
          <cell r="HF64">
            <v>4147</v>
          </cell>
          <cell r="HG64">
            <v>2053</v>
          </cell>
          <cell r="HH64">
            <v>2094</v>
          </cell>
          <cell r="HI64">
            <v>4117</v>
          </cell>
          <cell r="HJ64">
            <v>2011</v>
          </cell>
          <cell r="HK64">
            <v>2106</v>
          </cell>
          <cell r="HL64">
            <v>4256</v>
          </cell>
          <cell r="HM64">
            <v>2086</v>
          </cell>
          <cell r="HN64">
            <v>2170</v>
          </cell>
          <cell r="HO64">
            <v>4608</v>
          </cell>
          <cell r="HP64">
            <v>2249</v>
          </cell>
          <cell r="HQ64">
            <v>2359</v>
          </cell>
          <cell r="HR64">
            <v>4916</v>
          </cell>
          <cell r="HS64">
            <v>2430</v>
          </cell>
          <cell r="HT64">
            <v>2486</v>
          </cell>
          <cell r="HU64">
            <v>3705</v>
          </cell>
          <cell r="HV64">
            <v>1775</v>
          </cell>
          <cell r="HW64">
            <v>1930</v>
          </cell>
          <cell r="HX64">
            <v>3641</v>
          </cell>
          <cell r="HY64">
            <v>1784</v>
          </cell>
          <cell r="HZ64">
            <v>1857</v>
          </cell>
          <cell r="IA64">
            <v>3601</v>
          </cell>
          <cell r="IB64">
            <v>1799</v>
          </cell>
          <cell r="IC64">
            <v>1802</v>
          </cell>
          <cell r="ID64">
            <v>3286</v>
          </cell>
          <cell r="IE64">
            <v>1595</v>
          </cell>
          <cell r="IF64">
            <v>1691</v>
          </cell>
          <cell r="IG64">
            <v>2950</v>
          </cell>
          <cell r="IH64">
            <v>1421</v>
          </cell>
          <cell r="II64">
            <v>1529</v>
          </cell>
          <cell r="IJ64">
            <v>2821</v>
          </cell>
          <cell r="IK64">
            <v>1311</v>
          </cell>
          <cell r="IL64">
            <v>1510</v>
          </cell>
          <cell r="IM64">
            <v>2846</v>
          </cell>
          <cell r="IN64">
            <v>1310</v>
          </cell>
          <cell r="IO64">
            <v>1536</v>
          </cell>
          <cell r="IP64">
            <v>2719</v>
          </cell>
          <cell r="IQ64">
            <v>1351</v>
          </cell>
          <cell r="IR64">
            <v>1368</v>
          </cell>
          <cell r="IS64">
            <v>2679</v>
          </cell>
          <cell r="IT64">
            <v>1242</v>
          </cell>
          <cell r="IU64">
            <v>1437</v>
          </cell>
          <cell r="IV64">
            <v>2479</v>
          </cell>
          <cell r="IW64">
            <v>1087</v>
          </cell>
          <cell r="IX64">
            <v>1392</v>
          </cell>
          <cell r="IY64">
            <v>2351</v>
          </cell>
          <cell r="IZ64">
            <v>1085</v>
          </cell>
          <cell r="JA64">
            <v>1266</v>
          </cell>
          <cell r="JB64">
            <v>2088</v>
          </cell>
          <cell r="JC64">
            <v>904</v>
          </cell>
          <cell r="JD64">
            <v>1184</v>
          </cell>
          <cell r="JE64">
            <v>1936</v>
          </cell>
          <cell r="JF64">
            <v>830</v>
          </cell>
          <cell r="JG64">
            <v>1106</v>
          </cell>
          <cell r="JH64">
            <v>1775</v>
          </cell>
          <cell r="JI64">
            <v>757</v>
          </cell>
          <cell r="JJ64">
            <v>1018</v>
          </cell>
          <cell r="JK64">
            <v>1688</v>
          </cell>
          <cell r="JL64">
            <v>697</v>
          </cell>
          <cell r="JM64">
            <v>991</v>
          </cell>
          <cell r="JN64">
            <v>1648</v>
          </cell>
          <cell r="JO64">
            <v>684</v>
          </cell>
          <cell r="JP64">
            <v>964</v>
          </cell>
          <cell r="JQ64">
            <v>1412</v>
          </cell>
          <cell r="JR64">
            <v>600</v>
          </cell>
          <cell r="JS64">
            <v>812</v>
          </cell>
          <cell r="JT64">
            <v>1254</v>
          </cell>
          <cell r="JU64">
            <v>487</v>
          </cell>
          <cell r="JV64">
            <v>767</v>
          </cell>
          <cell r="JW64">
            <v>1080</v>
          </cell>
          <cell r="JX64">
            <v>413</v>
          </cell>
          <cell r="JY64">
            <v>667</v>
          </cell>
          <cell r="JZ64">
            <v>987</v>
          </cell>
          <cell r="KA64">
            <v>382</v>
          </cell>
          <cell r="KB64">
            <v>605</v>
          </cell>
          <cell r="KC64">
            <v>872</v>
          </cell>
          <cell r="KD64">
            <v>299</v>
          </cell>
          <cell r="KE64">
            <v>573</v>
          </cell>
          <cell r="KF64">
            <v>3191</v>
          </cell>
          <cell r="KG64">
            <v>929</v>
          </cell>
          <cell r="KH64">
            <v>2262</v>
          </cell>
        </row>
        <row r="65">
          <cell r="C65" t="str">
            <v>Chesterfield</v>
          </cell>
          <cell r="D65" t="str">
            <v>E07000034</v>
          </cell>
          <cell r="E65" t="str">
            <v>Non-metropolitan District</v>
          </cell>
          <cell r="F65">
            <v>104407</v>
          </cell>
          <cell r="G65">
            <v>65579</v>
          </cell>
          <cell r="H65">
            <v>4.8689068500000001</v>
          </cell>
          <cell r="I65">
            <v>0.62810922639286637</v>
          </cell>
          <cell r="J65">
            <v>5682</v>
          </cell>
          <cell r="K65">
            <v>5427</v>
          </cell>
          <cell r="L65">
            <v>6220</v>
          </cell>
          <cell r="M65">
            <v>6160</v>
          </cell>
          <cell r="N65">
            <v>6352</v>
          </cell>
          <cell r="O65">
            <v>6631</v>
          </cell>
          <cell r="P65">
            <v>7888</v>
          </cell>
          <cell r="Q65">
            <v>7967</v>
          </cell>
          <cell r="R65">
            <v>6689</v>
          </cell>
          <cell r="S65">
            <v>6563</v>
          </cell>
          <cell r="T65">
            <v>51262</v>
          </cell>
          <cell r="U65">
            <v>53145</v>
          </cell>
          <cell r="V65">
            <v>1057</v>
          </cell>
          <cell r="W65">
            <v>580</v>
          </cell>
          <cell r="X65">
            <v>477</v>
          </cell>
          <cell r="Y65">
            <v>1144</v>
          </cell>
          <cell r="Z65">
            <v>529</v>
          </cell>
          <cell r="AA65">
            <v>615</v>
          </cell>
          <cell r="AB65">
            <v>1155</v>
          </cell>
          <cell r="AC65">
            <v>598</v>
          </cell>
          <cell r="AD65">
            <v>557</v>
          </cell>
          <cell r="AE65">
            <v>1211</v>
          </cell>
          <cell r="AF65">
            <v>610</v>
          </cell>
          <cell r="AG65">
            <v>601</v>
          </cell>
          <cell r="AH65">
            <v>1209</v>
          </cell>
          <cell r="AI65">
            <v>612</v>
          </cell>
          <cell r="AJ65">
            <v>597</v>
          </cell>
          <cell r="AK65">
            <v>1114</v>
          </cell>
          <cell r="AL65">
            <v>542</v>
          </cell>
          <cell r="AM65">
            <v>572</v>
          </cell>
          <cell r="AN65">
            <v>1163</v>
          </cell>
          <cell r="AO65">
            <v>596</v>
          </cell>
          <cell r="AP65">
            <v>567</v>
          </cell>
          <cell r="AQ65">
            <v>1209</v>
          </cell>
          <cell r="AR65">
            <v>608</v>
          </cell>
          <cell r="AS65">
            <v>601</v>
          </cell>
          <cell r="AT65">
            <v>1102</v>
          </cell>
          <cell r="AU65">
            <v>543</v>
          </cell>
          <cell r="AV65">
            <v>559</v>
          </cell>
          <cell r="AW65">
            <v>1088</v>
          </cell>
          <cell r="AX65">
            <v>546</v>
          </cell>
          <cell r="AY65">
            <v>542</v>
          </cell>
          <cell r="AZ65">
            <v>1061</v>
          </cell>
          <cell r="BA65">
            <v>546</v>
          </cell>
          <cell r="BB65">
            <v>515</v>
          </cell>
          <cell r="BC65">
            <v>1031</v>
          </cell>
          <cell r="BD65">
            <v>511</v>
          </cell>
          <cell r="BE65">
            <v>520</v>
          </cell>
          <cell r="BF65">
            <v>979</v>
          </cell>
          <cell r="BG65">
            <v>515</v>
          </cell>
          <cell r="BH65">
            <v>464</v>
          </cell>
          <cell r="BI65">
            <v>938</v>
          </cell>
          <cell r="BJ65">
            <v>486</v>
          </cell>
          <cell r="BK65">
            <v>452</v>
          </cell>
          <cell r="BL65">
            <v>1040</v>
          </cell>
          <cell r="BM65">
            <v>532</v>
          </cell>
          <cell r="BN65">
            <v>508</v>
          </cell>
          <cell r="BO65">
            <v>1142</v>
          </cell>
          <cell r="BP65">
            <v>582</v>
          </cell>
          <cell r="BQ65">
            <v>560</v>
          </cell>
          <cell r="BR65">
            <v>1248</v>
          </cell>
          <cell r="BS65">
            <v>660</v>
          </cell>
          <cell r="BT65">
            <v>588</v>
          </cell>
          <cell r="BU65">
            <v>1215</v>
          </cell>
          <cell r="BV65">
            <v>647</v>
          </cell>
          <cell r="BW65">
            <v>568</v>
          </cell>
          <cell r="BX65">
            <v>1279</v>
          </cell>
          <cell r="BY65">
            <v>642</v>
          </cell>
          <cell r="BZ65">
            <v>637</v>
          </cell>
          <cell r="CA65">
            <v>1145</v>
          </cell>
          <cell r="CB65">
            <v>617</v>
          </cell>
          <cell r="CC65">
            <v>528</v>
          </cell>
          <cell r="CD65">
            <v>1147</v>
          </cell>
          <cell r="CE65">
            <v>630</v>
          </cell>
          <cell r="CF65">
            <v>517</v>
          </cell>
          <cell r="CG65">
            <v>1205</v>
          </cell>
          <cell r="CH65">
            <v>560</v>
          </cell>
          <cell r="CI65">
            <v>645</v>
          </cell>
          <cell r="CJ65">
            <v>1201</v>
          </cell>
          <cell r="CK65">
            <v>588</v>
          </cell>
          <cell r="CL65">
            <v>613</v>
          </cell>
          <cell r="CM65">
            <v>1326</v>
          </cell>
          <cell r="CN65">
            <v>667</v>
          </cell>
          <cell r="CO65">
            <v>659</v>
          </cell>
          <cell r="CP65">
            <v>1343</v>
          </cell>
          <cell r="CQ65">
            <v>671</v>
          </cell>
          <cell r="CR65">
            <v>672</v>
          </cell>
          <cell r="CS65">
            <v>1206</v>
          </cell>
          <cell r="CT65">
            <v>592</v>
          </cell>
          <cell r="CU65">
            <v>614</v>
          </cell>
          <cell r="CV65">
            <v>1261</v>
          </cell>
          <cell r="CW65">
            <v>652</v>
          </cell>
          <cell r="CX65">
            <v>609</v>
          </cell>
          <cell r="CY65">
            <v>1326</v>
          </cell>
          <cell r="CZ65">
            <v>618</v>
          </cell>
          <cell r="DA65">
            <v>708</v>
          </cell>
          <cell r="DB65">
            <v>1251</v>
          </cell>
          <cell r="DC65">
            <v>610</v>
          </cell>
          <cell r="DD65">
            <v>641</v>
          </cell>
          <cell r="DE65">
            <v>1194</v>
          </cell>
          <cell r="DF65">
            <v>628</v>
          </cell>
          <cell r="DG65">
            <v>566</v>
          </cell>
          <cell r="DH65">
            <v>1252</v>
          </cell>
          <cell r="DI65">
            <v>606</v>
          </cell>
          <cell r="DJ65">
            <v>646</v>
          </cell>
          <cell r="DK65">
            <v>1157</v>
          </cell>
          <cell r="DL65">
            <v>605</v>
          </cell>
          <cell r="DM65">
            <v>552</v>
          </cell>
          <cell r="DN65">
            <v>1191</v>
          </cell>
          <cell r="DO65">
            <v>596</v>
          </cell>
          <cell r="DP65">
            <v>595</v>
          </cell>
          <cell r="DQ65">
            <v>1301</v>
          </cell>
          <cell r="DR65">
            <v>718</v>
          </cell>
          <cell r="DS65">
            <v>583</v>
          </cell>
          <cell r="DT65">
            <v>1241</v>
          </cell>
          <cell r="DU65">
            <v>595</v>
          </cell>
          <cell r="DV65">
            <v>646</v>
          </cell>
          <cell r="DW65">
            <v>1297</v>
          </cell>
          <cell r="DX65">
            <v>655</v>
          </cell>
          <cell r="DY65">
            <v>642</v>
          </cell>
          <cell r="DZ65">
            <v>1244</v>
          </cell>
          <cell r="EA65">
            <v>582</v>
          </cell>
          <cell r="EB65">
            <v>662</v>
          </cell>
          <cell r="EC65">
            <v>1148</v>
          </cell>
          <cell r="ED65">
            <v>548</v>
          </cell>
          <cell r="EE65">
            <v>600</v>
          </cell>
          <cell r="EF65">
            <v>1091</v>
          </cell>
          <cell r="EG65">
            <v>532</v>
          </cell>
          <cell r="EH65">
            <v>559</v>
          </cell>
          <cell r="EI65">
            <v>1161</v>
          </cell>
          <cell r="EJ65">
            <v>538</v>
          </cell>
          <cell r="EK65">
            <v>623</v>
          </cell>
          <cell r="EL65">
            <v>1278</v>
          </cell>
          <cell r="EM65">
            <v>627</v>
          </cell>
          <cell r="EN65">
            <v>651</v>
          </cell>
          <cell r="EO65">
            <v>1247</v>
          </cell>
          <cell r="EP65">
            <v>571</v>
          </cell>
          <cell r="EQ65">
            <v>676</v>
          </cell>
          <cell r="ER65">
            <v>1408</v>
          </cell>
          <cell r="ES65">
            <v>713</v>
          </cell>
          <cell r="ET65">
            <v>695</v>
          </cell>
          <cell r="EU65">
            <v>1575</v>
          </cell>
          <cell r="EV65">
            <v>837</v>
          </cell>
          <cell r="EW65">
            <v>738</v>
          </cell>
          <cell r="EX65">
            <v>1534</v>
          </cell>
          <cell r="EY65">
            <v>749</v>
          </cell>
          <cell r="EZ65">
            <v>785</v>
          </cell>
          <cell r="FA65">
            <v>1575</v>
          </cell>
          <cell r="FB65">
            <v>758</v>
          </cell>
          <cell r="FC65">
            <v>817</v>
          </cell>
          <cell r="FD65">
            <v>1527</v>
          </cell>
          <cell r="FE65">
            <v>760</v>
          </cell>
          <cell r="FF65">
            <v>767</v>
          </cell>
          <cell r="FG65">
            <v>1534</v>
          </cell>
          <cell r="FH65">
            <v>750</v>
          </cell>
          <cell r="FI65">
            <v>784</v>
          </cell>
          <cell r="FJ65">
            <v>1651</v>
          </cell>
          <cell r="FK65">
            <v>829</v>
          </cell>
          <cell r="FL65">
            <v>822</v>
          </cell>
          <cell r="FM65">
            <v>1672</v>
          </cell>
          <cell r="FN65">
            <v>839</v>
          </cell>
          <cell r="FO65">
            <v>833</v>
          </cell>
          <cell r="FP65">
            <v>1659</v>
          </cell>
          <cell r="FQ65">
            <v>810</v>
          </cell>
          <cell r="FR65">
            <v>849</v>
          </cell>
          <cell r="FS65">
            <v>1629</v>
          </cell>
          <cell r="FT65">
            <v>796</v>
          </cell>
          <cell r="FU65">
            <v>833</v>
          </cell>
          <cell r="FV65">
            <v>1616</v>
          </cell>
          <cell r="FW65">
            <v>820</v>
          </cell>
          <cell r="FX65">
            <v>796</v>
          </cell>
          <cell r="FY65">
            <v>1481</v>
          </cell>
          <cell r="FZ65">
            <v>760</v>
          </cell>
          <cell r="GA65">
            <v>721</v>
          </cell>
          <cell r="GB65">
            <v>1511</v>
          </cell>
          <cell r="GC65">
            <v>766</v>
          </cell>
          <cell r="GD65">
            <v>745</v>
          </cell>
          <cell r="GE65">
            <v>1455</v>
          </cell>
          <cell r="GF65">
            <v>738</v>
          </cell>
          <cell r="GG65">
            <v>717</v>
          </cell>
          <cell r="GH65">
            <v>1451</v>
          </cell>
          <cell r="GI65">
            <v>747</v>
          </cell>
          <cell r="GJ65">
            <v>704</v>
          </cell>
          <cell r="GK65">
            <v>1373</v>
          </cell>
          <cell r="GL65">
            <v>664</v>
          </cell>
          <cell r="GM65">
            <v>709</v>
          </cell>
          <cell r="GN65">
            <v>1408</v>
          </cell>
          <cell r="GO65">
            <v>711</v>
          </cell>
          <cell r="GP65">
            <v>697</v>
          </cell>
          <cell r="GQ65">
            <v>1298</v>
          </cell>
          <cell r="GR65">
            <v>670</v>
          </cell>
          <cell r="GS65">
            <v>628</v>
          </cell>
          <cell r="GT65">
            <v>1261</v>
          </cell>
          <cell r="GU65">
            <v>616</v>
          </cell>
          <cell r="GV65">
            <v>645</v>
          </cell>
          <cell r="GW65">
            <v>1269</v>
          </cell>
          <cell r="GX65">
            <v>628</v>
          </cell>
          <cell r="GY65">
            <v>641</v>
          </cell>
          <cell r="GZ65">
            <v>1307</v>
          </cell>
          <cell r="HA65">
            <v>673</v>
          </cell>
          <cell r="HB65">
            <v>634</v>
          </cell>
          <cell r="HC65">
            <v>1173</v>
          </cell>
          <cell r="HD65">
            <v>589</v>
          </cell>
          <cell r="HE65">
            <v>584</v>
          </cell>
          <cell r="HF65">
            <v>1257</v>
          </cell>
          <cell r="HG65">
            <v>653</v>
          </cell>
          <cell r="HH65">
            <v>604</v>
          </cell>
          <cell r="HI65">
            <v>1311</v>
          </cell>
          <cell r="HJ65">
            <v>639</v>
          </cell>
          <cell r="HK65">
            <v>672</v>
          </cell>
          <cell r="HL65">
            <v>1282</v>
          </cell>
          <cell r="HM65">
            <v>616</v>
          </cell>
          <cell r="HN65">
            <v>666</v>
          </cell>
          <cell r="HO65">
            <v>1367</v>
          </cell>
          <cell r="HP65">
            <v>654</v>
          </cell>
          <cell r="HQ65">
            <v>713</v>
          </cell>
          <cell r="HR65">
            <v>1543</v>
          </cell>
          <cell r="HS65">
            <v>736</v>
          </cell>
          <cell r="HT65">
            <v>807</v>
          </cell>
          <cell r="HU65">
            <v>1147</v>
          </cell>
          <cell r="HV65">
            <v>546</v>
          </cell>
          <cell r="HW65">
            <v>601</v>
          </cell>
          <cell r="HX65">
            <v>1069</v>
          </cell>
          <cell r="HY65">
            <v>521</v>
          </cell>
          <cell r="HZ65">
            <v>548</v>
          </cell>
          <cell r="IA65">
            <v>1180</v>
          </cell>
          <cell r="IB65">
            <v>570</v>
          </cell>
          <cell r="IC65">
            <v>610</v>
          </cell>
          <cell r="ID65">
            <v>1086</v>
          </cell>
          <cell r="IE65">
            <v>524</v>
          </cell>
          <cell r="IF65">
            <v>562</v>
          </cell>
          <cell r="IG65">
            <v>885</v>
          </cell>
          <cell r="IH65">
            <v>437</v>
          </cell>
          <cell r="II65">
            <v>448</v>
          </cell>
          <cell r="IJ65">
            <v>818</v>
          </cell>
          <cell r="IK65">
            <v>394</v>
          </cell>
          <cell r="IL65">
            <v>424</v>
          </cell>
          <cell r="IM65">
            <v>809</v>
          </cell>
          <cell r="IN65">
            <v>373</v>
          </cell>
          <cell r="IO65">
            <v>436</v>
          </cell>
          <cell r="IP65">
            <v>866</v>
          </cell>
          <cell r="IQ65">
            <v>388</v>
          </cell>
          <cell r="IR65">
            <v>478</v>
          </cell>
          <cell r="IS65">
            <v>812</v>
          </cell>
          <cell r="IT65">
            <v>355</v>
          </cell>
          <cell r="IU65">
            <v>457</v>
          </cell>
          <cell r="IV65">
            <v>720</v>
          </cell>
          <cell r="IW65">
            <v>326</v>
          </cell>
          <cell r="IX65">
            <v>394</v>
          </cell>
          <cell r="IY65">
            <v>633</v>
          </cell>
          <cell r="IZ65">
            <v>274</v>
          </cell>
          <cell r="JA65">
            <v>359</v>
          </cell>
          <cell r="JB65">
            <v>614</v>
          </cell>
          <cell r="JC65">
            <v>279</v>
          </cell>
          <cell r="JD65">
            <v>335</v>
          </cell>
          <cell r="JE65">
            <v>615</v>
          </cell>
          <cell r="JF65">
            <v>250</v>
          </cell>
          <cell r="JG65">
            <v>365</v>
          </cell>
          <cell r="JH65">
            <v>570</v>
          </cell>
          <cell r="JI65">
            <v>249</v>
          </cell>
          <cell r="JJ65">
            <v>321</v>
          </cell>
          <cell r="JK65">
            <v>544</v>
          </cell>
          <cell r="JL65">
            <v>235</v>
          </cell>
          <cell r="JM65">
            <v>309</v>
          </cell>
          <cell r="JN65">
            <v>443</v>
          </cell>
          <cell r="JO65">
            <v>181</v>
          </cell>
          <cell r="JP65">
            <v>262</v>
          </cell>
          <cell r="JQ65">
            <v>455</v>
          </cell>
          <cell r="JR65">
            <v>180</v>
          </cell>
          <cell r="JS65">
            <v>275</v>
          </cell>
          <cell r="JT65">
            <v>401</v>
          </cell>
          <cell r="JU65">
            <v>151</v>
          </cell>
          <cell r="JV65">
            <v>250</v>
          </cell>
          <cell r="JW65">
            <v>338</v>
          </cell>
          <cell r="JX65">
            <v>114</v>
          </cell>
          <cell r="JY65">
            <v>224</v>
          </cell>
          <cell r="JZ65">
            <v>322</v>
          </cell>
          <cell r="KA65">
            <v>112</v>
          </cell>
          <cell r="KB65">
            <v>210</v>
          </cell>
          <cell r="KC65">
            <v>280</v>
          </cell>
          <cell r="KD65">
            <v>105</v>
          </cell>
          <cell r="KE65">
            <v>175</v>
          </cell>
          <cell r="KF65">
            <v>1075</v>
          </cell>
          <cell r="KG65">
            <v>286</v>
          </cell>
          <cell r="KH65">
            <v>789</v>
          </cell>
        </row>
        <row r="66">
          <cell r="C66" t="str">
            <v>Chichester</v>
          </cell>
          <cell r="D66" t="str">
            <v>E07000225</v>
          </cell>
          <cell r="E66" t="str">
            <v>Non-metropolitan District</v>
          </cell>
          <cell r="F66">
            <v>116976</v>
          </cell>
          <cell r="G66">
            <v>66772</v>
          </cell>
          <cell r="H66">
            <v>3.5710923800000001</v>
          </cell>
          <cell r="I66">
            <v>0.57081794556148269</v>
          </cell>
          <cell r="J66">
            <v>6210</v>
          </cell>
          <cell r="K66">
            <v>5711</v>
          </cell>
          <cell r="L66">
            <v>5114</v>
          </cell>
          <cell r="M66">
            <v>5098</v>
          </cell>
          <cell r="N66">
            <v>5705</v>
          </cell>
          <cell r="O66">
            <v>6597</v>
          </cell>
          <cell r="P66">
            <v>8017</v>
          </cell>
          <cell r="Q66">
            <v>8629</v>
          </cell>
          <cell r="R66">
            <v>7523</v>
          </cell>
          <cell r="S66">
            <v>8168</v>
          </cell>
          <cell r="T66">
            <v>56237</v>
          </cell>
          <cell r="U66">
            <v>60739</v>
          </cell>
          <cell r="V66">
            <v>1114</v>
          </cell>
          <cell r="W66">
            <v>567</v>
          </cell>
          <cell r="X66">
            <v>547</v>
          </cell>
          <cell r="Y66">
            <v>1099</v>
          </cell>
          <cell r="Z66">
            <v>536</v>
          </cell>
          <cell r="AA66">
            <v>563</v>
          </cell>
          <cell r="AB66">
            <v>1139</v>
          </cell>
          <cell r="AC66">
            <v>615</v>
          </cell>
          <cell r="AD66">
            <v>524</v>
          </cell>
          <cell r="AE66">
            <v>1274</v>
          </cell>
          <cell r="AF66">
            <v>684</v>
          </cell>
          <cell r="AG66">
            <v>590</v>
          </cell>
          <cell r="AH66">
            <v>1250</v>
          </cell>
          <cell r="AI66">
            <v>679</v>
          </cell>
          <cell r="AJ66">
            <v>571</v>
          </cell>
          <cell r="AK66">
            <v>1166</v>
          </cell>
          <cell r="AL66">
            <v>591</v>
          </cell>
          <cell r="AM66">
            <v>575</v>
          </cell>
          <cell r="AN66">
            <v>1279</v>
          </cell>
          <cell r="AO66">
            <v>647</v>
          </cell>
          <cell r="AP66">
            <v>632</v>
          </cell>
          <cell r="AQ66">
            <v>1306</v>
          </cell>
          <cell r="AR66">
            <v>677</v>
          </cell>
          <cell r="AS66">
            <v>629</v>
          </cell>
          <cell r="AT66">
            <v>1254</v>
          </cell>
          <cell r="AU66">
            <v>650</v>
          </cell>
          <cell r="AV66">
            <v>604</v>
          </cell>
          <cell r="AW66">
            <v>1248</v>
          </cell>
          <cell r="AX66">
            <v>637</v>
          </cell>
          <cell r="AY66">
            <v>611</v>
          </cell>
          <cell r="AZ66">
            <v>1162</v>
          </cell>
          <cell r="BA66">
            <v>584</v>
          </cell>
          <cell r="BB66">
            <v>578</v>
          </cell>
          <cell r="BC66">
            <v>1204</v>
          </cell>
          <cell r="BD66">
            <v>641</v>
          </cell>
          <cell r="BE66">
            <v>563</v>
          </cell>
          <cell r="BF66">
            <v>1204</v>
          </cell>
          <cell r="BG66">
            <v>597</v>
          </cell>
          <cell r="BH66">
            <v>607</v>
          </cell>
          <cell r="BI66">
            <v>1148</v>
          </cell>
          <cell r="BJ66">
            <v>575</v>
          </cell>
          <cell r="BK66">
            <v>573</v>
          </cell>
          <cell r="BL66">
            <v>1141</v>
          </cell>
          <cell r="BM66">
            <v>615</v>
          </cell>
          <cell r="BN66">
            <v>526</v>
          </cell>
          <cell r="BO66">
            <v>1147</v>
          </cell>
          <cell r="BP66">
            <v>601</v>
          </cell>
          <cell r="BQ66">
            <v>546</v>
          </cell>
          <cell r="BR66">
            <v>1180</v>
          </cell>
          <cell r="BS66">
            <v>615</v>
          </cell>
          <cell r="BT66">
            <v>565</v>
          </cell>
          <cell r="BU66">
            <v>1307</v>
          </cell>
          <cell r="BV66">
            <v>704</v>
          </cell>
          <cell r="BW66">
            <v>603</v>
          </cell>
          <cell r="BX66">
            <v>1374</v>
          </cell>
          <cell r="BY66">
            <v>703</v>
          </cell>
          <cell r="BZ66">
            <v>671</v>
          </cell>
          <cell r="CA66">
            <v>1532</v>
          </cell>
          <cell r="CB66">
            <v>780</v>
          </cell>
          <cell r="CC66">
            <v>752</v>
          </cell>
          <cell r="CD66">
            <v>1413</v>
          </cell>
          <cell r="CE66">
            <v>739</v>
          </cell>
          <cell r="CF66">
            <v>674</v>
          </cell>
          <cell r="CG66">
            <v>1469</v>
          </cell>
          <cell r="CH66">
            <v>751</v>
          </cell>
          <cell r="CI66">
            <v>718</v>
          </cell>
          <cell r="CJ66">
            <v>1262</v>
          </cell>
          <cell r="CK66">
            <v>646</v>
          </cell>
          <cell r="CL66">
            <v>616</v>
          </cell>
          <cell r="CM66">
            <v>1204</v>
          </cell>
          <cell r="CN66">
            <v>665</v>
          </cell>
          <cell r="CO66">
            <v>539</v>
          </cell>
          <cell r="CP66">
            <v>1180</v>
          </cell>
          <cell r="CQ66">
            <v>607</v>
          </cell>
          <cell r="CR66">
            <v>573</v>
          </cell>
          <cell r="CS66">
            <v>1104</v>
          </cell>
          <cell r="CT66">
            <v>581</v>
          </cell>
          <cell r="CU66">
            <v>523</v>
          </cell>
          <cell r="CV66">
            <v>1006</v>
          </cell>
          <cell r="CW66">
            <v>536</v>
          </cell>
          <cell r="CX66">
            <v>470</v>
          </cell>
          <cell r="CY66">
            <v>1022</v>
          </cell>
          <cell r="CZ66">
            <v>544</v>
          </cell>
          <cell r="DA66">
            <v>478</v>
          </cell>
          <cell r="DB66">
            <v>961</v>
          </cell>
          <cell r="DC66">
            <v>477</v>
          </cell>
          <cell r="DD66">
            <v>484</v>
          </cell>
          <cell r="DE66">
            <v>855</v>
          </cell>
          <cell r="DF66">
            <v>406</v>
          </cell>
          <cell r="DG66">
            <v>449</v>
          </cell>
          <cell r="DH66">
            <v>1063</v>
          </cell>
          <cell r="DI66">
            <v>534</v>
          </cell>
          <cell r="DJ66">
            <v>529</v>
          </cell>
          <cell r="DK66">
            <v>985</v>
          </cell>
          <cell r="DL66">
            <v>483</v>
          </cell>
          <cell r="DM66">
            <v>502</v>
          </cell>
          <cell r="DN66">
            <v>967</v>
          </cell>
          <cell r="DO66">
            <v>494</v>
          </cell>
          <cell r="DP66">
            <v>473</v>
          </cell>
          <cell r="DQ66">
            <v>1120</v>
          </cell>
          <cell r="DR66">
            <v>535</v>
          </cell>
          <cell r="DS66">
            <v>585</v>
          </cell>
          <cell r="DT66">
            <v>1129</v>
          </cell>
          <cell r="DU66">
            <v>524</v>
          </cell>
          <cell r="DV66">
            <v>605</v>
          </cell>
          <cell r="DW66">
            <v>1208</v>
          </cell>
          <cell r="DX66">
            <v>552</v>
          </cell>
          <cell r="DY66">
            <v>656</v>
          </cell>
          <cell r="DZ66">
            <v>1019</v>
          </cell>
          <cell r="EA66">
            <v>479</v>
          </cell>
          <cell r="EB66">
            <v>540</v>
          </cell>
          <cell r="EC66">
            <v>1043</v>
          </cell>
          <cell r="ED66">
            <v>485</v>
          </cell>
          <cell r="EE66">
            <v>558</v>
          </cell>
          <cell r="EF66">
            <v>1088</v>
          </cell>
          <cell r="EG66">
            <v>511</v>
          </cell>
          <cell r="EH66">
            <v>577</v>
          </cell>
          <cell r="EI66">
            <v>1115</v>
          </cell>
          <cell r="EJ66">
            <v>515</v>
          </cell>
          <cell r="EK66">
            <v>600</v>
          </cell>
          <cell r="EL66">
            <v>1160</v>
          </cell>
          <cell r="EM66">
            <v>544</v>
          </cell>
          <cell r="EN66">
            <v>616</v>
          </cell>
          <cell r="EO66">
            <v>1362</v>
          </cell>
          <cell r="EP66">
            <v>632</v>
          </cell>
          <cell r="EQ66">
            <v>730</v>
          </cell>
          <cell r="ER66">
            <v>1345</v>
          </cell>
          <cell r="ES66">
            <v>619</v>
          </cell>
          <cell r="ET66">
            <v>726</v>
          </cell>
          <cell r="EU66">
            <v>1462</v>
          </cell>
          <cell r="EV66">
            <v>687</v>
          </cell>
          <cell r="EW66">
            <v>775</v>
          </cell>
          <cell r="EX66">
            <v>1500</v>
          </cell>
          <cell r="EY66">
            <v>681</v>
          </cell>
          <cell r="EZ66">
            <v>819</v>
          </cell>
          <cell r="FA66">
            <v>1459</v>
          </cell>
          <cell r="FB66">
            <v>707</v>
          </cell>
          <cell r="FC66">
            <v>752</v>
          </cell>
          <cell r="FD66">
            <v>1577</v>
          </cell>
          <cell r="FE66">
            <v>800</v>
          </cell>
          <cell r="FF66">
            <v>777</v>
          </cell>
          <cell r="FG66">
            <v>1617</v>
          </cell>
          <cell r="FH66">
            <v>776</v>
          </cell>
          <cell r="FI66">
            <v>841</v>
          </cell>
          <cell r="FJ66">
            <v>1694</v>
          </cell>
          <cell r="FK66">
            <v>809</v>
          </cell>
          <cell r="FL66">
            <v>885</v>
          </cell>
          <cell r="FM66">
            <v>1780</v>
          </cell>
          <cell r="FN66">
            <v>848</v>
          </cell>
          <cell r="FO66">
            <v>932</v>
          </cell>
          <cell r="FP66">
            <v>1697</v>
          </cell>
          <cell r="FQ66">
            <v>813</v>
          </cell>
          <cell r="FR66">
            <v>884</v>
          </cell>
          <cell r="FS66">
            <v>1785</v>
          </cell>
          <cell r="FT66">
            <v>826</v>
          </cell>
          <cell r="FU66">
            <v>959</v>
          </cell>
          <cell r="FV66">
            <v>1731</v>
          </cell>
          <cell r="FW66">
            <v>858</v>
          </cell>
          <cell r="FX66">
            <v>873</v>
          </cell>
          <cell r="FY66">
            <v>1729</v>
          </cell>
          <cell r="FZ66">
            <v>799</v>
          </cell>
          <cell r="GA66">
            <v>930</v>
          </cell>
          <cell r="GB66">
            <v>1577</v>
          </cell>
          <cell r="GC66">
            <v>781</v>
          </cell>
          <cell r="GD66">
            <v>796</v>
          </cell>
          <cell r="GE66">
            <v>1654</v>
          </cell>
          <cell r="GF66">
            <v>774</v>
          </cell>
          <cell r="GG66">
            <v>880</v>
          </cell>
          <cell r="GH66">
            <v>1660</v>
          </cell>
          <cell r="GI66">
            <v>811</v>
          </cell>
          <cell r="GJ66">
            <v>849</v>
          </cell>
          <cell r="GK66">
            <v>1648</v>
          </cell>
          <cell r="GL66">
            <v>747</v>
          </cell>
          <cell r="GM66">
            <v>901</v>
          </cell>
          <cell r="GN66">
            <v>1597</v>
          </cell>
          <cell r="GO66">
            <v>758</v>
          </cell>
          <cell r="GP66">
            <v>839</v>
          </cell>
          <cell r="GQ66">
            <v>1555</v>
          </cell>
          <cell r="GR66">
            <v>742</v>
          </cell>
          <cell r="GS66">
            <v>813</v>
          </cell>
          <cell r="GT66">
            <v>1517</v>
          </cell>
          <cell r="GU66">
            <v>765</v>
          </cell>
          <cell r="GV66">
            <v>752</v>
          </cell>
          <cell r="GW66">
            <v>1537</v>
          </cell>
          <cell r="GX66">
            <v>740</v>
          </cell>
          <cell r="GY66">
            <v>797</v>
          </cell>
          <cell r="GZ66">
            <v>1563</v>
          </cell>
          <cell r="HA66">
            <v>761</v>
          </cell>
          <cell r="HB66">
            <v>802</v>
          </cell>
          <cell r="HC66">
            <v>1427</v>
          </cell>
          <cell r="HD66">
            <v>695</v>
          </cell>
          <cell r="HE66">
            <v>732</v>
          </cell>
          <cell r="HF66">
            <v>1533</v>
          </cell>
          <cell r="HG66">
            <v>730</v>
          </cell>
          <cell r="HH66">
            <v>803</v>
          </cell>
          <cell r="HI66">
            <v>1581</v>
          </cell>
          <cell r="HJ66">
            <v>703</v>
          </cell>
          <cell r="HK66">
            <v>878</v>
          </cell>
          <cell r="HL66">
            <v>1722</v>
          </cell>
          <cell r="HM66">
            <v>796</v>
          </cell>
          <cell r="HN66">
            <v>926</v>
          </cell>
          <cell r="HO66">
            <v>1844</v>
          </cell>
          <cell r="HP66">
            <v>844</v>
          </cell>
          <cell r="HQ66">
            <v>1000</v>
          </cell>
          <cell r="HR66">
            <v>2032</v>
          </cell>
          <cell r="HS66">
            <v>941</v>
          </cell>
          <cell r="HT66">
            <v>1091</v>
          </cell>
          <cell r="HU66">
            <v>1583</v>
          </cell>
          <cell r="HV66">
            <v>758</v>
          </cell>
          <cell r="HW66">
            <v>825</v>
          </cell>
          <cell r="HX66">
            <v>1601</v>
          </cell>
          <cell r="HY66">
            <v>736</v>
          </cell>
          <cell r="HZ66">
            <v>865</v>
          </cell>
          <cell r="IA66">
            <v>1587</v>
          </cell>
          <cell r="IB66">
            <v>771</v>
          </cell>
          <cell r="IC66">
            <v>816</v>
          </cell>
          <cell r="ID66">
            <v>1435</v>
          </cell>
          <cell r="IE66">
            <v>688</v>
          </cell>
          <cell r="IF66">
            <v>747</v>
          </cell>
          <cell r="IG66">
            <v>1366</v>
          </cell>
          <cell r="IH66">
            <v>638</v>
          </cell>
          <cell r="II66">
            <v>728</v>
          </cell>
          <cell r="IJ66">
            <v>1211</v>
          </cell>
          <cell r="IK66">
            <v>562</v>
          </cell>
          <cell r="IL66">
            <v>649</v>
          </cell>
          <cell r="IM66">
            <v>1262</v>
          </cell>
          <cell r="IN66">
            <v>584</v>
          </cell>
          <cell r="IO66">
            <v>678</v>
          </cell>
          <cell r="IP66">
            <v>1162</v>
          </cell>
          <cell r="IQ66">
            <v>525</v>
          </cell>
          <cell r="IR66">
            <v>637</v>
          </cell>
          <cell r="IS66">
            <v>1183</v>
          </cell>
          <cell r="IT66">
            <v>573</v>
          </cell>
          <cell r="IU66">
            <v>610</v>
          </cell>
          <cell r="IV66">
            <v>1113</v>
          </cell>
          <cell r="IW66">
            <v>513</v>
          </cell>
          <cell r="IX66">
            <v>600</v>
          </cell>
          <cell r="IY66">
            <v>1042</v>
          </cell>
          <cell r="IZ66">
            <v>498</v>
          </cell>
          <cell r="JA66">
            <v>544</v>
          </cell>
          <cell r="JB66">
            <v>1047</v>
          </cell>
          <cell r="JC66">
            <v>451</v>
          </cell>
          <cell r="JD66">
            <v>596</v>
          </cell>
          <cell r="JE66">
            <v>979</v>
          </cell>
          <cell r="JF66">
            <v>457</v>
          </cell>
          <cell r="JG66">
            <v>522</v>
          </cell>
          <cell r="JH66">
            <v>907</v>
          </cell>
          <cell r="JI66">
            <v>385</v>
          </cell>
          <cell r="JJ66">
            <v>522</v>
          </cell>
          <cell r="JK66">
            <v>899</v>
          </cell>
          <cell r="JL66">
            <v>382</v>
          </cell>
          <cell r="JM66">
            <v>517</v>
          </cell>
          <cell r="JN66">
            <v>761</v>
          </cell>
          <cell r="JO66">
            <v>301</v>
          </cell>
          <cell r="JP66">
            <v>460</v>
          </cell>
          <cell r="JQ66">
            <v>695</v>
          </cell>
          <cell r="JR66">
            <v>288</v>
          </cell>
          <cell r="JS66">
            <v>407</v>
          </cell>
          <cell r="JT66">
            <v>678</v>
          </cell>
          <cell r="JU66">
            <v>274</v>
          </cell>
          <cell r="JV66">
            <v>404</v>
          </cell>
          <cell r="JW66">
            <v>608</v>
          </cell>
          <cell r="JX66">
            <v>236</v>
          </cell>
          <cell r="JY66">
            <v>372</v>
          </cell>
          <cell r="JZ66">
            <v>516</v>
          </cell>
          <cell r="KA66">
            <v>194</v>
          </cell>
          <cell r="KB66">
            <v>322</v>
          </cell>
          <cell r="KC66">
            <v>451</v>
          </cell>
          <cell r="KD66">
            <v>170</v>
          </cell>
          <cell r="KE66">
            <v>281</v>
          </cell>
          <cell r="KF66">
            <v>1804</v>
          </cell>
          <cell r="KG66">
            <v>504</v>
          </cell>
          <cell r="KH66">
            <v>1300</v>
          </cell>
        </row>
        <row r="67">
          <cell r="C67" t="str">
            <v>Chiltern</v>
          </cell>
          <cell r="D67" t="str">
            <v>E07000005</v>
          </cell>
          <cell r="E67" t="str">
            <v>Non-metropolitan District</v>
          </cell>
          <cell r="F67">
            <v>94545</v>
          </cell>
          <cell r="G67">
            <v>55049</v>
          </cell>
          <cell r="H67">
            <v>2.8376253899999999</v>
          </cell>
          <cell r="I67">
            <v>0.58225183774921996</v>
          </cell>
          <cell r="J67">
            <v>4136</v>
          </cell>
          <cell r="K67">
            <v>4005</v>
          </cell>
          <cell r="L67">
            <v>3758</v>
          </cell>
          <cell r="M67">
            <v>4079</v>
          </cell>
          <cell r="N67">
            <v>5930</v>
          </cell>
          <cell r="O67">
            <v>6421</v>
          </cell>
          <cell r="P67">
            <v>7298</v>
          </cell>
          <cell r="Q67">
            <v>7646</v>
          </cell>
          <cell r="R67">
            <v>5808</v>
          </cell>
          <cell r="S67">
            <v>5968</v>
          </cell>
          <cell r="T67">
            <v>45800</v>
          </cell>
          <cell r="U67">
            <v>48745</v>
          </cell>
          <cell r="V67">
            <v>920</v>
          </cell>
          <cell r="W67">
            <v>446</v>
          </cell>
          <cell r="X67">
            <v>474</v>
          </cell>
          <cell r="Y67">
            <v>977</v>
          </cell>
          <cell r="Z67">
            <v>516</v>
          </cell>
          <cell r="AA67">
            <v>461</v>
          </cell>
          <cell r="AB67">
            <v>1002</v>
          </cell>
          <cell r="AC67">
            <v>505</v>
          </cell>
          <cell r="AD67">
            <v>497</v>
          </cell>
          <cell r="AE67">
            <v>1162</v>
          </cell>
          <cell r="AF67">
            <v>569</v>
          </cell>
          <cell r="AG67">
            <v>593</v>
          </cell>
          <cell r="AH67">
            <v>1277</v>
          </cell>
          <cell r="AI67">
            <v>625</v>
          </cell>
          <cell r="AJ67">
            <v>652</v>
          </cell>
          <cell r="AK67">
            <v>1333</v>
          </cell>
          <cell r="AL67">
            <v>696</v>
          </cell>
          <cell r="AM67">
            <v>637</v>
          </cell>
          <cell r="AN67">
            <v>1268</v>
          </cell>
          <cell r="AO67">
            <v>652</v>
          </cell>
          <cell r="AP67">
            <v>616</v>
          </cell>
          <cell r="AQ67">
            <v>1333</v>
          </cell>
          <cell r="AR67">
            <v>687</v>
          </cell>
          <cell r="AS67">
            <v>646</v>
          </cell>
          <cell r="AT67">
            <v>1342</v>
          </cell>
          <cell r="AU67">
            <v>695</v>
          </cell>
          <cell r="AV67">
            <v>647</v>
          </cell>
          <cell r="AW67">
            <v>1266</v>
          </cell>
          <cell r="AX67">
            <v>645</v>
          </cell>
          <cell r="AY67">
            <v>621</v>
          </cell>
          <cell r="AZ67">
            <v>1247</v>
          </cell>
          <cell r="BA67">
            <v>655</v>
          </cell>
          <cell r="BB67">
            <v>592</v>
          </cell>
          <cell r="BC67">
            <v>1374</v>
          </cell>
          <cell r="BD67">
            <v>718</v>
          </cell>
          <cell r="BE67">
            <v>656</v>
          </cell>
          <cell r="BF67">
            <v>1271</v>
          </cell>
          <cell r="BG67">
            <v>658</v>
          </cell>
          <cell r="BH67">
            <v>613</v>
          </cell>
          <cell r="BI67">
            <v>1202</v>
          </cell>
          <cell r="BJ67">
            <v>641</v>
          </cell>
          <cell r="BK67">
            <v>561</v>
          </cell>
          <cell r="BL67">
            <v>1203</v>
          </cell>
          <cell r="BM67">
            <v>611</v>
          </cell>
          <cell r="BN67">
            <v>592</v>
          </cell>
          <cell r="BO67">
            <v>1235</v>
          </cell>
          <cell r="BP67">
            <v>623</v>
          </cell>
          <cell r="BQ67">
            <v>612</v>
          </cell>
          <cell r="BR67">
            <v>1263</v>
          </cell>
          <cell r="BS67">
            <v>631</v>
          </cell>
          <cell r="BT67">
            <v>632</v>
          </cell>
          <cell r="BU67">
            <v>1241</v>
          </cell>
          <cell r="BV67">
            <v>628</v>
          </cell>
          <cell r="BW67">
            <v>613</v>
          </cell>
          <cell r="BX67">
            <v>1206</v>
          </cell>
          <cell r="BY67">
            <v>632</v>
          </cell>
          <cell r="BZ67">
            <v>574</v>
          </cell>
          <cell r="CA67">
            <v>696</v>
          </cell>
          <cell r="CB67">
            <v>361</v>
          </cell>
          <cell r="CC67">
            <v>335</v>
          </cell>
          <cell r="CD67">
            <v>599</v>
          </cell>
          <cell r="CE67">
            <v>324</v>
          </cell>
          <cell r="CF67">
            <v>275</v>
          </cell>
          <cell r="CG67">
            <v>623</v>
          </cell>
          <cell r="CH67">
            <v>318</v>
          </cell>
          <cell r="CI67">
            <v>305</v>
          </cell>
          <cell r="CJ67">
            <v>759</v>
          </cell>
          <cell r="CK67">
            <v>383</v>
          </cell>
          <cell r="CL67">
            <v>376</v>
          </cell>
          <cell r="CM67">
            <v>874</v>
          </cell>
          <cell r="CN67">
            <v>419</v>
          </cell>
          <cell r="CO67">
            <v>455</v>
          </cell>
          <cell r="CP67">
            <v>880</v>
          </cell>
          <cell r="CQ67">
            <v>440</v>
          </cell>
          <cell r="CR67">
            <v>440</v>
          </cell>
          <cell r="CS67">
            <v>888</v>
          </cell>
          <cell r="CT67">
            <v>433</v>
          </cell>
          <cell r="CU67">
            <v>455</v>
          </cell>
          <cell r="CV67">
            <v>869</v>
          </cell>
          <cell r="CW67">
            <v>427</v>
          </cell>
          <cell r="CX67">
            <v>442</v>
          </cell>
          <cell r="CY67">
            <v>737</v>
          </cell>
          <cell r="CZ67">
            <v>392</v>
          </cell>
          <cell r="DA67">
            <v>345</v>
          </cell>
          <cell r="DB67">
            <v>684</v>
          </cell>
          <cell r="DC67">
            <v>323</v>
          </cell>
          <cell r="DD67">
            <v>361</v>
          </cell>
          <cell r="DE67">
            <v>670</v>
          </cell>
          <cell r="DF67">
            <v>329</v>
          </cell>
          <cell r="DG67">
            <v>341</v>
          </cell>
          <cell r="DH67">
            <v>675</v>
          </cell>
          <cell r="DI67">
            <v>329</v>
          </cell>
          <cell r="DJ67">
            <v>346</v>
          </cell>
          <cell r="DK67">
            <v>730</v>
          </cell>
          <cell r="DL67">
            <v>347</v>
          </cell>
          <cell r="DM67">
            <v>383</v>
          </cell>
          <cell r="DN67">
            <v>761</v>
          </cell>
          <cell r="DO67">
            <v>325</v>
          </cell>
          <cell r="DP67">
            <v>436</v>
          </cell>
          <cell r="DQ67">
            <v>852</v>
          </cell>
          <cell r="DR67">
            <v>373</v>
          </cell>
          <cell r="DS67">
            <v>479</v>
          </cell>
          <cell r="DT67">
            <v>971</v>
          </cell>
          <cell r="DU67">
            <v>480</v>
          </cell>
          <cell r="DV67">
            <v>491</v>
          </cell>
          <cell r="DW67">
            <v>964</v>
          </cell>
          <cell r="DX67">
            <v>435</v>
          </cell>
          <cell r="DY67">
            <v>529</v>
          </cell>
          <cell r="DZ67">
            <v>1048</v>
          </cell>
          <cell r="EA67">
            <v>504</v>
          </cell>
          <cell r="EB67">
            <v>544</v>
          </cell>
          <cell r="EC67">
            <v>1118</v>
          </cell>
          <cell r="ED67">
            <v>524</v>
          </cell>
          <cell r="EE67">
            <v>594</v>
          </cell>
          <cell r="EF67">
            <v>1182</v>
          </cell>
          <cell r="EG67">
            <v>519</v>
          </cell>
          <cell r="EH67">
            <v>663</v>
          </cell>
          <cell r="EI67">
            <v>1192</v>
          </cell>
          <cell r="EJ67">
            <v>584</v>
          </cell>
          <cell r="EK67">
            <v>608</v>
          </cell>
          <cell r="EL67">
            <v>1211</v>
          </cell>
          <cell r="EM67">
            <v>620</v>
          </cell>
          <cell r="EN67">
            <v>591</v>
          </cell>
          <cell r="EO67">
            <v>1316</v>
          </cell>
          <cell r="EP67">
            <v>660</v>
          </cell>
          <cell r="EQ67">
            <v>656</v>
          </cell>
          <cell r="ER67">
            <v>1429</v>
          </cell>
          <cell r="ES67">
            <v>697</v>
          </cell>
          <cell r="ET67">
            <v>732</v>
          </cell>
          <cell r="EU67">
            <v>1393</v>
          </cell>
          <cell r="EV67">
            <v>659</v>
          </cell>
          <cell r="EW67">
            <v>734</v>
          </cell>
          <cell r="EX67">
            <v>1498</v>
          </cell>
          <cell r="EY67">
            <v>728</v>
          </cell>
          <cell r="EZ67">
            <v>770</v>
          </cell>
          <cell r="FA67">
            <v>1364</v>
          </cell>
          <cell r="FB67">
            <v>669</v>
          </cell>
          <cell r="FC67">
            <v>695</v>
          </cell>
          <cell r="FD67">
            <v>1405</v>
          </cell>
          <cell r="FE67">
            <v>669</v>
          </cell>
          <cell r="FF67">
            <v>736</v>
          </cell>
          <cell r="FG67">
            <v>1503</v>
          </cell>
          <cell r="FH67">
            <v>694</v>
          </cell>
          <cell r="FI67">
            <v>809</v>
          </cell>
          <cell r="FJ67">
            <v>1557</v>
          </cell>
          <cell r="FK67">
            <v>764</v>
          </cell>
          <cell r="FL67">
            <v>793</v>
          </cell>
          <cell r="FM67">
            <v>1505</v>
          </cell>
          <cell r="FN67">
            <v>716</v>
          </cell>
          <cell r="FO67">
            <v>789</v>
          </cell>
          <cell r="FP67">
            <v>1549</v>
          </cell>
          <cell r="FQ67">
            <v>776</v>
          </cell>
          <cell r="FR67">
            <v>773</v>
          </cell>
          <cell r="FS67">
            <v>1588</v>
          </cell>
          <cell r="FT67">
            <v>819</v>
          </cell>
          <cell r="FU67">
            <v>769</v>
          </cell>
          <cell r="FV67">
            <v>1537</v>
          </cell>
          <cell r="FW67">
            <v>732</v>
          </cell>
          <cell r="FX67">
            <v>805</v>
          </cell>
          <cell r="FY67">
            <v>1451</v>
          </cell>
          <cell r="FZ67">
            <v>739</v>
          </cell>
          <cell r="GA67">
            <v>712</v>
          </cell>
          <cell r="GB67">
            <v>1485</v>
          </cell>
          <cell r="GC67">
            <v>720</v>
          </cell>
          <cell r="GD67">
            <v>765</v>
          </cell>
          <cell r="GE67">
            <v>1372</v>
          </cell>
          <cell r="GF67">
            <v>672</v>
          </cell>
          <cell r="GG67">
            <v>700</v>
          </cell>
          <cell r="GH67">
            <v>1394</v>
          </cell>
          <cell r="GI67">
            <v>694</v>
          </cell>
          <cell r="GJ67">
            <v>700</v>
          </cell>
          <cell r="GK67">
            <v>1274</v>
          </cell>
          <cell r="GL67">
            <v>645</v>
          </cell>
          <cell r="GM67">
            <v>629</v>
          </cell>
          <cell r="GN67">
            <v>1334</v>
          </cell>
          <cell r="GO67">
            <v>671</v>
          </cell>
          <cell r="GP67">
            <v>663</v>
          </cell>
          <cell r="GQ67">
            <v>1157</v>
          </cell>
          <cell r="GR67">
            <v>580</v>
          </cell>
          <cell r="GS67">
            <v>577</v>
          </cell>
          <cell r="GT67">
            <v>1144</v>
          </cell>
          <cell r="GU67">
            <v>551</v>
          </cell>
          <cell r="GV67">
            <v>593</v>
          </cell>
          <cell r="GW67">
            <v>1039</v>
          </cell>
          <cell r="GX67">
            <v>523</v>
          </cell>
          <cell r="GY67">
            <v>516</v>
          </cell>
          <cell r="GZ67">
            <v>1064</v>
          </cell>
          <cell r="HA67">
            <v>520</v>
          </cell>
          <cell r="HB67">
            <v>544</v>
          </cell>
          <cell r="HC67">
            <v>1018</v>
          </cell>
          <cell r="HD67">
            <v>494</v>
          </cell>
          <cell r="HE67">
            <v>524</v>
          </cell>
          <cell r="HF67">
            <v>980</v>
          </cell>
          <cell r="HG67">
            <v>458</v>
          </cell>
          <cell r="HH67">
            <v>522</v>
          </cell>
          <cell r="HI67">
            <v>1100</v>
          </cell>
          <cell r="HJ67">
            <v>524</v>
          </cell>
          <cell r="HK67">
            <v>576</v>
          </cell>
          <cell r="HL67">
            <v>1095</v>
          </cell>
          <cell r="HM67">
            <v>535</v>
          </cell>
          <cell r="HN67">
            <v>560</v>
          </cell>
          <cell r="HO67">
            <v>1217</v>
          </cell>
          <cell r="HP67">
            <v>601</v>
          </cell>
          <cell r="HQ67">
            <v>616</v>
          </cell>
          <cell r="HR67">
            <v>1342</v>
          </cell>
          <cell r="HS67">
            <v>634</v>
          </cell>
          <cell r="HT67">
            <v>708</v>
          </cell>
          <cell r="HU67">
            <v>1040</v>
          </cell>
          <cell r="HV67">
            <v>485</v>
          </cell>
          <cell r="HW67">
            <v>555</v>
          </cell>
          <cell r="HX67">
            <v>1002</v>
          </cell>
          <cell r="HY67">
            <v>476</v>
          </cell>
          <cell r="HZ67">
            <v>526</v>
          </cell>
          <cell r="IA67">
            <v>1062</v>
          </cell>
          <cell r="IB67">
            <v>515</v>
          </cell>
          <cell r="IC67">
            <v>547</v>
          </cell>
          <cell r="ID67">
            <v>939</v>
          </cell>
          <cell r="IE67">
            <v>442</v>
          </cell>
          <cell r="IF67">
            <v>497</v>
          </cell>
          <cell r="IG67">
            <v>820</v>
          </cell>
          <cell r="IH67">
            <v>401</v>
          </cell>
          <cell r="II67">
            <v>419</v>
          </cell>
          <cell r="IJ67">
            <v>767</v>
          </cell>
          <cell r="IK67">
            <v>340</v>
          </cell>
          <cell r="IL67">
            <v>427</v>
          </cell>
          <cell r="IM67">
            <v>781</v>
          </cell>
          <cell r="IN67">
            <v>323</v>
          </cell>
          <cell r="IO67">
            <v>458</v>
          </cell>
          <cell r="IP67">
            <v>766</v>
          </cell>
          <cell r="IQ67">
            <v>358</v>
          </cell>
          <cell r="IR67">
            <v>408</v>
          </cell>
          <cell r="IS67">
            <v>818</v>
          </cell>
          <cell r="IT67">
            <v>358</v>
          </cell>
          <cell r="IU67">
            <v>460</v>
          </cell>
          <cell r="IV67">
            <v>766</v>
          </cell>
          <cell r="IW67">
            <v>332</v>
          </cell>
          <cell r="IX67">
            <v>434</v>
          </cell>
          <cell r="IY67">
            <v>760</v>
          </cell>
          <cell r="IZ67">
            <v>340</v>
          </cell>
          <cell r="JA67">
            <v>420</v>
          </cell>
          <cell r="JB67">
            <v>683</v>
          </cell>
          <cell r="JC67">
            <v>280</v>
          </cell>
          <cell r="JD67">
            <v>403</v>
          </cell>
          <cell r="JE67">
            <v>588</v>
          </cell>
          <cell r="JF67">
            <v>252</v>
          </cell>
          <cell r="JG67">
            <v>336</v>
          </cell>
          <cell r="JH67">
            <v>537</v>
          </cell>
          <cell r="JI67">
            <v>246</v>
          </cell>
          <cell r="JJ67">
            <v>291</v>
          </cell>
          <cell r="JK67">
            <v>589</v>
          </cell>
          <cell r="JL67">
            <v>261</v>
          </cell>
          <cell r="JM67">
            <v>328</v>
          </cell>
          <cell r="JN67">
            <v>526</v>
          </cell>
          <cell r="JO67">
            <v>233</v>
          </cell>
          <cell r="JP67">
            <v>293</v>
          </cell>
          <cell r="JQ67">
            <v>430</v>
          </cell>
          <cell r="JR67">
            <v>188</v>
          </cell>
          <cell r="JS67">
            <v>242</v>
          </cell>
          <cell r="JT67">
            <v>389</v>
          </cell>
          <cell r="JU67">
            <v>134</v>
          </cell>
          <cell r="JV67">
            <v>255</v>
          </cell>
          <cell r="JW67">
            <v>333</v>
          </cell>
          <cell r="JX67">
            <v>124</v>
          </cell>
          <cell r="JY67">
            <v>209</v>
          </cell>
          <cell r="JZ67">
            <v>314</v>
          </cell>
          <cell r="KA67">
            <v>105</v>
          </cell>
          <cell r="KB67">
            <v>209</v>
          </cell>
          <cell r="KC67">
            <v>305</v>
          </cell>
          <cell r="KD67">
            <v>107</v>
          </cell>
          <cell r="KE67">
            <v>198</v>
          </cell>
          <cell r="KF67">
            <v>1115</v>
          </cell>
          <cell r="KG67">
            <v>334</v>
          </cell>
          <cell r="KH67">
            <v>781</v>
          </cell>
        </row>
        <row r="68">
          <cell r="C68" t="str">
            <v>Chorley</v>
          </cell>
          <cell r="D68" t="str">
            <v>E07000118</v>
          </cell>
          <cell r="E68" t="str">
            <v>Non-metropolitan District</v>
          </cell>
          <cell r="F68">
            <v>112969</v>
          </cell>
          <cell r="G68">
            <v>70728</v>
          </cell>
          <cell r="H68">
            <v>4.1625201799999996</v>
          </cell>
          <cell r="I68">
            <v>0.62608326177978024</v>
          </cell>
          <cell r="J68">
            <v>5468</v>
          </cell>
          <cell r="K68">
            <v>5162</v>
          </cell>
          <cell r="L68">
            <v>6949</v>
          </cell>
          <cell r="M68">
            <v>6911</v>
          </cell>
          <cell r="N68">
            <v>7730</v>
          </cell>
          <cell r="O68">
            <v>7432</v>
          </cell>
          <cell r="P68">
            <v>8719</v>
          </cell>
          <cell r="Q68">
            <v>8486</v>
          </cell>
          <cell r="R68">
            <v>6955</v>
          </cell>
          <cell r="S68">
            <v>6916</v>
          </cell>
          <cell r="T68">
            <v>56568</v>
          </cell>
          <cell r="U68">
            <v>56401</v>
          </cell>
          <cell r="V68">
            <v>1231</v>
          </cell>
          <cell r="W68">
            <v>609</v>
          </cell>
          <cell r="X68">
            <v>622</v>
          </cell>
          <cell r="Y68">
            <v>1294</v>
          </cell>
          <cell r="Z68">
            <v>652</v>
          </cell>
          <cell r="AA68">
            <v>642</v>
          </cell>
          <cell r="AB68">
            <v>1295</v>
          </cell>
          <cell r="AC68">
            <v>683</v>
          </cell>
          <cell r="AD68">
            <v>612</v>
          </cell>
          <cell r="AE68">
            <v>1386</v>
          </cell>
          <cell r="AF68">
            <v>714</v>
          </cell>
          <cell r="AG68">
            <v>672</v>
          </cell>
          <cell r="AH68">
            <v>1430</v>
          </cell>
          <cell r="AI68">
            <v>752</v>
          </cell>
          <cell r="AJ68">
            <v>678</v>
          </cell>
          <cell r="AK68">
            <v>1339</v>
          </cell>
          <cell r="AL68">
            <v>682</v>
          </cell>
          <cell r="AM68">
            <v>657</v>
          </cell>
          <cell r="AN68">
            <v>1322</v>
          </cell>
          <cell r="AO68">
            <v>689</v>
          </cell>
          <cell r="AP68">
            <v>633</v>
          </cell>
          <cell r="AQ68">
            <v>1327</v>
          </cell>
          <cell r="AR68">
            <v>658</v>
          </cell>
          <cell r="AS68">
            <v>669</v>
          </cell>
          <cell r="AT68">
            <v>1312</v>
          </cell>
          <cell r="AU68">
            <v>660</v>
          </cell>
          <cell r="AV68">
            <v>652</v>
          </cell>
          <cell r="AW68">
            <v>1367</v>
          </cell>
          <cell r="AX68">
            <v>745</v>
          </cell>
          <cell r="AY68">
            <v>622</v>
          </cell>
          <cell r="AZ68">
            <v>1292</v>
          </cell>
          <cell r="BA68">
            <v>660</v>
          </cell>
          <cell r="BB68">
            <v>632</v>
          </cell>
          <cell r="BC68">
            <v>1301</v>
          </cell>
          <cell r="BD68">
            <v>658</v>
          </cell>
          <cell r="BE68">
            <v>643</v>
          </cell>
          <cell r="BF68">
            <v>1183</v>
          </cell>
          <cell r="BG68">
            <v>610</v>
          </cell>
          <cell r="BH68">
            <v>573</v>
          </cell>
          <cell r="BI68">
            <v>1133</v>
          </cell>
          <cell r="BJ68">
            <v>585</v>
          </cell>
          <cell r="BK68">
            <v>548</v>
          </cell>
          <cell r="BL68">
            <v>1264</v>
          </cell>
          <cell r="BM68">
            <v>686</v>
          </cell>
          <cell r="BN68">
            <v>578</v>
          </cell>
          <cell r="BO68">
            <v>1183</v>
          </cell>
          <cell r="BP68">
            <v>596</v>
          </cell>
          <cell r="BQ68">
            <v>587</v>
          </cell>
          <cell r="BR68">
            <v>1270</v>
          </cell>
          <cell r="BS68">
            <v>643</v>
          </cell>
          <cell r="BT68">
            <v>627</v>
          </cell>
          <cell r="BU68">
            <v>1256</v>
          </cell>
          <cell r="BV68">
            <v>639</v>
          </cell>
          <cell r="BW68">
            <v>617</v>
          </cell>
          <cell r="BX68">
            <v>1269</v>
          </cell>
          <cell r="BY68">
            <v>633</v>
          </cell>
          <cell r="BZ68">
            <v>636</v>
          </cell>
          <cell r="CA68">
            <v>1050</v>
          </cell>
          <cell r="CB68">
            <v>558</v>
          </cell>
          <cell r="CC68">
            <v>492</v>
          </cell>
          <cell r="CD68">
            <v>1014</v>
          </cell>
          <cell r="CE68">
            <v>511</v>
          </cell>
          <cell r="CF68">
            <v>503</v>
          </cell>
          <cell r="CG68">
            <v>997</v>
          </cell>
          <cell r="CH68">
            <v>524</v>
          </cell>
          <cell r="CI68">
            <v>473</v>
          </cell>
          <cell r="CJ68">
            <v>1168</v>
          </cell>
          <cell r="CK68">
            <v>590</v>
          </cell>
          <cell r="CL68">
            <v>578</v>
          </cell>
          <cell r="CM68">
            <v>1308</v>
          </cell>
          <cell r="CN68">
            <v>678</v>
          </cell>
          <cell r="CO68">
            <v>630</v>
          </cell>
          <cell r="CP68">
            <v>1298</v>
          </cell>
          <cell r="CQ68">
            <v>692</v>
          </cell>
          <cell r="CR68">
            <v>606</v>
          </cell>
          <cell r="CS68">
            <v>1314</v>
          </cell>
          <cell r="CT68">
            <v>700</v>
          </cell>
          <cell r="CU68">
            <v>614</v>
          </cell>
          <cell r="CV68">
            <v>1363</v>
          </cell>
          <cell r="CW68">
            <v>662</v>
          </cell>
          <cell r="CX68">
            <v>701</v>
          </cell>
          <cell r="CY68">
            <v>1417</v>
          </cell>
          <cell r="CZ68">
            <v>696</v>
          </cell>
          <cell r="DA68">
            <v>721</v>
          </cell>
          <cell r="DB68">
            <v>1449</v>
          </cell>
          <cell r="DC68">
            <v>720</v>
          </cell>
          <cell r="DD68">
            <v>729</v>
          </cell>
          <cell r="DE68">
            <v>1414</v>
          </cell>
          <cell r="DF68">
            <v>699</v>
          </cell>
          <cell r="DG68">
            <v>715</v>
          </cell>
          <cell r="DH68">
            <v>1385</v>
          </cell>
          <cell r="DI68">
            <v>659</v>
          </cell>
          <cell r="DJ68">
            <v>726</v>
          </cell>
          <cell r="DK68">
            <v>1411</v>
          </cell>
          <cell r="DL68">
            <v>744</v>
          </cell>
          <cell r="DM68">
            <v>667</v>
          </cell>
          <cell r="DN68">
            <v>1313</v>
          </cell>
          <cell r="DO68">
            <v>646</v>
          </cell>
          <cell r="DP68">
            <v>667</v>
          </cell>
          <cell r="DQ68">
            <v>1407</v>
          </cell>
          <cell r="DR68">
            <v>693</v>
          </cell>
          <cell r="DS68">
            <v>714</v>
          </cell>
          <cell r="DT68">
            <v>1387</v>
          </cell>
          <cell r="DU68">
            <v>730</v>
          </cell>
          <cell r="DV68">
            <v>657</v>
          </cell>
          <cell r="DW68">
            <v>1418</v>
          </cell>
          <cell r="DX68">
            <v>726</v>
          </cell>
          <cell r="DY68">
            <v>692</v>
          </cell>
          <cell r="DZ68">
            <v>1336</v>
          </cell>
          <cell r="EA68">
            <v>668</v>
          </cell>
          <cell r="EB68">
            <v>668</v>
          </cell>
          <cell r="EC68">
            <v>1318</v>
          </cell>
          <cell r="ED68">
            <v>677</v>
          </cell>
          <cell r="EE68">
            <v>641</v>
          </cell>
          <cell r="EF68">
            <v>1369</v>
          </cell>
          <cell r="EG68">
            <v>667</v>
          </cell>
          <cell r="EH68">
            <v>702</v>
          </cell>
          <cell r="EI68">
            <v>1466</v>
          </cell>
          <cell r="EJ68">
            <v>742</v>
          </cell>
          <cell r="EK68">
            <v>724</v>
          </cell>
          <cell r="EL68">
            <v>1483</v>
          </cell>
          <cell r="EM68">
            <v>809</v>
          </cell>
          <cell r="EN68">
            <v>674</v>
          </cell>
          <cell r="EO68">
            <v>1519</v>
          </cell>
          <cell r="EP68">
            <v>788</v>
          </cell>
          <cell r="EQ68">
            <v>731</v>
          </cell>
          <cell r="ER68">
            <v>1649</v>
          </cell>
          <cell r="ES68">
            <v>842</v>
          </cell>
          <cell r="ET68">
            <v>807</v>
          </cell>
          <cell r="EU68">
            <v>1775</v>
          </cell>
          <cell r="EV68">
            <v>933</v>
          </cell>
          <cell r="EW68">
            <v>842</v>
          </cell>
          <cell r="EX68">
            <v>1829</v>
          </cell>
          <cell r="EY68">
            <v>878</v>
          </cell>
          <cell r="EZ68">
            <v>951</v>
          </cell>
          <cell r="FA68">
            <v>1694</v>
          </cell>
          <cell r="FB68">
            <v>871</v>
          </cell>
          <cell r="FC68">
            <v>823</v>
          </cell>
          <cell r="FD68">
            <v>1742</v>
          </cell>
          <cell r="FE68">
            <v>878</v>
          </cell>
          <cell r="FF68">
            <v>864</v>
          </cell>
          <cell r="FG68">
            <v>1799</v>
          </cell>
          <cell r="FH68">
            <v>873</v>
          </cell>
          <cell r="FI68">
            <v>926</v>
          </cell>
          <cell r="FJ68">
            <v>1709</v>
          </cell>
          <cell r="FK68">
            <v>853</v>
          </cell>
          <cell r="FL68">
            <v>856</v>
          </cell>
          <cell r="FM68">
            <v>1687</v>
          </cell>
          <cell r="FN68">
            <v>820</v>
          </cell>
          <cell r="FO68">
            <v>867</v>
          </cell>
          <cell r="FP68">
            <v>1805</v>
          </cell>
          <cell r="FQ68">
            <v>945</v>
          </cell>
          <cell r="FR68">
            <v>860</v>
          </cell>
          <cell r="FS68">
            <v>1790</v>
          </cell>
          <cell r="FT68">
            <v>917</v>
          </cell>
          <cell r="FU68">
            <v>873</v>
          </cell>
          <cell r="FV68">
            <v>1740</v>
          </cell>
          <cell r="FW68">
            <v>872</v>
          </cell>
          <cell r="FX68">
            <v>868</v>
          </cell>
          <cell r="FY68">
            <v>1618</v>
          </cell>
          <cell r="FZ68">
            <v>838</v>
          </cell>
          <cell r="GA68">
            <v>780</v>
          </cell>
          <cell r="GB68">
            <v>1621</v>
          </cell>
          <cell r="GC68">
            <v>852</v>
          </cell>
          <cell r="GD68">
            <v>769</v>
          </cell>
          <cell r="GE68">
            <v>1518</v>
          </cell>
          <cell r="GF68">
            <v>781</v>
          </cell>
          <cell r="GG68">
            <v>737</v>
          </cell>
          <cell r="GH68">
            <v>1469</v>
          </cell>
          <cell r="GI68">
            <v>746</v>
          </cell>
          <cell r="GJ68">
            <v>723</v>
          </cell>
          <cell r="GK68">
            <v>1487</v>
          </cell>
          <cell r="GL68">
            <v>785</v>
          </cell>
          <cell r="GM68">
            <v>702</v>
          </cell>
          <cell r="GN68">
            <v>1452</v>
          </cell>
          <cell r="GO68">
            <v>697</v>
          </cell>
          <cell r="GP68">
            <v>755</v>
          </cell>
          <cell r="GQ68">
            <v>1313</v>
          </cell>
          <cell r="GR68">
            <v>641</v>
          </cell>
          <cell r="GS68">
            <v>672</v>
          </cell>
          <cell r="GT68">
            <v>1285</v>
          </cell>
          <cell r="GU68">
            <v>616</v>
          </cell>
          <cell r="GV68">
            <v>669</v>
          </cell>
          <cell r="GW68">
            <v>1407</v>
          </cell>
          <cell r="GX68">
            <v>710</v>
          </cell>
          <cell r="GY68">
            <v>697</v>
          </cell>
          <cell r="GZ68">
            <v>1309</v>
          </cell>
          <cell r="HA68">
            <v>654</v>
          </cell>
          <cell r="HB68">
            <v>655</v>
          </cell>
          <cell r="HC68">
            <v>1297</v>
          </cell>
          <cell r="HD68">
            <v>658</v>
          </cell>
          <cell r="HE68">
            <v>639</v>
          </cell>
          <cell r="HF68">
            <v>1334</v>
          </cell>
          <cell r="HG68">
            <v>667</v>
          </cell>
          <cell r="HH68">
            <v>667</v>
          </cell>
          <cell r="HI68">
            <v>1404</v>
          </cell>
          <cell r="HJ68">
            <v>696</v>
          </cell>
          <cell r="HK68">
            <v>708</v>
          </cell>
          <cell r="HL68">
            <v>1445</v>
          </cell>
          <cell r="HM68">
            <v>734</v>
          </cell>
          <cell r="HN68">
            <v>711</v>
          </cell>
          <cell r="HO68">
            <v>1613</v>
          </cell>
          <cell r="HP68">
            <v>763</v>
          </cell>
          <cell r="HQ68">
            <v>850</v>
          </cell>
          <cell r="HR68">
            <v>1743</v>
          </cell>
          <cell r="HS68">
            <v>894</v>
          </cell>
          <cell r="HT68">
            <v>849</v>
          </cell>
          <cell r="HU68">
            <v>1259</v>
          </cell>
          <cell r="HV68">
            <v>659</v>
          </cell>
          <cell r="HW68">
            <v>600</v>
          </cell>
          <cell r="HX68">
            <v>1224</v>
          </cell>
          <cell r="HY68">
            <v>607</v>
          </cell>
          <cell r="HZ68">
            <v>617</v>
          </cell>
          <cell r="IA68">
            <v>1177</v>
          </cell>
          <cell r="IB68">
            <v>572</v>
          </cell>
          <cell r="IC68">
            <v>605</v>
          </cell>
          <cell r="ID68">
            <v>1162</v>
          </cell>
          <cell r="IE68">
            <v>600</v>
          </cell>
          <cell r="IF68">
            <v>562</v>
          </cell>
          <cell r="IG68">
            <v>947</v>
          </cell>
          <cell r="IH68">
            <v>444</v>
          </cell>
          <cell r="II68">
            <v>503</v>
          </cell>
          <cell r="IJ68">
            <v>916</v>
          </cell>
          <cell r="IK68">
            <v>428</v>
          </cell>
          <cell r="IL68">
            <v>488</v>
          </cell>
          <cell r="IM68">
            <v>893</v>
          </cell>
          <cell r="IN68">
            <v>422</v>
          </cell>
          <cell r="IO68">
            <v>471</v>
          </cell>
          <cell r="IP68">
            <v>817</v>
          </cell>
          <cell r="IQ68">
            <v>395</v>
          </cell>
          <cell r="IR68">
            <v>422</v>
          </cell>
          <cell r="IS68">
            <v>795</v>
          </cell>
          <cell r="IT68">
            <v>394</v>
          </cell>
          <cell r="IU68">
            <v>401</v>
          </cell>
          <cell r="IV68">
            <v>683</v>
          </cell>
          <cell r="IW68">
            <v>332</v>
          </cell>
          <cell r="IX68">
            <v>351</v>
          </cell>
          <cell r="IY68">
            <v>605</v>
          </cell>
          <cell r="IZ68">
            <v>285</v>
          </cell>
          <cell r="JA68">
            <v>320</v>
          </cell>
          <cell r="JB68">
            <v>610</v>
          </cell>
          <cell r="JC68">
            <v>271</v>
          </cell>
          <cell r="JD68">
            <v>339</v>
          </cell>
          <cell r="JE68">
            <v>555</v>
          </cell>
          <cell r="JF68">
            <v>239</v>
          </cell>
          <cell r="JG68">
            <v>316</v>
          </cell>
          <cell r="JH68">
            <v>504</v>
          </cell>
          <cell r="JI68">
            <v>210</v>
          </cell>
          <cell r="JJ68">
            <v>294</v>
          </cell>
          <cell r="JK68">
            <v>508</v>
          </cell>
          <cell r="JL68">
            <v>230</v>
          </cell>
          <cell r="JM68">
            <v>278</v>
          </cell>
          <cell r="JN68">
            <v>400</v>
          </cell>
          <cell r="JO68">
            <v>167</v>
          </cell>
          <cell r="JP68">
            <v>233</v>
          </cell>
          <cell r="JQ68">
            <v>382</v>
          </cell>
          <cell r="JR68">
            <v>144</v>
          </cell>
          <cell r="JS68">
            <v>238</v>
          </cell>
          <cell r="JT68">
            <v>297</v>
          </cell>
          <cell r="JU68">
            <v>107</v>
          </cell>
          <cell r="JV68">
            <v>190</v>
          </cell>
          <cell r="JW68">
            <v>273</v>
          </cell>
          <cell r="JX68">
            <v>90</v>
          </cell>
          <cell r="JY68">
            <v>183</v>
          </cell>
          <cell r="JZ68">
            <v>239</v>
          </cell>
          <cell r="KA68">
            <v>99</v>
          </cell>
          <cell r="KB68">
            <v>140</v>
          </cell>
          <cell r="KC68">
            <v>258</v>
          </cell>
          <cell r="KD68">
            <v>80</v>
          </cell>
          <cell r="KE68">
            <v>178</v>
          </cell>
          <cell r="KF68">
            <v>873</v>
          </cell>
          <cell r="KG68">
            <v>246</v>
          </cell>
          <cell r="KH68">
            <v>627</v>
          </cell>
        </row>
        <row r="69">
          <cell r="C69" t="str">
            <v>Christchurch</v>
          </cell>
          <cell r="D69" t="str">
            <v>E07000048</v>
          </cell>
          <cell r="E69" t="str">
            <v>Non-metropolitan District</v>
          </cell>
          <cell r="F69">
            <v>49057</v>
          </cell>
          <cell r="G69">
            <v>25954</v>
          </cell>
          <cell r="H69">
            <v>3.4971040000000002</v>
          </cell>
          <cell r="I69">
            <v>0.52905803453125955</v>
          </cell>
          <cell r="J69">
            <v>2181</v>
          </cell>
          <cell r="K69">
            <v>1922</v>
          </cell>
          <cell r="L69">
            <v>1972</v>
          </cell>
          <cell r="M69">
            <v>2052</v>
          </cell>
          <cell r="N69">
            <v>2451</v>
          </cell>
          <cell r="O69">
            <v>2590</v>
          </cell>
          <cell r="P69">
            <v>3249</v>
          </cell>
          <cell r="Q69">
            <v>3455</v>
          </cell>
          <cell r="R69">
            <v>2862</v>
          </cell>
          <cell r="S69">
            <v>3220</v>
          </cell>
          <cell r="T69">
            <v>23596</v>
          </cell>
          <cell r="U69">
            <v>25461</v>
          </cell>
          <cell r="V69">
            <v>402</v>
          </cell>
          <cell r="W69">
            <v>215</v>
          </cell>
          <cell r="X69">
            <v>187</v>
          </cell>
          <cell r="Y69">
            <v>390</v>
          </cell>
          <cell r="Z69">
            <v>210</v>
          </cell>
          <cell r="AA69">
            <v>180</v>
          </cell>
          <cell r="AB69">
            <v>440</v>
          </cell>
          <cell r="AC69">
            <v>224</v>
          </cell>
          <cell r="AD69">
            <v>216</v>
          </cell>
          <cell r="AE69">
            <v>483</v>
          </cell>
          <cell r="AF69">
            <v>264</v>
          </cell>
          <cell r="AG69">
            <v>219</v>
          </cell>
          <cell r="AH69">
            <v>466</v>
          </cell>
          <cell r="AI69">
            <v>263</v>
          </cell>
          <cell r="AJ69">
            <v>203</v>
          </cell>
          <cell r="AK69">
            <v>485</v>
          </cell>
          <cell r="AL69">
            <v>244</v>
          </cell>
          <cell r="AM69">
            <v>241</v>
          </cell>
          <cell r="AN69">
            <v>479</v>
          </cell>
          <cell r="AO69">
            <v>235</v>
          </cell>
          <cell r="AP69">
            <v>244</v>
          </cell>
          <cell r="AQ69">
            <v>485</v>
          </cell>
          <cell r="AR69">
            <v>257</v>
          </cell>
          <cell r="AS69">
            <v>228</v>
          </cell>
          <cell r="AT69">
            <v>528</v>
          </cell>
          <cell r="AU69">
            <v>261</v>
          </cell>
          <cell r="AV69">
            <v>267</v>
          </cell>
          <cell r="AW69">
            <v>496</v>
          </cell>
          <cell r="AX69">
            <v>279</v>
          </cell>
          <cell r="AY69">
            <v>217</v>
          </cell>
          <cell r="AZ69">
            <v>494</v>
          </cell>
          <cell r="BA69">
            <v>271</v>
          </cell>
          <cell r="BB69">
            <v>223</v>
          </cell>
          <cell r="BC69">
            <v>544</v>
          </cell>
          <cell r="BD69">
            <v>284</v>
          </cell>
          <cell r="BE69">
            <v>260</v>
          </cell>
          <cell r="BF69">
            <v>489</v>
          </cell>
          <cell r="BG69">
            <v>250</v>
          </cell>
          <cell r="BH69">
            <v>239</v>
          </cell>
          <cell r="BI69">
            <v>456</v>
          </cell>
          <cell r="BJ69">
            <v>250</v>
          </cell>
          <cell r="BK69">
            <v>206</v>
          </cell>
          <cell r="BL69">
            <v>502</v>
          </cell>
          <cell r="BM69">
            <v>273</v>
          </cell>
          <cell r="BN69">
            <v>229</v>
          </cell>
          <cell r="BO69">
            <v>556</v>
          </cell>
          <cell r="BP69">
            <v>304</v>
          </cell>
          <cell r="BQ69">
            <v>252</v>
          </cell>
          <cell r="BR69">
            <v>533</v>
          </cell>
          <cell r="BS69">
            <v>296</v>
          </cell>
          <cell r="BT69">
            <v>237</v>
          </cell>
          <cell r="BU69">
            <v>527</v>
          </cell>
          <cell r="BV69">
            <v>241</v>
          </cell>
          <cell r="BW69">
            <v>286</v>
          </cell>
          <cell r="BX69">
            <v>509</v>
          </cell>
          <cell r="BY69">
            <v>273</v>
          </cell>
          <cell r="BZ69">
            <v>236</v>
          </cell>
          <cell r="CA69">
            <v>437</v>
          </cell>
          <cell r="CB69">
            <v>234</v>
          </cell>
          <cell r="CC69">
            <v>203</v>
          </cell>
          <cell r="CD69">
            <v>372</v>
          </cell>
          <cell r="CE69">
            <v>197</v>
          </cell>
          <cell r="CF69">
            <v>175</v>
          </cell>
          <cell r="CG69">
            <v>430</v>
          </cell>
          <cell r="CH69">
            <v>238</v>
          </cell>
          <cell r="CI69">
            <v>192</v>
          </cell>
          <cell r="CJ69">
            <v>401</v>
          </cell>
          <cell r="CK69">
            <v>224</v>
          </cell>
          <cell r="CL69">
            <v>177</v>
          </cell>
          <cell r="CM69">
            <v>409</v>
          </cell>
          <cell r="CN69">
            <v>219</v>
          </cell>
          <cell r="CO69">
            <v>190</v>
          </cell>
          <cell r="CP69">
            <v>485</v>
          </cell>
          <cell r="CQ69">
            <v>259</v>
          </cell>
          <cell r="CR69">
            <v>226</v>
          </cell>
          <cell r="CS69">
            <v>436</v>
          </cell>
          <cell r="CT69">
            <v>229</v>
          </cell>
          <cell r="CU69">
            <v>207</v>
          </cell>
          <cell r="CV69">
            <v>369</v>
          </cell>
          <cell r="CW69">
            <v>209</v>
          </cell>
          <cell r="CX69">
            <v>160</v>
          </cell>
          <cell r="CY69">
            <v>401</v>
          </cell>
          <cell r="CZ69">
            <v>172</v>
          </cell>
          <cell r="DA69">
            <v>229</v>
          </cell>
          <cell r="DB69">
            <v>427</v>
          </cell>
          <cell r="DC69">
            <v>206</v>
          </cell>
          <cell r="DD69">
            <v>221</v>
          </cell>
          <cell r="DE69">
            <v>391</v>
          </cell>
          <cell r="DF69">
            <v>193</v>
          </cell>
          <cell r="DG69">
            <v>198</v>
          </cell>
          <cell r="DH69">
            <v>409</v>
          </cell>
          <cell r="DI69">
            <v>194</v>
          </cell>
          <cell r="DJ69">
            <v>215</v>
          </cell>
          <cell r="DK69">
            <v>388</v>
          </cell>
          <cell r="DL69">
            <v>187</v>
          </cell>
          <cell r="DM69">
            <v>201</v>
          </cell>
          <cell r="DN69">
            <v>359</v>
          </cell>
          <cell r="DO69">
            <v>177</v>
          </cell>
          <cell r="DP69">
            <v>182</v>
          </cell>
          <cell r="DQ69">
            <v>408</v>
          </cell>
          <cell r="DR69">
            <v>197</v>
          </cell>
          <cell r="DS69">
            <v>211</v>
          </cell>
          <cell r="DT69">
            <v>436</v>
          </cell>
          <cell r="DU69">
            <v>208</v>
          </cell>
          <cell r="DV69">
            <v>228</v>
          </cell>
          <cell r="DW69">
            <v>504</v>
          </cell>
          <cell r="DX69">
            <v>264</v>
          </cell>
          <cell r="DY69">
            <v>240</v>
          </cell>
          <cell r="DZ69">
            <v>443</v>
          </cell>
          <cell r="EA69">
            <v>213</v>
          </cell>
          <cell r="EB69">
            <v>230</v>
          </cell>
          <cell r="EC69">
            <v>417</v>
          </cell>
          <cell r="ED69">
            <v>200</v>
          </cell>
          <cell r="EE69">
            <v>217</v>
          </cell>
          <cell r="EF69">
            <v>452</v>
          </cell>
          <cell r="EG69">
            <v>209</v>
          </cell>
          <cell r="EH69">
            <v>243</v>
          </cell>
          <cell r="EI69">
            <v>460</v>
          </cell>
          <cell r="EJ69">
            <v>246</v>
          </cell>
          <cell r="EK69">
            <v>214</v>
          </cell>
          <cell r="EL69">
            <v>482</v>
          </cell>
          <cell r="EM69">
            <v>247</v>
          </cell>
          <cell r="EN69">
            <v>235</v>
          </cell>
          <cell r="EO69">
            <v>557</v>
          </cell>
          <cell r="EP69">
            <v>258</v>
          </cell>
          <cell r="EQ69">
            <v>299</v>
          </cell>
          <cell r="ER69">
            <v>525</v>
          </cell>
          <cell r="ES69">
            <v>239</v>
          </cell>
          <cell r="ET69">
            <v>286</v>
          </cell>
          <cell r="EU69">
            <v>589</v>
          </cell>
          <cell r="EV69">
            <v>284</v>
          </cell>
          <cell r="EW69">
            <v>305</v>
          </cell>
          <cell r="EX69">
            <v>612</v>
          </cell>
          <cell r="EY69">
            <v>291</v>
          </cell>
          <cell r="EZ69">
            <v>321</v>
          </cell>
          <cell r="FA69">
            <v>647</v>
          </cell>
          <cell r="FB69">
            <v>326</v>
          </cell>
          <cell r="FC69">
            <v>321</v>
          </cell>
          <cell r="FD69">
            <v>683</v>
          </cell>
          <cell r="FE69">
            <v>314</v>
          </cell>
          <cell r="FF69">
            <v>369</v>
          </cell>
          <cell r="FG69">
            <v>664</v>
          </cell>
          <cell r="FH69">
            <v>307</v>
          </cell>
          <cell r="FI69">
            <v>357</v>
          </cell>
          <cell r="FJ69">
            <v>663</v>
          </cell>
          <cell r="FK69">
            <v>311</v>
          </cell>
          <cell r="FL69">
            <v>352</v>
          </cell>
          <cell r="FM69">
            <v>681</v>
          </cell>
          <cell r="FN69">
            <v>317</v>
          </cell>
          <cell r="FO69">
            <v>364</v>
          </cell>
          <cell r="FP69">
            <v>765</v>
          </cell>
          <cell r="FQ69">
            <v>390</v>
          </cell>
          <cell r="FR69">
            <v>375</v>
          </cell>
          <cell r="FS69">
            <v>683</v>
          </cell>
          <cell r="FT69">
            <v>353</v>
          </cell>
          <cell r="FU69">
            <v>330</v>
          </cell>
          <cell r="FV69">
            <v>632</v>
          </cell>
          <cell r="FW69">
            <v>314</v>
          </cell>
          <cell r="FX69">
            <v>318</v>
          </cell>
          <cell r="FY69">
            <v>618</v>
          </cell>
          <cell r="FZ69">
            <v>296</v>
          </cell>
          <cell r="GA69">
            <v>322</v>
          </cell>
          <cell r="GB69">
            <v>668</v>
          </cell>
          <cell r="GC69">
            <v>321</v>
          </cell>
          <cell r="GD69">
            <v>347</v>
          </cell>
          <cell r="GE69">
            <v>602</v>
          </cell>
          <cell r="GF69">
            <v>291</v>
          </cell>
          <cell r="GG69">
            <v>311</v>
          </cell>
          <cell r="GH69">
            <v>629</v>
          </cell>
          <cell r="GI69">
            <v>290</v>
          </cell>
          <cell r="GJ69">
            <v>339</v>
          </cell>
          <cell r="GK69">
            <v>590</v>
          </cell>
          <cell r="GL69">
            <v>290</v>
          </cell>
          <cell r="GM69">
            <v>300</v>
          </cell>
          <cell r="GN69">
            <v>649</v>
          </cell>
          <cell r="GO69">
            <v>296</v>
          </cell>
          <cell r="GP69">
            <v>353</v>
          </cell>
          <cell r="GQ69">
            <v>554</v>
          </cell>
          <cell r="GR69">
            <v>289</v>
          </cell>
          <cell r="GS69">
            <v>265</v>
          </cell>
          <cell r="GT69">
            <v>540</v>
          </cell>
          <cell r="GU69">
            <v>248</v>
          </cell>
          <cell r="GV69">
            <v>292</v>
          </cell>
          <cell r="GW69">
            <v>592</v>
          </cell>
          <cell r="GX69">
            <v>264</v>
          </cell>
          <cell r="GY69">
            <v>328</v>
          </cell>
          <cell r="GZ69">
            <v>627</v>
          </cell>
          <cell r="HA69">
            <v>292</v>
          </cell>
          <cell r="HB69">
            <v>335</v>
          </cell>
          <cell r="HC69">
            <v>639</v>
          </cell>
          <cell r="HD69">
            <v>278</v>
          </cell>
          <cell r="HE69">
            <v>361</v>
          </cell>
          <cell r="HF69">
            <v>660</v>
          </cell>
          <cell r="HG69">
            <v>324</v>
          </cell>
          <cell r="HH69">
            <v>336</v>
          </cell>
          <cell r="HI69">
            <v>742</v>
          </cell>
          <cell r="HJ69">
            <v>340</v>
          </cell>
          <cell r="HK69">
            <v>402</v>
          </cell>
          <cell r="HL69">
            <v>758</v>
          </cell>
          <cell r="HM69">
            <v>330</v>
          </cell>
          <cell r="HN69">
            <v>428</v>
          </cell>
          <cell r="HO69">
            <v>845</v>
          </cell>
          <cell r="HP69">
            <v>391</v>
          </cell>
          <cell r="HQ69">
            <v>454</v>
          </cell>
          <cell r="HR69">
            <v>1015</v>
          </cell>
          <cell r="HS69">
            <v>460</v>
          </cell>
          <cell r="HT69">
            <v>555</v>
          </cell>
          <cell r="HU69">
            <v>764</v>
          </cell>
          <cell r="HV69">
            <v>375</v>
          </cell>
          <cell r="HW69">
            <v>389</v>
          </cell>
          <cell r="HX69">
            <v>781</v>
          </cell>
          <cell r="HY69">
            <v>371</v>
          </cell>
          <cell r="HZ69">
            <v>410</v>
          </cell>
          <cell r="IA69">
            <v>773</v>
          </cell>
          <cell r="IB69">
            <v>359</v>
          </cell>
          <cell r="IC69">
            <v>414</v>
          </cell>
          <cell r="ID69">
            <v>723</v>
          </cell>
          <cell r="IE69">
            <v>347</v>
          </cell>
          <cell r="IF69">
            <v>376</v>
          </cell>
          <cell r="IG69">
            <v>634</v>
          </cell>
          <cell r="IH69">
            <v>285</v>
          </cell>
          <cell r="II69">
            <v>349</v>
          </cell>
          <cell r="IJ69">
            <v>530</v>
          </cell>
          <cell r="IK69">
            <v>261</v>
          </cell>
          <cell r="IL69">
            <v>269</v>
          </cell>
          <cell r="IM69">
            <v>588</v>
          </cell>
          <cell r="IN69">
            <v>270</v>
          </cell>
          <cell r="IO69">
            <v>318</v>
          </cell>
          <cell r="IP69">
            <v>563</v>
          </cell>
          <cell r="IQ69">
            <v>249</v>
          </cell>
          <cell r="IR69">
            <v>314</v>
          </cell>
          <cell r="IS69">
            <v>631</v>
          </cell>
          <cell r="IT69">
            <v>299</v>
          </cell>
          <cell r="IU69">
            <v>332</v>
          </cell>
          <cell r="IV69">
            <v>571</v>
          </cell>
          <cell r="IW69">
            <v>261</v>
          </cell>
          <cell r="IX69">
            <v>310</v>
          </cell>
          <cell r="IY69">
            <v>521</v>
          </cell>
          <cell r="IZ69">
            <v>226</v>
          </cell>
          <cell r="JA69">
            <v>295</v>
          </cell>
          <cell r="JB69">
            <v>529</v>
          </cell>
          <cell r="JC69">
            <v>255</v>
          </cell>
          <cell r="JD69">
            <v>274</v>
          </cell>
          <cell r="JE69">
            <v>499</v>
          </cell>
          <cell r="JF69">
            <v>203</v>
          </cell>
          <cell r="JG69">
            <v>296</v>
          </cell>
          <cell r="JH69">
            <v>472</v>
          </cell>
          <cell r="JI69">
            <v>212</v>
          </cell>
          <cell r="JJ69">
            <v>260</v>
          </cell>
          <cell r="JK69">
            <v>470</v>
          </cell>
          <cell r="JL69">
            <v>203</v>
          </cell>
          <cell r="JM69">
            <v>267</v>
          </cell>
          <cell r="JN69">
            <v>425</v>
          </cell>
          <cell r="JO69">
            <v>167</v>
          </cell>
          <cell r="JP69">
            <v>258</v>
          </cell>
          <cell r="JQ69">
            <v>390</v>
          </cell>
          <cell r="JR69">
            <v>137</v>
          </cell>
          <cell r="JS69">
            <v>253</v>
          </cell>
          <cell r="JT69">
            <v>359</v>
          </cell>
          <cell r="JU69">
            <v>142</v>
          </cell>
          <cell r="JV69">
            <v>217</v>
          </cell>
          <cell r="JW69">
            <v>302</v>
          </cell>
          <cell r="JX69">
            <v>121</v>
          </cell>
          <cell r="JY69">
            <v>181</v>
          </cell>
          <cell r="JZ69">
            <v>291</v>
          </cell>
          <cell r="KA69">
            <v>114</v>
          </cell>
          <cell r="KB69">
            <v>177</v>
          </cell>
          <cell r="KC69">
            <v>223</v>
          </cell>
          <cell r="KD69">
            <v>78</v>
          </cell>
          <cell r="KE69">
            <v>145</v>
          </cell>
          <cell r="KF69">
            <v>1009</v>
          </cell>
          <cell r="KG69">
            <v>341</v>
          </cell>
          <cell r="KH69">
            <v>668</v>
          </cell>
        </row>
        <row r="70">
          <cell r="C70" t="str">
            <v>City of London</v>
          </cell>
          <cell r="D70" t="str">
            <v>E09000001</v>
          </cell>
          <cell r="E70" t="str">
            <v>London Borough</v>
          </cell>
          <cell r="F70">
            <v>8760</v>
          </cell>
          <cell r="G70">
            <v>6405</v>
          </cell>
          <cell r="H70" t="str">
            <v>#</v>
          </cell>
          <cell r="I70">
            <v>0.73116438356164382</v>
          </cell>
          <cell r="J70">
            <v>364</v>
          </cell>
          <cell r="K70">
            <v>417</v>
          </cell>
          <cell r="L70">
            <v>1187</v>
          </cell>
          <cell r="M70">
            <v>818</v>
          </cell>
          <cell r="N70">
            <v>705</v>
          </cell>
          <cell r="O70">
            <v>546</v>
          </cell>
          <cell r="P70">
            <v>790</v>
          </cell>
          <cell r="Q70">
            <v>533</v>
          </cell>
          <cell r="R70">
            <v>606</v>
          </cell>
          <cell r="S70">
            <v>439</v>
          </cell>
          <cell r="T70">
            <v>4859</v>
          </cell>
          <cell r="U70">
            <v>3901</v>
          </cell>
          <cell r="V70">
            <v>66</v>
          </cell>
          <cell r="W70">
            <v>37</v>
          </cell>
          <cell r="X70">
            <v>29</v>
          </cell>
          <cell r="Y70">
            <v>75</v>
          </cell>
          <cell r="Z70">
            <v>48</v>
          </cell>
          <cell r="AA70">
            <v>27</v>
          </cell>
          <cell r="AB70">
            <v>88</v>
          </cell>
          <cell r="AC70">
            <v>54</v>
          </cell>
          <cell r="AD70">
            <v>34</v>
          </cell>
          <cell r="AE70">
            <v>89</v>
          </cell>
          <cell r="AF70">
            <v>46</v>
          </cell>
          <cell r="AG70">
            <v>43</v>
          </cell>
          <cell r="AH70">
            <v>93</v>
          </cell>
          <cell r="AI70">
            <v>43</v>
          </cell>
          <cell r="AJ70">
            <v>50</v>
          </cell>
          <cell r="AK70">
            <v>61</v>
          </cell>
          <cell r="AL70">
            <v>19</v>
          </cell>
          <cell r="AM70">
            <v>42</v>
          </cell>
          <cell r="AN70">
            <v>75</v>
          </cell>
          <cell r="AO70">
            <v>30</v>
          </cell>
          <cell r="AP70">
            <v>45</v>
          </cell>
          <cell r="AQ70">
            <v>55</v>
          </cell>
          <cell r="AR70">
            <v>31</v>
          </cell>
          <cell r="AS70">
            <v>24</v>
          </cell>
          <cell r="AT70">
            <v>60</v>
          </cell>
          <cell r="AU70">
            <v>25</v>
          </cell>
          <cell r="AV70">
            <v>35</v>
          </cell>
          <cell r="AW70">
            <v>50</v>
          </cell>
          <cell r="AX70">
            <v>30</v>
          </cell>
          <cell r="AY70">
            <v>20</v>
          </cell>
          <cell r="AZ70">
            <v>64</v>
          </cell>
          <cell r="BA70">
            <v>45</v>
          </cell>
          <cell r="BB70">
            <v>19</v>
          </cell>
          <cell r="BC70">
            <v>60</v>
          </cell>
          <cell r="BD70">
            <v>29</v>
          </cell>
          <cell r="BE70">
            <v>31</v>
          </cell>
          <cell r="BF70">
            <v>48</v>
          </cell>
          <cell r="BG70">
            <v>30</v>
          </cell>
          <cell r="BH70">
            <v>18</v>
          </cell>
          <cell r="BI70">
            <v>42</v>
          </cell>
          <cell r="BJ70">
            <v>28</v>
          </cell>
          <cell r="BK70">
            <v>14</v>
          </cell>
          <cell r="BL70">
            <v>36</v>
          </cell>
          <cell r="BM70">
            <v>11</v>
          </cell>
          <cell r="BN70">
            <v>25</v>
          </cell>
          <cell r="BO70">
            <v>33</v>
          </cell>
          <cell r="BP70">
            <v>15</v>
          </cell>
          <cell r="BQ70">
            <v>18</v>
          </cell>
          <cell r="BR70">
            <v>45</v>
          </cell>
          <cell r="BS70">
            <v>20</v>
          </cell>
          <cell r="BT70">
            <v>25</v>
          </cell>
          <cell r="BU70">
            <v>50</v>
          </cell>
          <cell r="BV70">
            <v>20</v>
          </cell>
          <cell r="BW70">
            <v>30</v>
          </cell>
          <cell r="BX70">
            <v>48</v>
          </cell>
          <cell r="BY70">
            <v>28</v>
          </cell>
          <cell r="BZ70">
            <v>20</v>
          </cell>
          <cell r="CA70">
            <v>71</v>
          </cell>
          <cell r="CB70">
            <v>45</v>
          </cell>
          <cell r="CC70">
            <v>26</v>
          </cell>
          <cell r="CD70">
            <v>89</v>
          </cell>
          <cell r="CE70">
            <v>43</v>
          </cell>
          <cell r="CF70">
            <v>46</v>
          </cell>
          <cell r="CG70">
            <v>75</v>
          </cell>
          <cell r="CH70">
            <v>47</v>
          </cell>
          <cell r="CI70">
            <v>28</v>
          </cell>
          <cell r="CJ70">
            <v>123</v>
          </cell>
          <cell r="CK70">
            <v>47</v>
          </cell>
          <cell r="CL70">
            <v>76</v>
          </cell>
          <cell r="CM70">
            <v>131</v>
          </cell>
          <cell r="CN70">
            <v>58</v>
          </cell>
          <cell r="CO70">
            <v>73</v>
          </cell>
          <cell r="CP70">
            <v>149</v>
          </cell>
          <cell r="CQ70">
            <v>56</v>
          </cell>
          <cell r="CR70">
            <v>93</v>
          </cell>
          <cell r="CS70">
            <v>153</v>
          </cell>
          <cell r="CT70">
            <v>94</v>
          </cell>
          <cell r="CU70">
            <v>59</v>
          </cell>
          <cell r="CV70">
            <v>187</v>
          </cell>
          <cell r="CW70">
            <v>103</v>
          </cell>
          <cell r="CX70">
            <v>84</v>
          </cell>
          <cell r="CY70">
            <v>216</v>
          </cell>
          <cell r="CZ70">
            <v>116</v>
          </cell>
          <cell r="DA70">
            <v>100</v>
          </cell>
          <cell r="DB70">
            <v>210</v>
          </cell>
          <cell r="DC70">
            <v>100</v>
          </cell>
          <cell r="DD70">
            <v>110</v>
          </cell>
          <cell r="DE70">
            <v>207</v>
          </cell>
          <cell r="DF70">
            <v>139</v>
          </cell>
          <cell r="DG70">
            <v>68</v>
          </cell>
          <cell r="DH70">
            <v>189</v>
          </cell>
          <cell r="DI70">
            <v>106</v>
          </cell>
          <cell r="DJ70">
            <v>83</v>
          </cell>
          <cell r="DK70">
            <v>230</v>
          </cell>
          <cell r="DL70">
            <v>150</v>
          </cell>
          <cell r="DM70">
            <v>80</v>
          </cell>
          <cell r="DN70">
            <v>219</v>
          </cell>
          <cell r="DO70">
            <v>137</v>
          </cell>
          <cell r="DP70">
            <v>82</v>
          </cell>
          <cell r="DQ70">
            <v>216</v>
          </cell>
          <cell r="DR70">
            <v>133</v>
          </cell>
          <cell r="DS70">
            <v>83</v>
          </cell>
          <cell r="DT70">
            <v>178</v>
          </cell>
          <cell r="DU70">
            <v>109</v>
          </cell>
          <cell r="DV70">
            <v>69</v>
          </cell>
          <cell r="DW70">
            <v>154</v>
          </cell>
          <cell r="DX70">
            <v>108</v>
          </cell>
          <cell r="DY70">
            <v>46</v>
          </cell>
          <cell r="DZ70">
            <v>138</v>
          </cell>
          <cell r="EA70">
            <v>68</v>
          </cell>
          <cell r="EB70">
            <v>70</v>
          </cell>
          <cell r="EC70">
            <v>110</v>
          </cell>
          <cell r="ED70">
            <v>52</v>
          </cell>
          <cell r="EE70">
            <v>58</v>
          </cell>
          <cell r="EF70">
            <v>132</v>
          </cell>
          <cell r="EG70">
            <v>63</v>
          </cell>
          <cell r="EH70">
            <v>69</v>
          </cell>
          <cell r="EI70">
            <v>85</v>
          </cell>
          <cell r="EJ70">
            <v>30</v>
          </cell>
          <cell r="EK70">
            <v>55</v>
          </cell>
          <cell r="EL70">
            <v>137</v>
          </cell>
          <cell r="EM70">
            <v>77</v>
          </cell>
          <cell r="EN70">
            <v>60</v>
          </cell>
          <cell r="EO70">
            <v>134</v>
          </cell>
          <cell r="EP70">
            <v>82</v>
          </cell>
          <cell r="EQ70">
            <v>52</v>
          </cell>
          <cell r="ER70">
            <v>107</v>
          </cell>
          <cell r="ES70">
            <v>72</v>
          </cell>
          <cell r="ET70">
            <v>35</v>
          </cell>
          <cell r="EU70">
            <v>128</v>
          </cell>
          <cell r="EV70">
            <v>86</v>
          </cell>
          <cell r="EW70">
            <v>42</v>
          </cell>
          <cell r="EX70">
            <v>126</v>
          </cell>
          <cell r="EY70">
            <v>67</v>
          </cell>
          <cell r="EZ70">
            <v>59</v>
          </cell>
          <cell r="FA70">
            <v>145</v>
          </cell>
          <cell r="FB70">
            <v>73</v>
          </cell>
          <cell r="FC70">
            <v>72</v>
          </cell>
          <cell r="FD70">
            <v>133</v>
          </cell>
          <cell r="FE70">
            <v>91</v>
          </cell>
          <cell r="FF70">
            <v>42</v>
          </cell>
          <cell r="FG70">
            <v>171</v>
          </cell>
          <cell r="FH70">
            <v>108</v>
          </cell>
          <cell r="FI70">
            <v>63</v>
          </cell>
          <cell r="FJ70">
            <v>118</v>
          </cell>
          <cell r="FK70">
            <v>78</v>
          </cell>
          <cell r="FL70">
            <v>40</v>
          </cell>
          <cell r="FM70">
            <v>141</v>
          </cell>
          <cell r="FN70">
            <v>80</v>
          </cell>
          <cell r="FO70">
            <v>61</v>
          </cell>
          <cell r="FP70">
            <v>120</v>
          </cell>
          <cell r="FQ70">
            <v>66</v>
          </cell>
          <cell r="FR70">
            <v>54</v>
          </cell>
          <cell r="FS70">
            <v>136</v>
          </cell>
          <cell r="FT70">
            <v>90</v>
          </cell>
          <cell r="FU70">
            <v>46</v>
          </cell>
          <cell r="FV70">
            <v>125</v>
          </cell>
          <cell r="FW70">
            <v>76</v>
          </cell>
          <cell r="FX70">
            <v>49</v>
          </cell>
          <cell r="FY70">
            <v>120</v>
          </cell>
          <cell r="FZ70">
            <v>64</v>
          </cell>
          <cell r="GA70">
            <v>56</v>
          </cell>
          <cell r="GB70">
            <v>114</v>
          </cell>
          <cell r="GC70">
            <v>64</v>
          </cell>
          <cell r="GD70">
            <v>50</v>
          </cell>
          <cell r="GE70">
            <v>109</v>
          </cell>
          <cell r="GF70">
            <v>66</v>
          </cell>
          <cell r="GG70">
            <v>43</v>
          </cell>
          <cell r="GH70">
            <v>106</v>
          </cell>
          <cell r="GI70">
            <v>71</v>
          </cell>
          <cell r="GJ70">
            <v>35</v>
          </cell>
          <cell r="GK70">
            <v>135</v>
          </cell>
          <cell r="GL70">
            <v>88</v>
          </cell>
          <cell r="GM70">
            <v>47</v>
          </cell>
          <cell r="GN70">
            <v>95</v>
          </cell>
          <cell r="GO70">
            <v>60</v>
          </cell>
          <cell r="GP70">
            <v>35</v>
          </cell>
          <cell r="GQ70">
            <v>108</v>
          </cell>
          <cell r="GR70">
            <v>63</v>
          </cell>
          <cell r="GS70">
            <v>45</v>
          </cell>
          <cell r="GT70">
            <v>101</v>
          </cell>
          <cell r="GU70">
            <v>47</v>
          </cell>
          <cell r="GV70">
            <v>54</v>
          </cell>
          <cell r="GW70">
            <v>97</v>
          </cell>
          <cell r="GX70">
            <v>58</v>
          </cell>
          <cell r="GY70">
            <v>39</v>
          </cell>
          <cell r="GZ70">
            <v>99</v>
          </cell>
          <cell r="HA70">
            <v>56</v>
          </cell>
          <cell r="HB70">
            <v>43</v>
          </cell>
          <cell r="HC70">
            <v>99</v>
          </cell>
          <cell r="HD70">
            <v>47</v>
          </cell>
          <cell r="HE70">
            <v>52</v>
          </cell>
          <cell r="HF70">
            <v>96</v>
          </cell>
          <cell r="HG70">
            <v>50</v>
          </cell>
          <cell r="HH70">
            <v>46</v>
          </cell>
          <cell r="HI70">
            <v>105</v>
          </cell>
          <cell r="HJ70">
            <v>57</v>
          </cell>
          <cell r="HK70">
            <v>48</v>
          </cell>
          <cell r="HL70">
            <v>91</v>
          </cell>
          <cell r="HM70">
            <v>39</v>
          </cell>
          <cell r="HN70">
            <v>52</v>
          </cell>
          <cell r="HO70">
            <v>109</v>
          </cell>
          <cell r="HP70">
            <v>46</v>
          </cell>
          <cell r="HQ70">
            <v>63</v>
          </cell>
          <cell r="HR70">
            <v>108</v>
          </cell>
          <cell r="HS70">
            <v>58</v>
          </cell>
          <cell r="HT70">
            <v>50</v>
          </cell>
          <cell r="HU70">
            <v>61</v>
          </cell>
          <cell r="HV70">
            <v>40</v>
          </cell>
          <cell r="HW70">
            <v>21</v>
          </cell>
          <cell r="HX70">
            <v>75</v>
          </cell>
          <cell r="HY70">
            <v>43</v>
          </cell>
          <cell r="HZ70">
            <v>32</v>
          </cell>
          <cell r="IA70">
            <v>59</v>
          </cell>
          <cell r="IB70">
            <v>29</v>
          </cell>
          <cell r="IC70">
            <v>30</v>
          </cell>
          <cell r="ID70">
            <v>67</v>
          </cell>
          <cell r="IE70">
            <v>44</v>
          </cell>
          <cell r="IF70">
            <v>23</v>
          </cell>
          <cell r="IG70">
            <v>47</v>
          </cell>
          <cell r="IH70">
            <v>27</v>
          </cell>
          <cell r="II70">
            <v>20</v>
          </cell>
          <cell r="IJ70">
            <v>47</v>
          </cell>
          <cell r="IK70">
            <v>18</v>
          </cell>
          <cell r="IL70">
            <v>29</v>
          </cell>
          <cell r="IM70">
            <v>53</v>
          </cell>
          <cell r="IN70">
            <v>28</v>
          </cell>
          <cell r="IO70">
            <v>25</v>
          </cell>
          <cell r="IP70">
            <v>59</v>
          </cell>
          <cell r="IQ70">
            <v>35</v>
          </cell>
          <cell r="IR70">
            <v>24</v>
          </cell>
          <cell r="IS70">
            <v>56</v>
          </cell>
          <cell r="IT70">
            <v>31</v>
          </cell>
          <cell r="IU70">
            <v>25</v>
          </cell>
          <cell r="IV70">
            <v>39</v>
          </cell>
          <cell r="IW70">
            <v>24</v>
          </cell>
          <cell r="IX70">
            <v>15</v>
          </cell>
          <cell r="IY70">
            <v>37</v>
          </cell>
          <cell r="IZ70">
            <v>16</v>
          </cell>
          <cell r="JA70">
            <v>21</v>
          </cell>
          <cell r="JB70">
            <v>39</v>
          </cell>
          <cell r="JC70">
            <v>15</v>
          </cell>
          <cell r="JD70">
            <v>24</v>
          </cell>
          <cell r="JE70">
            <v>20</v>
          </cell>
          <cell r="JF70">
            <v>8</v>
          </cell>
          <cell r="JG70">
            <v>12</v>
          </cell>
          <cell r="JH70">
            <v>38</v>
          </cell>
          <cell r="JI70">
            <v>15</v>
          </cell>
          <cell r="JJ70">
            <v>23</v>
          </cell>
          <cell r="JK70">
            <v>26</v>
          </cell>
          <cell r="JL70">
            <v>12</v>
          </cell>
          <cell r="JM70">
            <v>14</v>
          </cell>
          <cell r="JN70">
            <v>38</v>
          </cell>
          <cell r="JO70">
            <v>17</v>
          </cell>
          <cell r="JP70">
            <v>21</v>
          </cell>
          <cell r="JQ70">
            <v>20</v>
          </cell>
          <cell r="JR70">
            <v>11</v>
          </cell>
          <cell r="JS70">
            <v>9</v>
          </cell>
          <cell r="JT70">
            <v>27</v>
          </cell>
          <cell r="JU70">
            <v>15</v>
          </cell>
          <cell r="JV70">
            <v>12</v>
          </cell>
          <cell r="JW70">
            <v>35</v>
          </cell>
          <cell r="JX70">
            <v>17</v>
          </cell>
          <cell r="JY70">
            <v>18</v>
          </cell>
          <cell r="JZ70">
            <v>19</v>
          </cell>
          <cell r="KA70">
            <v>9</v>
          </cell>
          <cell r="KB70">
            <v>10</v>
          </cell>
          <cell r="KC70">
            <v>22</v>
          </cell>
          <cell r="KD70">
            <v>12</v>
          </cell>
          <cell r="KE70">
            <v>10</v>
          </cell>
          <cell r="KF70">
            <v>63</v>
          </cell>
          <cell r="KG70">
            <v>20</v>
          </cell>
          <cell r="KH70">
            <v>43</v>
          </cell>
        </row>
        <row r="71">
          <cell r="C71" t="str">
            <v>Colchester</v>
          </cell>
          <cell r="D71" t="str">
            <v>E07000071</v>
          </cell>
          <cell r="E71" t="str">
            <v>Non-metropolitan District</v>
          </cell>
          <cell r="F71">
            <v>183939</v>
          </cell>
          <cell r="G71">
            <v>118031</v>
          </cell>
          <cell r="H71">
            <v>3.9727071599999997</v>
          </cell>
          <cell r="I71">
            <v>0.6416855587993846</v>
          </cell>
          <cell r="J71">
            <v>12706</v>
          </cell>
          <cell r="K71">
            <v>11449</v>
          </cell>
          <cell r="L71">
            <v>12781</v>
          </cell>
          <cell r="M71">
            <v>12684</v>
          </cell>
          <cell r="N71">
            <v>12073</v>
          </cell>
          <cell r="O71">
            <v>11978</v>
          </cell>
          <cell r="P71">
            <v>12301</v>
          </cell>
          <cell r="Q71">
            <v>12635</v>
          </cell>
          <cell r="R71">
            <v>9419</v>
          </cell>
          <cell r="S71">
            <v>10005</v>
          </cell>
          <cell r="T71">
            <v>91207</v>
          </cell>
          <cell r="U71">
            <v>92732</v>
          </cell>
          <cell r="V71">
            <v>2243</v>
          </cell>
          <cell r="W71">
            <v>1149</v>
          </cell>
          <cell r="X71">
            <v>1094</v>
          </cell>
          <cell r="Y71">
            <v>2321</v>
          </cell>
          <cell r="Z71">
            <v>1168</v>
          </cell>
          <cell r="AA71">
            <v>1153</v>
          </cell>
          <cell r="AB71">
            <v>2416</v>
          </cell>
          <cell r="AC71">
            <v>1218</v>
          </cell>
          <cell r="AD71">
            <v>1198</v>
          </cell>
          <cell r="AE71">
            <v>2391</v>
          </cell>
          <cell r="AF71">
            <v>1167</v>
          </cell>
          <cell r="AG71">
            <v>1224</v>
          </cell>
          <cell r="AH71">
            <v>2296</v>
          </cell>
          <cell r="AI71">
            <v>1224</v>
          </cell>
          <cell r="AJ71">
            <v>1072</v>
          </cell>
          <cell r="AK71">
            <v>2313</v>
          </cell>
          <cell r="AL71">
            <v>1249</v>
          </cell>
          <cell r="AM71">
            <v>1064</v>
          </cell>
          <cell r="AN71">
            <v>2261</v>
          </cell>
          <cell r="AO71">
            <v>1160</v>
          </cell>
          <cell r="AP71">
            <v>1101</v>
          </cell>
          <cell r="AQ71">
            <v>2173</v>
          </cell>
          <cell r="AR71">
            <v>1136</v>
          </cell>
          <cell r="AS71">
            <v>1037</v>
          </cell>
          <cell r="AT71">
            <v>2160</v>
          </cell>
          <cell r="AU71">
            <v>1110</v>
          </cell>
          <cell r="AV71">
            <v>1050</v>
          </cell>
          <cell r="AW71">
            <v>2117</v>
          </cell>
          <cell r="AX71">
            <v>1126</v>
          </cell>
          <cell r="AY71">
            <v>991</v>
          </cell>
          <cell r="AZ71">
            <v>2036</v>
          </cell>
          <cell r="BA71">
            <v>1067</v>
          </cell>
          <cell r="BB71">
            <v>969</v>
          </cell>
          <cell r="BC71">
            <v>1960</v>
          </cell>
          <cell r="BD71">
            <v>991</v>
          </cell>
          <cell r="BE71">
            <v>969</v>
          </cell>
          <cell r="BF71">
            <v>1876</v>
          </cell>
          <cell r="BG71">
            <v>953</v>
          </cell>
          <cell r="BH71">
            <v>923</v>
          </cell>
          <cell r="BI71">
            <v>1852</v>
          </cell>
          <cell r="BJ71">
            <v>956</v>
          </cell>
          <cell r="BK71">
            <v>896</v>
          </cell>
          <cell r="BL71">
            <v>1985</v>
          </cell>
          <cell r="BM71">
            <v>999</v>
          </cell>
          <cell r="BN71">
            <v>986</v>
          </cell>
          <cell r="BO71">
            <v>1954</v>
          </cell>
          <cell r="BP71">
            <v>995</v>
          </cell>
          <cell r="BQ71">
            <v>959</v>
          </cell>
          <cell r="BR71">
            <v>1961</v>
          </cell>
          <cell r="BS71">
            <v>1016</v>
          </cell>
          <cell r="BT71">
            <v>945</v>
          </cell>
          <cell r="BU71">
            <v>2058</v>
          </cell>
          <cell r="BV71">
            <v>1035</v>
          </cell>
          <cell r="BW71">
            <v>1023</v>
          </cell>
          <cell r="BX71">
            <v>2237</v>
          </cell>
          <cell r="BY71">
            <v>1211</v>
          </cell>
          <cell r="BZ71">
            <v>1026</v>
          </cell>
          <cell r="CA71">
            <v>2914</v>
          </cell>
          <cell r="CB71">
            <v>1548</v>
          </cell>
          <cell r="CC71">
            <v>1366</v>
          </cell>
          <cell r="CD71">
            <v>2871</v>
          </cell>
          <cell r="CE71">
            <v>1513</v>
          </cell>
          <cell r="CF71">
            <v>1358</v>
          </cell>
          <cell r="CG71">
            <v>3017</v>
          </cell>
          <cell r="CH71">
            <v>1586</v>
          </cell>
          <cell r="CI71">
            <v>1431</v>
          </cell>
          <cell r="CJ71">
            <v>2990</v>
          </cell>
          <cell r="CK71">
            <v>1590</v>
          </cell>
          <cell r="CL71">
            <v>1400</v>
          </cell>
          <cell r="CM71">
            <v>2959</v>
          </cell>
          <cell r="CN71">
            <v>1535</v>
          </cell>
          <cell r="CO71">
            <v>1424</v>
          </cell>
          <cell r="CP71">
            <v>3148</v>
          </cell>
          <cell r="CQ71">
            <v>1672</v>
          </cell>
          <cell r="CR71">
            <v>1476</v>
          </cell>
          <cell r="CS71">
            <v>2930</v>
          </cell>
          <cell r="CT71">
            <v>1484</v>
          </cell>
          <cell r="CU71">
            <v>1446</v>
          </cell>
          <cell r="CV71">
            <v>2824</v>
          </cell>
          <cell r="CW71">
            <v>1414</v>
          </cell>
          <cell r="CX71">
            <v>1410</v>
          </cell>
          <cell r="CY71">
            <v>2679</v>
          </cell>
          <cell r="CZ71">
            <v>1339</v>
          </cell>
          <cell r="DA71">
            <v>1340</v>
          </cell>
          <cell r="DB71">
            <v>2450</v>
          </cell>
          <cell r="DC71">
            <v>1264</v>
          </cell>
          <cell r="DD71">
            <v>1186</v>
          </cell>
          <cell r="DE71">
            <v>2406</v>
          </cell>
          <cell r="DF71">
            <v>1207</v>
          </cell>
          <cell r="DG71">
            <v>1199</v>
          </cell>
          <cell r="DH71">
            <v>2400</v>
          </cell>
          <cell r="DI71">
            <v>1201</v>
          </cell>
          <cell r="DJ71">
            <v>1199</v>
          </cell>
          <cell r="DK71">
            <v>2421</v>
          </cell>
          <cell r="DL71">
            <v>1264</v>
          </cell>
          <cell r="DM71">
            <v>1157</v>
          </cell>
          <cell r="DN71">
            <v>2554</v>
          </cell>
          <cell r="DO71">
            <v>1279</v>
          </cell>
          <cell r="DP71">
            <v>1275</v>
          </cell>
          <cell r="DQ71">
            <v>2430</v>
          </cell>
          <cell r="DR71">
            <v>1205</v>
          </cell>
          <cell r="DS71">
            <v>1225</v>
          </cell>
          <cell r="DT71">
            <v>2371</v>
          </cell>
          <cell r="DU71">
            <v>1124</v>
          </cell>
          <cell r="DV71">
            <v>1247</v>
          </cell>
          <cell r="DW71">
            <v>2482</v>
          </cell>
          <cell r="DX71">
            <v>1250</v>
          </cell>
          <cell r="DY71">
            <v>1232</v>
          </cell>
          <cell r="DZ71">
            <v>2396</v>
          </cell>
          <cell r="EA71">
            <v>1166</v>
          </cell>
          <cell r="EB71">
            <v>1230</v>
          </cell>
          <cell r="EC71">
            <v>2324</v>
          </cell>
          <cell r="ED71">
            <v>1127</v>
          </cell>
          <cell r="EE71">
            <v>1197</v>
          </cell>
          <cell r="EF71">
            <v>2331</v>
          </cell>
          <cell r="EG71">
            <v>1240</v>
          </cell>
          <cell r="EH71">
            <v>1091</v>
          </cell>
          <cell r="EI71">
            <v>2293</v>
          </cell>
          <cell r="EJ71">
            <v>1124</v>
          </cell>
          <cell r="EK71">
            <v>1169</v>
          </cell>
          <cell r="EL71">
            <v>2327</v>
          </cell>
          <cell r="EM71">
            <v>1171</v>
          </cell>
          <cell r="EN71">
            <v>1156</v>
          </cell>
          <cell r="EO71">
            <v>2357</v>
          </cell>
          <cell r="EP71">
            <v>1197</v>
          </cell>
          <cell r="EQ71">
            <v>1160</v>
          </cell>
          <cell r="ER71">
            <v>2432</v>
          </cell>
          <cell r="ES71">
            <v>1226</v>
          </cell>
          <cell r="ET71">
            <v>1206</v>
          </cell>
          <cell r="EU71">
            <v>2500</v>
          </cell>
          <cell r="EV71">
            <v>1293</v>
          </cell>
          <cell r="EW71">
            <v>1207</v>
          </cell>
          <cell r="EX71">
            <v>2609</v>
          </cell>
          <cell r="EY71">
            <v>1279</v>
          </cell>
          <cell r="EZ71">
            <v>1330</v>
          </cell>
          <cell r="FA71">
            <v>2497</v>
          </cell>
          <cell r="FB71">
            <v>1274</v>
          </cell>
          <cell r="FC71">
            <v>1223</v>
          </cell>
          <cell r="FD71">
            <v>2632</v>
          </cell>
          <cell r="FE71">
            <v>1299</v>
          </cell>
          <cell r="FF71">
            <v>1333</v>
          </cell>
          <cell r="FG71">
            <v>2603</v>
          </cell>
          <cell r="FH71">
            <v>1286</v>
          </cell>
          <cell r="FI71">
            <v>1317</v>
          </cell>
          <cell r="FJ71">
            <v>2539</v>
          </cell>
          <cell r="FK71">
            <v>1224</v>
          </cell>
          <cell r="FL71">
            <v>1315</v>
          </cell>
          <cell r="FM71">
            <v>2662</v>
          </cell>
          <cell r="FN71">
            <v>1264</v>
          </cell>
          <cell r="FO71">
            <v>1398</v>
          </cell>
          <cell r="FP71">
            <v>2531</v>
          </cell>
          <cell r="FQ71">
            <v>1260</v>
          </cell>
          <cell r="FR71">
            <v>1271</v>
          </cell>
          <cell r="FS71">
            <v>2525</v>
          </cell>
          <cell r="FT71">
            <v>1216</v>
          </cell>
          <cell r="FU71">
            <v>1309</v>
          </cell>
          <cell r="FV71">
            <v>2418</v>
          </cell>
          <cell r="FW71">
            <v>1160</v>
          </cell>
          <cell r="FX71">
            <v>1258</v>
          </cell>
          <cell r="FY71">
            <v>2308</v>
          </cell>
          <cell r="FZ71">
            <v>1175</v>
          </cell>
          <cell r="GA71">
            <v>1133</v>
          </cell>
          <cell r="GB71">
            <v>2221</v>
          </cell>
          <cell r="GC71">
            <v>1143</v>
          </cell>
          <cell r="GD71">
            <v>1078</v>
          </cell>
          <cell r="GE71">
            <v>2181</v>
          </cell>
          <cell r="GF71">
            <v>1088</v>
          </cell>
          <cell r="GG71">
            <v>1093</v>
          </cell>
          <cell r="GH71">
            <v>2124</v>
          </cell>
          <cell r="GI71">
            <v>1046</v>
          </cell>
          <cell r="GJ71">
            <v>1078</v>
          </cell>
          <cell r="GK71">
            <v>2044</v>
          </cell>
          <cell r="GL71">
            <v>976</v>
          </cell>
          <cell r="GM71">
            <v>1068</v>
          </cell>
          <cell r="GN71">
            <v>1894</v>
          </cell>
          <cell r="GO71">
            <v>925</v>
          </cell>
          <cell r="GP71">
            <v>969</v>
          </cell>
          <cell r="GQ71">
            <v>1852</v>
          </cell>
          <cell r="GR71">
            <v>906</v>
          </cell>
          <cell r="GS71">
            <v>946</v>
          </cell>
          <cell r="GT71">
            <v>1839</v>
          </cell>
          <cell r="GU71">
            <v>876</v>
          </cell>
          <cell r="GV71">
            <v>963</v>
          </cell>
          <cell r="GW71">
            <v>1847</v>
          </cell>
          <cell r="GX71">
            <v>861</v>
          </cell>
          <cell r="GY71">
            <v>986</v>
          </cell>
          <cell r="GZ71">
            <v>1940</v>
          </cell>
          <cell r="HA71">
            <v>930</v>
          </cell>
          <cell r="HB71">
            <v>1010</v>
          </cell>
          <cell r="HC71">
            <v>1833</v>
          </cell>
          <cell r="HD71">
            <v>938</v>
          </cell>
          <cell r="HE71">
            <v>895</v>
          </cell>
          <cell r="HF71">
            <v>1870</v>
          </cell>
          <cell r="HG71">
            <v>873</v>
          </cell>
          <cell r="HH71">
            <v>997</v>
          </cell>
          <cell r="HI71">
            <v>1882</v>
          </cell>
          <cell r="HJ71">
            <v>850</v>
          </cell>
          <cell r="HK71">
            <v>1032</v>
          </cell>
          <cell r="HL71">
            <v>2036</v>
          </cell>
          <cell r="HM71">
            <v>937</v>
          </cell>
          <cell r="HN71">
            <v>1099</v>
          </cell>
          <cell r="HO71">
            <v>2235</v>
          </cell>
          <cell r="HP71">
            <v>1050</v>
          </cell>
          <cell r="HQ71">
            <v>1185</v>
          </cell>
          <cell r="HR71">
            <v>2326</v>
          </cell>
          <cell r="HS71">
            <v>1099</v>
          </cell>
          <cell r="HT71">
            <v>1227</v>
          </cell>
          <cell r="HU71">
            <v>1740</v>
          </cell>
          <cell r="HV71">
            <v>835</v>
          </cell>
          <cell r="HW71">
            <v>905</v>
          </cell>
          <cell r="HX71">
            <v>1698</v>
          </cell>
          <cell r="HY71">
            <v>825</v>
          </cell>
          <cell r="HZ71">
            <v>873</v>
          </cell>
          <cell r="IA71">
            <v>1652</v>
          </cell>
          <cell r="IB71">
            <v>797</v>
          </cell>
          <cell r="IC71">
            <v>855</v>
          </cell>
          <cell r="ID71">
            <v>1517</v>
          </cell>
          <cell r="IE71">
            <v>743</v>
          </cell>
          <cell r="IF71">
            <v>774</v>
          </cell>
          <cell r="IG71">
            <v>1329</v>
          </cell>
          <cell r="IH71">
            <v>643</v>
          </cell>
          <cell r="II71">
            <v>686</v>
          </cell>
          <cell r="IJ71">
            <v>1147</v>
          </cell>
          <cell r="IK71">
            <v>504</v>
          </cell>
          <cell r="IL71">
            <v>643</v>
          </cell>
          <cell r="IM71">
            <v>1248</v>
          </cell>
          <cell r="IN71">
            <v>563</v>
          </cell>
          <cell r="IO71">
            <v>685</v>
          </cell>
          <cell r="IP71">
            <v>1186</v>
          </cell>
          <cell r="IQ71">
            <v>563</v>
          </cell>
          <cell r="IR71">
            <v>623</v>
          </cell>
          <cell r="IS71">
            <v>1171</v>
          </cell>
          <cell r="IT71">
            <v>588</v>
          </cell>
          <cell r="IU71">
            <v>583</v>
          </cell>
          <cell r="IV71">
            <v>1055</v>
          </cell>
          <cell r="IW71">
            <v>494</v>
          </cell>
          <cell r="IX71">
            <v>561</v>
          </cell>
          <cell r="IY71">
            <v>1003</v>
          </cell>
          <cell r="IZ71">
            <v>451</v>
          </cell>
          <cell r="JA71">
            <v>552</v>
          </cell>
          <cell r="JB71">
            <v>967</v>
          </cell>
          <cell r="JC71">
            <v>430</v>
          </cell>
          <cell r="JD71">
            <v>537</v>
          </cell>
          <cell r="JE71">
            <v>905</v>
          </cell>
          <cell r="JF71">
            <v>404</v>
          </cell>
          <cell r="JG71">
            <v>501</v>
          </cell>
          <cell r="JH71">
            <v>882</v>
          </cell>
          <cell r="JI71">
            <v>400</v>
          </cell>
          <cell r="JJ71">
            <v>482</v>
          </cell>
          <cell r="JK71">
            <v>785</v>
          </cell>
          <cell r="JL71">
            <v>356</v>
          </cell>
          <cell r="JM71">
            <v>429</v>
          </cell>
          <cell r="JN71">
            <v>722</v>
          </cell>
          <cell r="JO71">
            <v>281</v>
          </cell>
          <cell r="JP71">
            <v>441</v>
          </cell>
          <cell r="JQ71">
            <v>643</v>
          </cell>
          <cell r="JR71">
            <v>271</v>
          </cell>
          <cell r="JS71">
            <v>372</v>
          </cell>
          <cell r="JT71">
            <v>559</v>
          </cell>
          <cell r="JU71">
            <v>213</v>
          </cell>
          <cell r="JV71">
            <v>346</v>
          </cell>
          <cell r="JW71">
            <v>512</v>
          </cell>
          <cell r="JX71">
            <v>202</v>
          </cell>
          <cell r="JY71">
            <v>310</v>
          </cell>
          <cell r="JZ71">
            <v>480</v>
          </cell>
          <cell r="KA71">
            <v>199</v>
          </cell>
          <cell r="KB71">
            <v>281</v>
          </cell>
          <cell r="KC71">
            <v>383</v>
          </cell>
          <cell r="KD71">
            <v>132</v>
          </cell>
          <cell r="KE71">
            <v>251</v>
          </cell>
          <cell r="KF71">
            <v>1491</v>
          </cell>
          <cell r="KG71">
            <v>429</v>
          </cell>
          <cell r="KH71">
            <v>1062</v>
          </cell>
        </row>
        <row r="72">
          <cell r="C72" t="str">
            <v>Copeland</v>
          </cell>
          <cell r="D72" t="str">
            <v>E07000029</v>
          </cell>
          <cell r="E72" t="str">
            <v>Non-metropolitan District</v>
          </cell>
          <cell r="F72">
            <v>69647</v>
          </cell>
          <cell r="G72">
            <v>43137</v>
          </cell>
          <cell r="H72">
            <v>5.4529924599999999</v>
          </cell>
          <cell r="I72">
            <v>0.61936623257283152</v>
          </cell>
          <cell r="J72">
            <v>3636</v>
          </cell>
          <cell r="K72">
            <v>3106</v>
          </cell>
          <cell r="L72">
            <v>3896</v>
          </cell>
          <cell r="M72">
            <v>3908</v>
          </cell>
          <cell r="N72">
            <v>3855</v>
          </cell>
          <cell r="O72">
            <v>4077</v>
          </cell>
          <cell r="P72">
            <v>5508</v>
          </cell>
          <cell r="Q72">
            <v>5378</v>
          </cell>
          <cell r="R72">
            <v>4988</v>
          </cell>
          <cell r="S72">
            <v>4785</v>
          </cell>
          <cell r="T72">
            <v>35046</v>
          </cell>
          <cell r="U72">
            <v>34601</v>
          </cell>
          <cell r="V72">
            <v>719</v>
          </cell>
          <cell r="W72">
            <v>374</v>
          </cell>
          <cell r="X72">
            <v>345</v>
          </cell>
          <cell r="Y72">
            <v>731</v>
          </cell>
          <cell r="Z72">
            <v>378</v>
          </cell>
          <cell r="AA72">
            <v>353</v>
          </cell>
          <cell r="AB72">
            <v>760</v>
          </cell>
          <cell r="AC72">
            <v>413</v>
          </cell>
          <cell r="AD72">
            <v>347</v>
          </cell>
          <cell r="AE72">
            <v>783</v>
          </cell>
          <cell r="AF72">
            <v>407</v>
          </cell>
          <cell r="AG72">
            <v>376</v>
          </cell>
          <cell r="AH72">
            <v>728</v>
          </cell>
          <cell r="AI72">
            <v>383</v>
          </cell>
          <cell r="AJ72">
            <v>345</v>
          </cell>
          <cell r="AK72">
            <v>742</v>
          </cell>
          <cell r="AL72">
            <v>370</v>
          </cell>
          <cell r="AM72">
            <v>372</v>
          </cell>
          <cell r="AN72">
            <v>696</v>
          </cell>
          <cell r="AO72">
            <v>364</v>
          </cell>
          <cell r="AP72">
            <v>332</v>
          </cell>
          <cell r="AQ72">
            <v>766</v>
          </cell>
          <cell r="AR72">
            <v>383</v>
          </cell>
          <cell r="AS72">
            <v>383</v>
          </cell>
          <cell r="AT72">
            <v>756</v>
          </cell>
          <cell r="AU72">
            <v>412</v>
          </cell>
          <cell r="AV72">
            <v>344</v>
          </cell>
          <cell r="AW72">
            <v>791</v>
          </cell>
          <cell r="AX72">
            <v>435</v>
          </cell>
          <cell r="AY72">
            <v>356</v>
          </cell>
          <cell r="AZ72">
            <v>664</v>
          </cell>
          <cell r="BA72">
            <v>324</v>
          </cell>
          <cell r="BB72">
            <v>340</v>
          </cell>
          <cell r="BC72">
            <v>715</v>
          </cell>
          <cell r="BD72">
            <v>367</v>
          </cell>
          <cell r="BE72">
            <v>348</v>
          </cell>
          <cell r="BF72">
            <v>709</v>
          </cell>
          <cell r="BG72">
            <v>372</v>
          </cell>
          <cell r="BH72">
            <v>337</v>
          </cell>
          <cell r="BI72">
            <v>676</v>
          </cell>
          <cell r="BJ72">
            <v>331</v>
          </cell>
          <cell r="BK72">
            <v>345</v>
          </cell>
          <cell r="BL72">
            <v>691</v>
          </cell>
          <cell r="BM72">
            <v>365</v>
          </cell>
          <cell r="BN72">
            <v>326</v>
          </cell>
          <cell r="BO72">
            <v>704</v>
          </cell>
          <cell r="BP72">
            <v>376</v>
          </cell>
          <cell r="BQ72">
            <v>328</v>
          </cell>
          <cell r="BR72">
            <v>732</v>
          </cell>
          <cell r="BS72">
            <v>349</v>
          </cell>
          <cell r="BT72">
            <v>383</v>
          </cell>
          <cell r="BU72">
            <v>814</v>
          </cell>
          <cell r="BV72">
            <v>412</v>
          </cell>
          <cell r="BW72">
            <v>402</v>
          </cell>
          <cell r="BX72">
            <v>808</v>
          </cell>
          <cell r="BY72">
            <v>405</v>
          </cell>
          <cell r="BZ72">
            <v>403</v>
          </cell>
          <cell r="CA72">
            <v>677</v>
          </cell>
          <cell r="CB72">
            <v>388</v>
          </cell>
          <cell r="CC72">
            <v>289</v>
          </cell>
          <cell r="CD72">
            <v>641</v>
          </cell>
          <cell r="CE72">
            <v>361</v>
          </cell>
          <cell r="CF72">
            <v>280</v>
          </cell>
          <cell r="CG72">
            <v>652</v>
          </cell>
          <cell r="CH72">
            <v>397</v>
          </cell>
          <cell r="CI72">
            <v>255</v>
          </cell>
          <cell r="CJ72">
            <v>770</v>
          </cell>
          <cell r="CK72">
            <v>420</v>
          </cell>
          <cell r="CL72">
            <v>350</v>
          </cell>
          <cell r="CM72">
            <v>828</v>
          </cell>
          <cell r="CN72">
            <v>486</v>
          </cell>
          <cell r="CO72">
            <v>342</v>
          </cell>
          <cell r="CP72">
            <v>820</v>
          </cell>
          <cell r="CQ72">
            <v>418</v>
          </cell>
          <cell r="CR72">
            <v>402</v>
          </cell>
          <cell r="CS72">
            <v>772</v>
          </cell>
          <cell r="CT72">
            <v>378</v>
          </cell>
          <cell r="CU72">
            <v>394</v>
          </cell>
          <cell r="CV72">
            <v>798</v>
          </cell>
          <cell r="CW72">
            <v>410</v>
          </cell>
          <cell r="CX72">
            <v>388</v>
          </cell>
          <cell r="CY72">
            <v>844</v>
          </cell>
          <cell r="CZ72">
            <v>403</v>
          </cell>
          <cell r="DA72">
            <v>441</v>
          </cell>
          <cell r="DB72">
            <v>751</v>
          </cell>
          <cell r="DC72">
            <v>375</v>
          </cell>
          <cell r="DD72">
            <v>376</v>
          </cell>
          <cell r="DE72">
            <v>798</v>
          </cell>
          <cell r="DF72">
            <v>420</v>
          </cell>
          <cell r="DG72">
            <v>378</v>
          </cell>
          <cell r="DH72">
            <v>787</v>
          </cell>
          <cell r="DI72">
            <v>409</v>
          </cell>
          <cell r="DJ72">
            <v>378</v>
          </cell>
          <cell r="DK72">
            <v>722</v>
          </cell>
          <cell r="DL72">
            <v>362</v>
          </cell>
          <cell r="DM72">
            <v>360</v>
          </cell>
          <cell r="DN72">
            <v>789</v>
          </cell>
          <cell r="DO72">
            <v>389</v>
          </cell>
          <cell r="DP72">
            <v>400</v>
          </cell>
          <cell r="DQ72">
            <v>773</v>
          </cell>
          <cell r="DR72">
            <v>387</v>
          </cell>
          <cell r="DS72">
            <v>386</v>
          </cell>
          <cell r="DT72">
            <v>770</v>
          </cell>
          <cell r="DU72">
            <v>363</v>
          </cell>
          <cell r="DV72">
            <v>407</v>
          </cell>
          <cell r="DW72">
            <v>787</v>
          </cell>
          <cell r="DX72">
            <v>399</v>
          </cell>
          <cell r="DY72">
            <v>388</v>
          </cell>
          <cell r="DZ72">
            <v>724</v>
          </cell>
          <cell r="EA72">
            <v>343</v>
          </cell>
          <cell r="EB72">
            <v>381</v>
          </cell>
          <cell r="EC72">
            <v>700</v>
          </cell>
          <cell r="ED72">
            <v>363</v>
          </cell>
          <cell r="EE72">
            <v>337</v>
          </cell>
          <cell r="EF72">
            <v>642</v>
          </cell>
          <cell r="EG72">
            <v>324</v>
          </cell>
          <cell r="EH72">
            <v>318</v>
          </cell>
          <cell r="EI72">
            <v>742</v>
          </cell>
          <cell r="EJ72">
            <v>348</v>
          </cell>
          <cell r="EK72">
            <v>394</v>
          </cell>
          <cell r="EL72">
            <v>757</v>
          </cell>
          <cell r="EM72">
            <v>359</v>
          </cell>
          <cell r="EN72">
            <v>398</v>
          </cell>
          <cell r="EO72">
            <v>810</v>
          </cell>
          <cell r="EP72">
            <v>379</v>
          </cell>
          <cell r="EQ72">
            <v>431</v>
          </cell>
          <cell r="ER72">
            <v>859</v>
          </cell>
          <cell r="ES72">
            <v>410</v>
          </cell>
          <cell r="ET72">
            <v>449</v>
          </cell>
          <cell r="EU72">
            <v>889</v>
          </cell>
          <cell r="EV72">
            <v>453</v>
          </cell>
          <cell r="EW72">
            <v>436</v>
          </cell>
          <cell r="EX72">
            <v>1022</v>
          </cell>
          <cell r="EY72">
            <v>477</v>
          </cell>
          <cell r="EZ72">
            <v>545</v>
          </cell>
          <cell r="FA72">
            <v>982</v>
          </cell>
          <cell r="FB72">
            <v>509</v>
          </cell>
          <cell r="FC72">
            <v>473</v>
          </cell>
          <cell r="FD72">
            <v>1037</v>
          </cell>
          <cell r="FE72">
            <v>513</v>
          </cell>
          <cell r="FF72">
            <v>524</v>
          </cell>
          <cell r="FG72">
            <v>1025</v>
          </cell>
          <cell r="FH72">
            <v>514</v>
          </cell>
          <cell r="FI72">
            <v>511</v>
          </cell>
          <cell r="FJ72">
            <v>1084</v>
          </cell>
          <cell r="FK72">
            <v>538</v>
          </cell>
          <cell r="FL72">
            <v>546</v>
          </cell>
          <cell r="FM72">
            <v>1118</v>
          </cell>
          <cell r="FN72">
            <v>569</v>
          </cell>
          <cell r="FO72">
            <v>549</v>
          </cell>
          <cell r="FP72">
            <v>1155</v>
          </cell>
          <cell r="FQ72">
            <v>614</v>
          </cell>
          <cell r="FR72">
            <v>541</v>
          </cell>
          <cell r="FS72">
            <v>1134</v>
          </cell>
          <cell r="FT72">
            <v>513</v>
          </cell>
          <cell r="FU72">
            <v>621</v>
          </cell>
          <cell r="FV72">
            <v>1144</v>
          </cell>
          <cell r="FW72">
            <v>591</v>
          </cell>
          <cell r="FX72">
            <v>553</v>
          </cell>
          <cell r="FY72">
            <v>1132</v>
          </cell>
          <cell r="FZ72">
            <v>591</v>
          </cell>
          <cell r="GA72">
            <v>541</v>
          </cell>
          <cell r="GB72">
            <v>1075</v>
          </cell>
          <cell r="GC72">
            <v>556</v>
          </cell>
          <cell r="GD72">
            <v>519</v>
          </cell>
          <cell r="GE72">
            <v>1049</v>
          </cell>
          <cell r="GF72">
            <v>543</v>
          </cell>
          <cell r="GG72">
            <v>506</v>
          </cell>
          <cell r="GH72">
            <v>1078</v>
          </cell>
          <cell r="GI72">
            <v>583</v>
          </cell>
          <cell r="GJ72">
            <v>495</v>
          </cell>
          <cell r="GK72">
            <v>1042</v>
          </cell>
          <cell r="GL72">
            <v>516</v>
          </cell>
          <cell r="GM72">
            <v>526</v>
          </cell>
          <cell r="GN72">
            <v>1010</v>
          </cell>
          <cell r="GO72">
            <v>488</v>
          </cell>
          <cell r="GP72">
            <v>522</v>
          </cell>
          <cell r="GQ72">
            <v>1043</v>
          </cell>
          <cell r="GR72">
            <v>547</v>
          </cell>
          <cell r="GS72">
            <v>496</v>
          </cell>
          <cell r="GT72">
            <v>910</v>
          </cell>
          <cell r="GU72">
            <v>466</v>
          </cell>
          <cell r="GV72">
            <v>444</v>
          </cell>
          <cell r="GW72">
            <v>915</v>
          </cell>
          <cell r="GX72">
            <v>507</v>
          </cell>
          <cell r="GY72">
            <v>408</v>
          </cell>
          <cell r="GZ72">
            <v>879</v>
          </cell>
          <cell r="HA72">
            <v>426</v>
          </cell>
          <cell r="HB72">
            <v>453</v>
          </cell>
          <cell r="HC72">
            <v>862</v>
          </cell>
          <cell r="HD72">
            <v>432</v>
          </cell>
          <cell r="HE72">
            <v>430</v>
          </cell>
          <cell r="HF72">
            <v>985</v>
          </cell>
          <cell r="HG72">
            <v>480</v>
          </cell>
          <cell r="HH72">
            <v>505</v>
          </cell>
          <cell r="HI72">
            <v>915</v>
          </cell>
          <cell r="HJ72">
            <v>461</v>
          </cell>
          <cell r="HK72">
            <v>454</v>
          </cell>
          <cell r="HL72">
            <v>963</v>
          </cell>
          <cell r="HM72">
            <v>516</v>
          </cell>
          <cell r="HN72">
            <v>447</v>
          </cell>
          <cell r="HO72">
            <v>1082</v>
          </cell>
          <cell r="HP72">
            <v>579</v>
          </cell>
          <cell r="HQ72">
            <v>503</v>
          </cell>
          <cell r="HR72">
            <v>1061</v>
          </cell>
          <cell r="HS72">
            <v>527</v>
          </cell>
          <cell r="HT72">
            <v>534</v>
          </cell>
          <cell r="HU72">
            <v>766</v>
          </cell>
          <cell r="HV72">
            <v>396</v>
          </cell>
          <cell r="HW72">
            <v>370</v>
          </cell>
          <cell r="HX72">
            <v>761</v>
          </cell>
          <cell r="HY72">
            <v>391</v>
          </cell>
          <cell r="HZ72">
            <v>370</v>
          </cell>
          <cell r="IA72">
            <v>818</v>
          </cell>
          <cell r="IB72">
            <v>451</v>
          </cell>
          <cell r="IC72">
            <v>367</v>
          </cell>
          <cell r="ID72">
            <v>688</v>
          </cell>
          <cell r="IE72">
            <v>339</v>
          </cell>
          <cell r="IF72">
            <v>349</v>
          </cell>
          <cell r="IG72">
            <v>691</v>
          </cell>
          <cell r="IH72">
            <v>333</v>
          </cell>
          <cell r="II72">
            <v>358</v>
          </cell>
          <cell r="IJ72">
            <v>613</v>
          </cell>
          <cell r="IK72">
            <v>307</v>
          </cell>
          <cell r="IL72">
            <v>306</v>
          </cell>
          <cell r="IM72">
            <v>655</v>
          </cell>
          <cell r="IN72">
            <v>322</v>
          </cell>
          <cell r="IO72">
            <v>333</v>
          </cell>
          <cell r="IP72">
            <v>569</v>
          </cell>
          <cell r="IQ72">
            <v>271</v>
          </cell>
          <cell r="IR72">
            <v>298</v>
          </cell>
          <cell r="IS72">
            <v>608</v>
          </cell>
          <cell r="IT72">
            <v>254</v>
          </cell>
          <cell r="IU72">
            <v>354</v>
          </cell>
          <cell r="IV72">
            <v>563</v>
          </cell>
          <cell r="IW72">
            <v>283</v>
          </cell>
          <cell r="IX72">
            <v>280</v>
          </cell>
          <cell r="IY72">
            <v>485</v>
          </cell>
          <cell r="IZ72">
            <v>247</v>
          </cell>
          <cell r="JA72">
            <v>238</v>
          </cell>
          <cell r="JB72">
            <v>486</v>
          </cell>
          <cell r="JC72">
            <v>219</v>
          </cell>
          <cell r="JD72">
            <v>267</v>
          </cell>
          <cell r="JE72">
            <v>398</v>
          </cell>
          <cell r="JF72">
            <v>174</v>
          </cell>
          <cell r="JG72">
            <v>224</v>
          </cell>
          <cell r="JH72">
            <v>383</v>
          </cell>
          <cell r="JI72">
            <v>152</v>
          </cell>
          <cell r="JJ72">
            <v>231</v>
          </cell>
          <cell r="JK72">
            <v>419</v>
          </cell>
          <cell r="JL72">
            <v>186</v>
          </cell>
          <cell r="JM72">
            <v>233</v>
          </cell>
          <cell r="JN72">
            <v>286</v>
          </cell>
          <cell r="JO72">
            <v>125</v>
          </cell>
          <cell r="JP72">
            <v>161</v>
          </cell>
          <cell r="JQ72">
            <v>314</v>
          </cell>
          <cell r="JR72">
            <v>125</v>
          </cell>
          <cell r="JS72">
            <v>189</v>
          </cell>
          <cell r="JT72">
            <v>254</v>
          </cell>
          <cell r="JU72">
            <v>115</v>
          </cell>
          <cell r="JV72">
            <v>139</v>
          </cell>
          <cell r="JW72">
            <v>200</v>
          </cell>
          <cell r="JX72">
            <v>70</v>
          </cell>
          <cell r="JY72">
            <v>130</v>
          </cell>
          <cell r="JZ72">
            <v>167</v>
          </cell>
          <cell r="KA72">
            <v>63</v>
          </cell>
          <cell r="KB72">
            <v>104</v>
          </cell>
          <cell r="KC72">
            <v>147</v>
          </cell>
          <cell r="KD72">
            <v>35</v>
          </cell>
          <cell r="KE72">
            <v>112</v>
          </cell>
          <cell r="KF72">
            <v>587</v>
          </cell>
          <cell r="KG72">
            <v>168</v>
          </cell>
          <cell r="KH72">
            <v>419</v>
          </cell>
        </row>
        <row r="73">
          <cell r="C73" t="str">
            <v>Corby</v>
          </cell>
          <cell r="D73" t="str">
            <v>E07000150</v>
          </cell>
          <cell r="E73" t="str">
            <v>Non-metropolitan District</v>
          </cell>
          <cell r="F73">
            <v>66854</v>
          </cell>
          <cell r="G73">
            <v>42957</v>
          </cell>
          <cell r="H73">
            <v>4.4407059100000001</v>
          </cell>
          <cell r="I73">
            <v>0.64254943608460224</v>
          </cell>
          <cell r="J73">
            <v>3389</v>
          </cell>
          <cell r="K73">
            <v>3369</v>
          </cell>
          <cell r="L73">
            <v>4858</v>
          </cell>
          <cell r="M73">
            <v>5263</v>
          </cell>
          <cell r="N73">
            <v>4477</v>
          </cell>
          <cell r="O73">
            <v>4380</v>
          </cell>
          <cell r="P73">
            <v>4864</v>
          </cell>
          <cell r="Q73">
            <v>4843</v>
          </cell>
          <cell r="R73">
            <v>3653</v>
          </cell>
          <cell r="S73">
            <v>3861</v>
          </cell>
          <cell r="T73">
            <v>32779</v>
          </cell>
          <cell r="U73">
            <v>34075</v>
          </cell>
          <cell r="V73">
            <v>994</v>
          </cell>
          <cell r="W73">
            <v>513</v>
          </cell>
          <cell r="X73">
            <v>481</v>
          </cell>
          <cell r="Y73">
            <v>989</v>
          </cell>
          <cell r="Z73">
            <v>517</v>
          </cell>
          <cell r="AA73">
            <v>472</v>
          </cell>
          <cell r="AB73">
            <v>955</v>
          </cell>
          <cell r="AC73">
            <v>495</v>
          </cell>
          <cell r="AD73">
            <v>460</v>
          </cell>
          <cell r="AE73">
            <v>1072</v>
          </cell>
          <cell r="AF73">
            <v>519</v>
          </cell>
          <cell r="AG73">
            <v>553</v>
          </cell>
          <cell r="AH73">
            <v>1067</v>
          </cell>
          <cell r="AI73">
            <v>554</v>
          </cell>
          <cell r="AJ73">
            <v>513</v>
          </cell>
          <cell r="AK73">
            <v>1013</v>
          </cell>
          <cell r="AL73">
            <v>509</v>
          </cell>
          <cell r="AM73">
            <v>504</v>
          </cell>
          <cell r="AN73">
            <v>1005</v>
          </cell>
          <cell r="AO73">
            <v>495</v>
          </cell>
          <cell r="AP73">
            <v>510</v>
          </cell>
          <cell r="AQ73">
            <v>948</v>
          </cell>
          <cell r="AR73">
            <v>485</v>
          </cell>
          <cell r="AS73">
            <v>463</v>
          </cell>
          <cell r="AT73">
            <v>965</v>
          </cell>
          <cell r="AU73">
            <v>474</v>
          </cell>
          <cell r="AV73">
            <v>491</v>
          </cell>
          <cell r="AW73">
            <v>892</v>
          </cell>
          <cell r="AX73">
            <v>414</v>
          </cell>
          <cell r="AY73">
            <v>478</v>
          </cell>
          <cell r="AZ73">
            <v>765</v>
          </cell>
          <cell r="BA73">
            <v>396</v>
          </cell>
          <cell r="BB73">
            <v>369</v>
          </cell>
          <cell r="BC73">
            <v>815</v>
          </cell>
          <cell r="BD73">
            <v>393</v>
          </cell>
          <cell r="BE73">
            <v>422</v>
          </cell>
          <cell r="BF73">
            <v>763</v>
          </cell>
          <cell r="BG73">
            <v>421</v>
          </cell>
          <cell r="BH73">
            <v>342</v>
          </cell>
          <cell r="BI73">
            <v>735</v>
          </cell>
          <cell r="BJ73">
            <v>367</v>
          </cell>
          <cell r="BK73">
            <v>368</v>
          </cell>
          <cell r="BL73">
            <v>775</v>
          </cell>
          <cell r="BM73">
            <v>380</v>
          </cell>
          <cell r="BN73">
            <v>395</v>
          </cell>
          <cell r="BO73">
            <v>769</v>
          </cell>
          <cell r="BP73">
            <v>374</v>
          </cell>
          <cell r="BQ73">
            <v>395</v>
          </cell>
          <cell r="BR73">
            <v>811</v>
          </cell>
          <cell r="BS73">
            <v>400</v>
          </cell>
          <cell r="BT73">
            <v>411</v>
          </cell>
          <cell r="BU73">
            <v>782</v>
          </cell>
          <cell r="BV73">
            <v>370</v>
          </cell>
          <cell r="BW73">
            <v>412</v>
          </cell>
          <cell r="BX73">
            <v>812</v>
          </cell>
          <cell r="BY73">
            <v>397</v>
          </cell>
          <cell r="BZ73">
            <v>415</v>
          </cell>
          <cell r="CA73">
            <v>634</v>
          </cell>
          <cell r="CB73">
            <v>327</v>
          </cell>
          <cell r="CC73">
            <v>307</v>
          </cell>
          <cell r="CD73">
            <v>652</v>
          </cell>
          <cell r="CE73">
            <v>356</v>
          </cell>
          <cell r="CF73">
            <v>296</v>
          </cell>
          <cell r="CG73">
            <v>661</v>
          </cell>
          <cell r="CH73">
            <v>329</v>
          </cell>
          <cell r="CI73">
            <v>332</v>
          </cell>
          <cell r="CJ73">
            <v>796</v>
          </cell>
          <cell r="CK73">
            <v>395</v>
          </cell>
          <cell r="CL73">
            <v>401</v>
          </cell>
          <cell r="CM73">
            <v>803</v>
          </cell>
          <cell r="CN73">
            <v>386</v>
          </cell>
          <cell r="CO73">
            <v>417</v>
          </cell>
          <cell r="CP73">
            <v>807</v>
          </cell>
          <cell r="CQ73">
            <v>429</v>
          </cell>
          <cell r="CR73">
            <v>378</v>
          </cell>
          <cell r="CS73">
            <v>919</v>
          </cell>
          <cell r="CT73">
            <v>430</v>
          </cell>
          <cell r="CU73">
            <v>489</v>
          </cell>
          <cell r="CV73">
            <v>938</v>
          </cell>
          <cell r="CW73">
            <v>449</v>
          </cell>
          <cell r="CX73">
            <v>489</v>
          </cell>
          <cell r="CY73">
            <v>901</v>
          </cell>
          <cell r="CZ73">
            <v>439</v>
          </cell>
          <cell r="DA73">
            <v>462</v>
          </cell>
          <cell r="DB73">
            <v>950</v>
          </cell>
          <cell r="DC73">
            <v>449</v>
          </cell>
          <cell r="DD73">
            <v>501</v>
          </cell>
          <cell r="DE73">
            <v>1036</v>
          </cell>
          <cell r="DF73">
            <v>469</v>
          </cell>
          <cell r="DG73">
            <v>567</v>
          </cell>
          <cell r="DH73">
            <v>1161</v>
          </cell>
          <cell r="DI73">
            <v>541</v>
          </cell>
          <cell r="DJ73">
            <v>620</v>
          </cell>
          <cell r="DK73">
            <v>1035</v>
          </cell>
          <cell r="DL73">
            <v>519</v>
          </cell>
          <cell r="DM73">
            <v>516</v>
          </cell>
          <cell r="DN73">
            <v>1104</v>
          </cell>
          <cell r="DO73">
            <v>506</v>
          </cell>
          <cell r="DP73">
            <v>598</v>
          </cell>
          <cell r="DQ73">
            <v>1053</v>
          </cell>
          <cell r="DR73">
            <v>508</v>
          </cell>
          <cell r="DS73">
            <v>545</v>
          </cell>
          <cell r="DT73">
            <v>1024</v>
          </cell>
          <cell r="DU73">
            <v>548</v>
          </cell>
          <cell r="DV73">
            <v>476</v>
          </cell>
          <cell r="DW73">
            <v>985</v>
          </cell>
          <cell r="DX73">
            <v>512</v>
          </cell>
          <cell r="DY73">
            <v>473</v>
          </cell>
          <cell r="DZ73">
            <v>986</v>
          </cell>
          <cell r="EA73">
            <v>510</v>
          </cell>
          <cell r="EB73">
            <v>476</v>
          </cell>
          <cell r="EC73">
            <v>833</v>
          </cell>
          <cell r="ED73">
            <v>422</v>
          </cell>
          <cell r="EE73">
            <v>411</v>
          </cell>
          <cell r="EF73">
            <v>836</v>
          </cell>
          <cell r="EG73">
            <v>426</v>
          </cell>
          <cell r="EH73">
            <v>410</v>
          </cell>
          <cell r="EI73">
            <v>866</v>
          </cell>
          <cell r="EJ73">
            <v>446</v>
          </cell>
          <cell r="EK73">
            <v>420</v>
          </cell>
          <cell r="EL73">
            <v>844</v>
          </cell>
          <cell r="EM73">
            <v>410</v>
          </cell>
          <cell r="EN73">
            <v>434</v>
          </cell>
          <cell r="EO73">
            <v>839</v>
          </cell>
          <cell r="EP73">
            <v>402</v>
          </cell>
          <cell r="EQ73">
            <v>437</v>
          </cell>
          <cell r="ER73">
            <v>822</v>
          </cell>
          <cell r="ES73">
            <v>427</v>
          </cell>
          <cell r="ET73">
            <v>395</v>
          </cell>
          <cell r="EU73">
            <v>895</v>
          </cell>
          <cell r="EV73">
            <v>464</v>
          </cell>
          <cell r="EW73">
            <v>431</v>
          </cell>
          <cell r="EX73">
            <v>951</v>
          </cell>
          <cell r="EY73">
            <v>458</v>
          </cell>
          <cell r="EZ73">
            <v>493</v>
          </cell>
          <cell r="FA73">
            <v>838</v>
          </cell>
          <cell r="FB73">
            <v>443</v>
          </cell>
          <cell r="FC73">
            <v>395</v>
          </cell>
          <cell r="FD73">
            <v>1027</v>
          </cell>
          <cell r="FE73">
            <v>523</v>
          </cell>
          <cell r="FF73">
            <v>504</v>
          </cell>
          <cell r="FG73">
            <v>994</v>
          </cell>
          <cell r="FH73">
            <v>470</v>
          </cell>
          <cell r="FI73">
            <v>524</v>
          </cell>
          <cell r="FJ73">
            <v>947</v>
          </cell>
          <cell r="FK73">
            <v>481</v>
          </cell>
          <cell r="FL73">
            <v>466</v>
          </cell>
          <cell r="FM73">
            <v>1012</v>
          </cell>
          <cell r="FN73">
            <v>486</v>
          </cell>
          <cell r="FO73">
            <v>526</v>
          </cell>
          <cell r="FP73">
            <v>1049</v>
          </cell>
          <cell r="FQ73">
            <v>525</v>
          </cell>
          <cell r="FR73">
            <v>524</v>
          </cell>
          <cell r="FS73">
            <v>956</v>
          </cell>
          <cell r="FT73">
            <v>447</v>
          </cell>
          <cell r="FU73">
            <v>509</v>
          </cell>
          <cell r="FV73">
            <v>1022</v>
          </cell>
          <cell r="FW73">
            <v>530</v>
          </cell>
          <cell r="FX73">
            <v>492</v>
          </cell>
          <cell r="FY73">
            <v>924</v>
          </cell>
          <cell r="FZ73">
            <v>483</v>
          </cell>
          <cell r="GA73">
            <v>441</v>
          </cell>
          <cell r="GB73">
            <v>938</v>
          </cell>
          <cell r="GC73">
            <v>476</v>
          </cell>
          <cell r="GD73">
            <v>462</v>
          </cell>
          <cell r="GE73">
            <v>895</v>
          </cell>
          <cell r="GF73">
            <v>452</v>
          </cell>
          <cell r="GG73">
            <v>443</v>
          </cell>
          <cell r="GH73">
            <v>855</v>
          </cell>
          <cell r="GI73">
            <v>410</v>
          </cell>
          <cell r="GJ73">
            <v>445</v>
          </cell>
          <cell r="GK73">
            <v>835</v>
          </cell>
          <cell r="GL73">
            <v>401</v>
          </cell>
          <cell r="GM73">
            <v>434</v>
          </cell>
          <cell r="GN73">
            <v>777</v>
          </cell>
          <cell r="GO73">
            <v>383</v>
          </cell>
          <cell r="GP73">
            <v>394</v>
          </cell>
          <cell r="GQ73">
            <v>721</v>
          </cell>
          <cell r="GR73">
            <v>358</v>
          </cell>
          <cell r="GS73">
            <v>363</v>
          </cell>
          <cell r="GT73">
            <v>743</v>
          </cell>
          <cell r="GU73">
            <v>354</v>
          </cell>
          <cell r="GV73">
            <v>389</v>
          </cell>
          <cell r="GW73">
            <v>713</v>
          </cell>
          <cell r="GX73">
            <v>320</v>
          </cell>
          <cell r="GY73">
            <v>393</v>
          </cell>
          <cell r="GZ73">
            <v>729</v>
          </cell>
          <cell r="HA73">
            <v>365</v>
          </cell>
          <cell r="HB73">
            <v>364</v>
          </cell>
          <cell r="HC73">
            <v>586</v>
          </cell>
          <cell r="HD73">
            <v>291</v>
          </cell>
          <cell r="HE73">
            <v>295</v>
          </cell>
          <cell r="HF73">
            <v>660</v>
          </cell>
          <cell r="HG73">
            <v>319</v>
          </cell>
          <cell r="HH73">
            <v>341</v>
          </cell>
          <cell r="HI73">
            <v>614</v>
          </cell>
          <cell r="HJ73">
            <v>302</v>
          </cell>
          <cell r="HK73">
            <v>312</v>
          </cell>
          <cell r="HL73">
            <v>606</v>
          </cell>
          <cell r="HM73">
            <v>282</v>
          </cell>
          <cell r="HN73">
            <v>324</v>
          </cell>
          <cell r="HO73">
            <v>620</v>
          </cell>
          <cell r="HP73">
            <v>299</v>
          </cell>
          <cell r="HQ73">
            <v>321</v>
          </cell>
          <cell r="HR73">
            <v>690</v>
          </cell>
          <cell r="HS73">
            <v>326</v>
          </cell>
          <cell r="HT73">
            <v>364</v>
          </cell>
          <cell r="HU73">
            <v>534</v>
          </cell>
          <cell r="HV73">
            <v>256</v>
          </cell>
          <cell r="HW73">
            <v>278</v>
          </cell>
          <cell r="HX73">
            <v>510</v>
          </cell>
          <cell r="HY73">
            <v>244</v>
          </cell>
          <cell r="HZ73">
            <v>266</v>
          </cell>
          <cell r="IA73">
            <v>499</v>
          </cell>
          <cell r="IB73">
            <v>224</v>
          </cell>
          <cell r="IC73">
            <v>275</v>
          </cell>
          <cell r="ID73">
            <v>468</v>
          </cell>
          <cell r="IE73">
            <v>214</v>
          </cell>
          <cell r="IF73">
            <v>254</v>
          </cell>
          <cell r="IG73">
            <v>453</v>
          </cell>
          <cell r="IH73">
            <v>218</v>
          </cell>
          <cell r="II73">
            <v>235</v>
          </cell>
          <cell r="IJ73">
            <v>362</v>
          </cell>
          <cell r="IK73">
            <v>166</v>
          </cell>
          <cell r="IL73">
            <v>196</v>
          </cell>
          <cell r="IM73">
            <v>376</v>
          </cell>
          <cell r="IN73">
            <v>169</v>
          </cell>
          <cell r="IO73">
            <v>207</v>
          </cell>
          <cell r="IP73">
            <v>386</v>
          </cell>
          <cell r="IQ73">
            <v>168</v>
          </cell>
          <cell r="IR73">
            <v>218</v>
          </cell>
          <cell r="IS73">
            <v>368</v>
          </cell>
          <cell r="IT73">
            <v>183</v>
          </cell>
          <cell r="IU73">
            <v>185</v>
          </cell>
          <cell r="IV73">
            <v>343</v>
          </cell>
          <cell r="IW73">
            <v>166</v>
          </cell>
          <cell r="IX73">
            <v>177</v>
          </cell>
          <cell r="IY73">
            <v>349</v>
          </cell>
          <cell r="IZ73">
            <v>148</v>
          </cell>
          <cell r="JA73">
            <v>201</v>
          </cell>
          <cell r="JB73">
            <v>276</v>
          </cell>
          <cell r="JC73">
            <v>135</v>
          </cell>
          <cell r="JD73">
            <v>141</v>
          </cell>
          <cell r="JE73">
            <v>257</v>
          </cell>
          <cell r="JF73">
            <v>113</v>
          </cell>
          <cell r="JG73">
            <v>144</v>
          </cell>
          <cell r="JH73">
            <v>252</v>
          </cell>
          <cell r="JI73">
            <v>100</v>
          </cell>
          <cell r="JJ73">
            <v>152</v>
          </cell>
          <cell r="JK73">
            <v>208</v>
          </cell>
          <cell r="JL73">
            <v>79</v>
          </cell>
          <cell r="JM73">
            <v>129</v>
          </cell>
          <cell r="JN73">
            <v>196</v>
          </cell>
          <cell r="JO73">
            <v>87</v>
          </cell>
          <cell r="JP73">
            <v>109</v>
          </cell>
          <cell r="JQ73">
            <v>150</v>
          </cell>
          <cell r="JR73">
            <v>48</v>
          </cell>
          <cell r="JS73">
            <v>102</v>
          </cell>
          <cell r="JT73">
            <v>171</v>
          </cell>
          <cell r="JU73">
            <v>65</v>
          </cell>
          <cell r="JV73">
            <v>106</v>
          </cell>
          <cell r="JW73">
            <v>138</v>
          </cell>
          <cell r="JX73">
            <v>60</v>
          </cell>
          <cell r="JY73">
            <v>78</v>
          </cell>
          <cell r="JZ73">
            <v>112</v>
          </cell>
          <cell r="KA73">
            <v>48</v>
          </cell>
          <cell r="KB73">
            <v>64</v>
          </cell>
          <cell r="KC73">
            <v>104</v>
          </cell>
          <cell r="KD73">
            <v>35</v>
          </cell>
          <cell r="KE73">
            <v>69</v>
          </cell>
          <cell r="KF73">
            <v>333</v>
          </cell>
          <cell r="KG73">
            <v>97</v>
          </cell>
          <cell r="KH73">
            <v>236</v>
          </cell>
        </row>
        <row r="74">
          <cell r="C74" t="str">
            <v>Cornwall</v>
          </cell>
          <cell r="D74" t="str">
            <v>E06000052</v>
          </cell>
          <cell r="E74" t="str">
            <v>Unitary Authority</v>
          </cell>
          <cell r="F74">
            <v>549404</v>
          </cell>
          <cell r="G74">
            <v>324681</v>
          </cell>
          <cell r="H74">
            <v>4.0999999999999996</v>
          </cell>
          <cell r="I74">
            <v>0.59096948693493312</v>
          </cell>
          <cell r="J74">
            <v>28507</v>
          </cell>
          <cell r="K74">
            <v>27123</v>
          </cell>
          <cell r="L74">
            <v>26843</v>
          </cell>
          <cell r="M74">
            <v>27395</v>
          </cell>
          <cell r="N74">
            <v>29447</v>
          </cell>
          <cell r="O74">
            <v>32103</v>
          </cell>
          <cell r="P74">
            <v>37688</v>
          </cell>
          <cell r="Q74">
            <v>40723</v>
          </cell>
          <cell r="R74">
            <v>35902</v>
          </cell>
          <cell r="S74">
            <v>38950</v>
          </cell>
          <cell r="T74">
            <v>266510</v>
          </cell>
          <cell r="U74">
            <v>282894</v>
          </cell>
          <cell r="V74">
            <v>5515</v>
          </cell>
          <cell r="W74">
            <v>2820</v>
          </cell>
          <cell r="X74">
            <v>2695</v>
          </cell>
          <cell r="Y74">
            <v>5674</v>
          </cell>
          <cell r="Z74">
            <v>2847</v>
          </cell>
          <cell r="AA74">
            <v>2827</v>
          </cell>
          <cell r="AB74">
            <v>5980</v>
          </cell>
          <cell r="AC74">
            <v>3049</v>
          </cell>
          <cell r="AD74">
            <v>2931</v>
          </cell>
          <cell r="AE74">
            <v>6194</v>
          </cell>
          <cell r="AF74">
            <v>3175</v>
          </cell>
          <cell r="AG74">
            <v>3019</v>
          </cell>
          <cell r="AH74">
            <v>6158</v>
          </cell>
          <cell r="AI74">
            <v>3211</v>
          </cell>
          <cell r="AJ74">
            <v>2947</v>
          </cell>
          <cell r="AK74">
            <v>5830</v>
          </cell>
          <cell r="AL74">
            <v>3004</v>
          </cell>
          <cell r="AM74">
            <v>2826</v>
          </cell>
          <cell r="AN74">
            <v>5887</v>
          </cell>
          <cell r="AO74">
            <v>3026</v>
          </cell>
          <cell r="AP74">
            <v>2861</v>
          </cell>
          <cell r="AQ74">
            <v>5768</v>
          </cell>
          <cell r="AR74">
            <v>2937</v>
          </cell>
          <cell r="AS74">
            <v>2831</v>
          </cell>
          <cell r="AT74">
            <v>5972</v>
          </cell>
          <cell r="AU74">
            <v>3069</v>
          </cell>
          <cell r="AV74">
            <v>2903</v>
          </cell>
          <cell r="AW74">
            <v>5854</v>
          </cell>
          <cell r="AX74">
            <v>2969</v>
          </cell>
          <cell r="AY74">
            <v>2885</v>
          </cell>
          <cell r="AZ74">
            <v>5627</v>
          </cell>
          <cell r="BA74">
            <v>2897</v>
          </cell>
          <cell r="BB74">
            <v>2730</v>
          </cell>
          <cell r="BC74">
            <v>5592</v>
          </cell>
          <cell r="BD74">
            <v>2838</v>
          </cell>
          <cell r="BE74">
            <v>2754</v>
          </cell>
          <cell r="BF74">
            <v>5468</v>
          </cell>
          <cell r="BG74">
            <v>2858</v>
          </cell>
          <cell r="BH74">
            <v>2610</v>
          </cell>
          <cell r="BI74">
            <v>5526</v>
          </cell>
          <cell r="BJ74">
            <v>2788</v>
          </cell>
          <cell r="BK74">
            <v>2738</v>
          </cell>
          <cell r="BL74">
            <v>5741</v>
          </cell>
          <cell r="BM74">
            <v>3005</v>
          </cell>
          <cell r="BN74">
            <v>2736</v>
          </cell>
          <cell r="BO74">
            <v>6006</v>
          </cell>
          <cell r="BP74">
            <v>3038</v>
          </cell>
          <cell r="BQ74">
            <v>2968</v>
          </cell>
          <cell r="BR74">
            <v>6236</v>
          </cell>
          <cell r="BS74">
            <v>3218</v>
          </cell>
          <cell r="BT74">
            <v>3018</v>
          </cell>
          <cell r="BU74">
            <v>6422</v>
          </cell>
          <cell r="BV74">
            <v>3296</v>
          </cell>
          <cell r="BW74">
            <v>3126</v>
          </cell>
          <cell r="BX74">
            <v>6609</v>
          </cell>
          <cell r="BY74">
            <v>3395</v>
          </cell>
          <cell r="BZ74">
            <v>3214</v>
          </cell>
          <cell r="CA74">
            <v>6424</v>
          </cell>
          <cell r="CB74">
            <v>3257</v>
          </cell>
          <cell r="CC74">
            <v>3167</v>
          </cell>
          <cell r="CD74">
            <v>6057</v>
          </cell>
          <cell r="CE74">
            <v>3091</v>
          </cell>
          <cell r="CF74">
            <v>2966</v>
          </cell>
          <cell r="CG74">
            <v>6126</v>
          </cell>
          <cell r="CH74">
            <v>3144</v>
          </cell>
          <cell r="CI74">
            <v>2982</v>
          </cell>
          <cell r="CJ74">
            <v>6046</v>
          </cell>
          <cell r="CK74">
            <v>3034</v>
          </cell>
          <cell r="CL74">
            <v>3012</v>
          </cell>
          <cell r="CM74">
            <v>5994</v>
          </cell>
          <cell r="CN74">
            <v>3112</v>
          </cell>
          <cell r="CO74">
            <v>2882</v>
          </cell>
          <cell r="CP74">
            <v>5716</v>
          </cell>
          <cell r="CQ74">
            <v>2960</v>
          </cell>
          <cell r="CR74">
            <v>2756</v>
          </cell>
          <cell r="CS74">
            <v>5341</v>
          </cell>
          <cell r="CT74">
            <v>2780</v>
          </cell>
          <cell r="CU74">
            <v>2561</v>
          </cell>
          <cell r="CV74">
            <v>5330</v>
          </cell>
          <cell r="CW74">
            <v>2740</v>
          </cell>
          <cell r="CX74">
            <v>2590</v>
          </cell>
          <cell r="CY74">
            <v>5525</v>
          </cell>
          <cell r="CZ74">
            <v>2711</v>
          </cell>
          <cell r="DA74">
            <v>2814</v>
          </cell>
          <cell r="DB74">
            <v>5244</v>
          </cell>
          <cell r="DC74">
            <v>2601</v>
          </cell>
          <cell r="DD74">
            <v>2643</v>
          </cell>
          <cell r="DE74">
            <v>5289</v>
          </cell>
          <cell r="DF74">
            <v>2698</v>
          </cell>
          <cell r="DG74">
            <v>2591</v>
          </cell>
          <cell r="DH74">
            <v>5421</v>
          </cell>
          <cell r="DI74">
            <v>2644</v>
          </cell>
          <cell r="DJ74">
            <v>2777</v>
          </cell>
          <cell r="DK74">
            <v>5417</v>
          </cell>
          <cell r="DL74">
            <v>2562</v>
          </cell>
          <cell r="DM74">
            <v>2855</v>
          </cell>
          <cell r="DN74">
            <v>5383</v>
          </cell>
          <cell r="DO74">
            <v>2606</v>
          </cell>
          <cell r="DP74">
            <v>2777</v>
          </cell>
          <cell r="DQ74">
            <v>5428</v>
          </cell>
          <cell r="DR74">
            <v>2583</v>
          </cell>
          <cell r="DS74">
            <v>2845</v>
          </cell>
          <cell r="DT74">
            <v>5860</v>
          </cell>
          <cell r="DU74">
            <v>2918</v>
          </cell>
          <cell r="DV74">
            <v>2942</v>
          </cell>
          <cell r="DW74">
            <v>5915</v>
          </cell>
          <cell r="DX74">
            <v>2928</v>
          </cell>
          <cell r="DY74">
            <v>2987</v>
          </cell>
          <cell r="DZ74">
            <v>5639</v>
          </cell>
          <cell r="EA74">
            <v>2671</v>
          </cell>
          <cell r="EB74">
            <v>2968</v>
          </cell>
          <cell r="EC74">
            <v>5387</v>
          </cell>
          <cell r="ED74">
            <v>2592</v>
          </cell>
          <cell r="EE74">
            <v>2795</v>
          </cell>
          <cell r="EF74">
            <v>5449</v>
          </cell>
          <cell r="EG74">
            <v>2686</v>
          </cell>
          <cell r="EH74">
            <v>2763</v>
          </cell>
          <cell r="EI74">
            <v>5615</v>
          </cell>
          <cell r="EJ74">
            <v>2686</v>
          </cell>
          <cell r="EK74">
            <v>2929</v>
          </cell>
          <cell r="EL74">
            <v>5901</v>
          </cell>
          <cell r="EM74">
            <v>2810</v>
          </cell>
          <cell r="EN74">
            <v>3091</v>
          </cell>
          <cell r="EO74">
            <v>6199</v>
          </cell>
          <cell r="EP74">
            <v>2891</v>
          </cell>
          <cell r="EQ74">
            <v>3308</v>
          </cell>
          <cell r="ER74">
            <v>6795</v>
          </cell>
          <cell r="ES74">
            <v>3280</v>
          </cell>
          <cell r="ET74">
            <v>3515</v>
          </cell>
          <cell r="EU74">
            <v>7057</v>
          </cell>
          <cell r="EV74">
            <v>3379</v>
          </cell>
          <cell r="EW74">
            <v>3678</v>
          </cell>
          <cell r="EX74">
            <v>7593</v>
          </cell>
          <cell r="EY74">
            <v>3524</v>
          </cell>
          <cell r="EZ74">
            <v>4069</v>
          </cell>
          <cell r="FA74">
            <v>7249</v>
          </cell>
          <cell r="FB74">
            <v>3405</v>
          </cell>
          <cell r="FC74">
            <v>3844</v>
          </cell>
          <cell r="FD74">
            <v>7613</v>
          </cell>
          <cell r="FE74">
            <v>3599</v>
          </cell>
          <cell r="FF74">
            <v>4014</v>
          </cell>
          <cell r="FG74">
            <v>7661</v>
          </cell>
          <cell r="FH74">
            <v>3665</v>
          </cell>
          <cell r="FI74">
            <v>3996</v>
          </cell>
          <cell r="FJ74">
            <v>8020</v>
          </cell>
          <cell r="FK74">
            <v>3840</v>
          </cell>
          <cell r="FL74">
            <v>4180</v>
          </cell>
          <cell r="FM74">
            <v>8152</v>
          </cell>
          <cell r="FN74">
            <v>3862</v>
          </cell>
          <cell r="FO74">
            <v>4290</v>
          </cell>
          <cell r="FP74">
            <v>7880</v>
          </cell>
          <cell r="FQ74">
            <v>3842</v>
          </cell>
          <cell r="FR74">
            <v>4038</v>
          </cell>
          <cell r="FS74">
            <v>8252</v>
          </cell>
          <cell r="FT74">
            <v>4006</v>
          </cell>
          <cell r="FU74">
            <v>4246</v>
          </cell>
          <cell r="FV74">
            <v>8006</v>
          </cell>
          <cell r="FW74">
            <v>3928</v>
          </cell>
          <cell r="FX74">
            <v>4078</v>
          </cell>
          <cell r="FY74">
            <v>7865</v>
          </cell>
          <cell r="FZ74">
            <v>3735</v>
          </cell>
          <cell r="GA74">
            <v>4130</v>
          </cell>
          <cell r="GB74">
            <v>7713</v>
          </cell>
          <cell r="GC74">
            <v>3806</v>
          </cell>
          <cell r="GD74">
            <v>3907</v>
          </cell>
          <cell r="GE74">
            <v>7574</v>
          </cell>
          <cell r="GF74">
            <v>3672</v>
          </cell>
          <cell r="GG74">
            <v>3902</v>
          </cell>
          <cell r="GH74">
            <v>7735</v>
          </cell>
          <cell r="GI74">
            <v>3745</v>
          </cell>
          <cell r="GJ74">
            <v>3990</v>
          </cell>
          <cell r="GK74">
            <v>7673</v>
          </cell>
          <cell r="GL74">
            <v>3679</v>
          </cell>
          <cell r="GM74">
            <v>3994</v>
          </cell>
          <cell r="GN74">
            <v>7595</v>
          </cell>
          <cell r="GO74">
            <v>3584</v>
          </cell>
          <cell r="GP74">
            <v>4011</v>
          </cell>
          <cell r="GQ74">
            <v>7294</v>
          </cell>
          <cell r="GR74">
            <v>3469</v>
          </cell>
          <cell r="GS74">
            <v>3825</v>
          </cell>
          <cell r="GT74">
            <v>7132</v>
          </cell>
          <cell r="GU74">
            <v>3479</v>
          </cell>
          <cell r="GV74">
            <v>3653</v>
          </cell>
          <cell r="GW74">
            <v>7407</v>
          </cell>
          <cell r="GX74">
            <v>3542</v>
          </cell>
          <cell r="GY74">
            <v>3865</v>
          </cell>
          <cell r="GZ74">
            <v>7402</v>
          </cell>
          <cell r="HA74">
            <v>3564</v>
          </cell>
          <cell r="HB74">
            <v>3838</v>
          </cell>
          <cell r="HC74">
            <v>7395</v>
          </cell>
          <cell r="HD74">
            <v>3525</v>
          </cell>
          <cell r="HE74">
            <v>3870</v>
          </cell>
          <cell r="HF74">
            <v>7645</v>
          </cell>
          <cell r="HG74">
            <v>3643</v>
          </cell>
          <cell r="HH74">
            <v>4002</v>
          </cell>
          <cell r="HI74">
            <v>7903</v>
          </cell>
          <cell r="HJ74">
            <v>3809</v>
          </cell>
          <cell r="HK74">
            <v>4094</v>
          </cell>
          <cell r="HL74">
            <v>8404</v>
          </cell>
          <cell r="HM74">
            <v>4066</v>
          </cell>
          <cell r="HN74">
            <v>4338</v>
          </cell>
          <cell r="HO74">
            <v>8829</v>
          </cell>
          <cell r="HP74">
            <v>4266</v>
          </cell>
          <cell r="HQ74">
            <v>4563</v>
          </cell>
          <cell r="HR74">
            <v>9899</v>
          </cell>
          <cell r="HS74">
            <v>4853</v>
          </cell>
          <cell r="HT74">
            <v>5046</v>
          </cell>
          <cell r="HU74">
            <v>7748</v>
          </cell>
          <cell r="HV74">
            <v>3829</v>
          </cell>
          <cell r="HW74">
            <v>3919</v>
          </cell>
          <cell r="HX74">
            <v>7362</v>
          </cell>
          <cell r="HY74">
            <v>3576</v>
          </cell>
          <cell r="HZ74">
            <v>3786</v>
          </cell>
          <cell r="IA74">
            <v>7244</v>
          </cell>
          <cell r="IB74">
            <v>3461</v>
          </cell>
          <cell r="IC74">
            <v>3783</v>
          </cell>
          <cell r="ID74">
            <v>6598</v>
          </cell>
          <cell r="IE74">
            <v>3205</v>
          </cell>
          <cell r="IF74">
            <v>3393</v>
          </cell>
          <cell r="IG74">
            <v>5691</v>
          </cell>
          <cell r="IH74">
            <v>2668</v>
          </cell>
          <cell r="II74">
            <v>3023</v>
          </cell>
          <cell r="IJ74">
            <v>5025</v>
          </cell>
          <cell r="IK74">
            <v>2415</v>
          </cell>
          <cell r="IL74">
            <v>2610</v>
          </cell>
          <cell r="IM74">
            <v>5011</v>
          </cell>
          <cell r="IN74">
            <v>2451</v>
          </cell>
          <cell r="IO74">
            <v>2560</v>
          </cell>
          <cell r="IP74">
            <v>4896</v>
          </cell>
          <cell r="IQ74">
            <v>2353</v>
          </cell>
          <cell r="IR74">
            <v>2543</v>
          </cell>
          <cell r="IS74">
            <v>4685</v>
          </cell>
          <cell r="IT74">
            <v>2195</v>
          </cell>
          <cell r="IU74">
            <v>2490</v>
          </cell>
          <cell r="IV74">
            <v>4485</v>
          </cell>
          <cell r="IW74">
            <v>2066</v>
          </cell>
          <cell r="IX74">
            <v>2419</v>
          </cell>
          <cell r="IY74">
            <v>4157</v>
          </cell>
          <cell r="IZ74">
            <v>1877</v>
          </cell>
          <cell r="JA74">
            <v>2280</v>
          </cell>
          <cell r="JB74">
            <v>4044</v>
          </cell>
          <cell r="JC74">
            <v>1887</v>
          </cell>
          <cell r="JD74">
            <v>2157</v>
          </cell>
          <cell r="JE74">
            <v>3478</v>
          </cell>
          <cell r="JF74">
            <v>1561</v>
          </cell>
          <cell r="JG74">
            <v>1917</v>
          </cell>
          <cell r="JH74">
            <v>3396</v>
          </cell>
          <cell r="JI74">
            <v>1491</v>
          </cell>
          <cell r="JJ74">
            <v>1905</v>
          </cell>
          <cell r="JK74">
            <v>3191</v>
          </cell>
          <cell r="JL74">
            <v>1355</v>
          </cell>
          <cell r="JM74">
            <v>1836</v>
          </cell>
          <cell r="JN74">
            <v>2960</v>
          </cell>
          <cell r="JO74">
            <v>1271</v>
          </cell>
          <cell r="JP74">
            <v>1689</v>
          </cell>
          <cell r="JQ74">
            <v>2686</v>
          </cell>
          <cell r="JR74">
            <v>1101</v>
          </cell>
          <cell r="JS74">
            <v>1585</v>
          </cell>
          <cell r="JT74">
            <v>2393</v>
          </cell>
          <cell r="JU74">
            <v>946</v>
          </cell>
          <cell r="JV74">
            <v>1447</v>
          </cell>
          <cell r="JW74">
            <v>2181</v>
          </cell>
          <cell r="JX74">
            <v>837</v>
          </cell>
          <cell r="JY74">
            <v>1344</v>
          </cell>
          <cell r="JZ74">
            <v>1844</v>
          </cell>
          <cell r="KA74">
            <v>687</v>
          </cell>
          <cell r="KB74">
            <v>1157</v>
          </cell>
          <cell r="KC74">
            <v>1622</v>
          </cell>
          <cell r="KD74">
            <v>546</v>
          </cell>
          <cell r="KE74">
            <v>1076</v>
          </cell>
          <cell r="KF74">
            <v>6199</v>
          </cell>
          <cell r="KG74">
            <v>1820</v>
          </cell>
          <cell r="KH74">
            <v>4379</v>
          </cell>
        </row>
        <row r="75">
          <cell r="C75" t="str">
            <v>Cotswold</v>
          </cell>
          <cell r="D75" t="str">
            <v>E07000079</v>
          </cell>
          <cell r="E75" t="str">
            <v>Non-metropolitan District</v>
          </cell>
          <cell r="F75">
            <v>85162</v>
          </cell>
          <cell r="G75">
            <v>50290</v>
          </cell>
          <cell r="H75">
            <v>2.5302596500000001</v>
          </cell>
          <cell r="I75">
            <v>0.59052159413823069</v>
          </cell>
          <cell r="J75">
            <v>4145</v>
          </cell>
          <cell r="K75">
            <v>3825</v>
          </cell>
          <cell r="L75">
            <v>3511</v>
          </cell>
          <cell r="M75">
            <v>3590</v>
          </cell>
          <cell r="N75">
            <v>4676</v>
          </cell>
          <cell r="O75">
            <v>5056</v>
          </cell>
          <cell r="P75">
            <v>6462</v>
          </cell>
          <cell r="Q75">
            <v>6934</v>
          </cell>
          <cell r="R75">
            <v>5869</v>
          </cell>
          <cell r="S75">
            <v>6222</v>
          </cell>
          <cell r="T75">
            <v>41192</v>
          </cell>
          <cell r="U75">
            <v>43970</v>
          </cell>
          <cell r="V75">
            <v>660</v>
          </cell>
          <cell r="W75">
            <v>343</v>
          </cell>
          <cell r="X75">
            <v>317</v>
          </cell>
          <cell r="Y75">
            <v>779</v>
          </cell>
          <cell r="Z75">
            <v>391</v>
          </cell>
          <cell r="AA75">
            <v>388</v>
          </cell>
          <cell r="AB75">
            <v>768</v>
          </cell>
          <cell r="AC75">
            <v>366</v>
          </cell>
          <cell r="AD75">
            <v>402</v>
          </cell>
          <cell r="AE75">
            <v>801</v>
          </cell>
          <cell r="AF75">
            <v>422</v>
          </cell>
          <cell r="AG75">
            <v>379</v>
          </cell>
          <cell r="AH75">
            <v>895</v>
          </cell>
          <cell r="AI75">
            <v>440</v>
          </cell>
          <cell r="AJ75">
            <v>455</v>
          </cell>
          <cell r="AK75">
            <v>904</v>
          </cell>
          <cell r="AL75">
            <v>451</v>
          </cell>
          <cell r="AM75">
            <v>453</v>
          </cell>
          <cell r="AN75">
            <v>906</v>
          </cell>
          <cell r="AO75">
            <v>473</v>
          </cell>
          <cell r="AP75">
            <v>433</v>
          </cell>
          <cell r="AQ75">
            <v>881</v>
          </cell>
          <cell r="AR75">
            <v>426</v>
          </cell>
          <cell r="AS75">
            <v>455</v>
          </cell>
          <cell r="AT75">
            <v>928</v>
          </cell>
          <cell r="AU75">
            <v>467</v>
          </cell>
          <cell r="AV75">
            <v>461</v>
          </cell>
          <cell r="AW75">
            <v>887</v>
          </cell>
          <cell r="AX75">
            <v>448</v>
          </cell>
          <cell r="AY75">
            <v>439</v>
          </cell>
          <cell r="AZ75">
            <v>885</v>
          </cell>
          <cell r="BA75">
            <v>458</v>
          </cell>
          <cell r="BB75">
            <v>427</v>
          </cell>
          <cell r="BC75">
            <v>915</v>
          </cell>
          <cell r="BD75">
            <v>429</v>
          </cell>
          <cell r="BE75">
            <v>486</v>
          </cell>
          <cell r="BF75">
            <v>909</v>
          </cell>
          <cell r="BG75">
            <v>464</v>
          </cell>
          <cell r="BH75">
            <v>445</v>
          </cell>
          <cell r="BI75">
            <v>840</v>
          </cell>
          <cell r="BJ75">
            <v>434</v>
          </cell>
          <cell r="BK75">
            <v>406</v>
          </cell>
          <cell r="BL75">
            <v>941</v>
          </cell>
          <cell r="BM75">
            <v>462</v>
          </cell>
          <cell r="BN75">
            <v>479</v>
          </cell>
          <cell r="BO75">
            <v>941</v>
          </cell>
          <cell r="BP75">
            <v>510</v>
          </cell>
          <cell r="BQ75">
            <v>431</v>
          </cell>
          <cell r="BR75">
            <v>995</v>
          </cell>
          <cell r="BS75">
            <v>519</v>
          </cell>
          <cell r="BT75">
            <v>476</v>
          </cell>
          <cell r="BU75">
            <v>950</v>
          </cell>
          <cell r="BV75">
            <v>475</v>
          </cell>
          <cell r="BW75">
            <v>475</v>
          </cell>
          <cell r="BX75">
            <v>999</v>
          </cell>
          <cell r="BY75">
            <v>528</v>
          </cell>
          <cell r="BZ75">
            <v>471</v>
          </cell>
          <cell r="CA75">
            <v>871</v>
          </cell>
          <cell r="CB75">
            <v>422</v>
          </cell>
          <cell r="CC75">
            <v>449</v>
          </cell>
          <cell r="CD75">
            <v>836</v>
          </cell>
          <cell r="CE75">
            <v>447</v>
          </cell>
          <cell r="CF75">
            <v>389</v>
          </cell>
          <cell r="CG75">
            <v>893</v>
          </cell>
          <cell r="CH75">
            <v>462</v>
          </cell>
          <cell r="CI75">
            <v>431</v>
          </cell>
          <cell r="CJ75">
            <v>852</v>
          </cell>
          <cell r="CK75">
            <v>460</v>
          </cell>
          <cell r="CL75">
            <v>392</v>
          </cell>
          <cell r="CM75">
            <v>831</v>
          </cell>
          <cell r="CN75">
            <v>439</v>
          </cell>
          <cell r="CO75">
            <v>392</v>
          </cell>
          <cell r="CP75">
            <v>743</v>
          </cell>
          <cell r="CQ75">
            <v>393</v>
          </cell>
          <cell r="CR75">
            <v>350</v>
          </cell>
          <cell r="CS75">
            <v>746</v>
          </cell>
          <cell r="CT75">
            <v>410</v>
          </cell>
          <cell r="CU75">
            <v>336</v>
          </cell>
          <cell r="CV75">
            <v>663</v>
          </cell>
          <cell r="CW75">
            <v>321</v>
          </cell>
          <cell r="CX75">
            <v>342</v>
          </cell>
          <cell r="CY75">
            <v>700</v>
          </cell>
          <cell r="CZ75">
            <v>354</v>
          </cell>
          <cell r="DA75">
            <v>346</v>
          </cell>
          <cell r="DB75">
            <v>666</v>
          </cell>
          <cell r="DC75">
            <v>300</v>
          </cell>
          <cell r="DD75">
            <v>366</v>
          </cell>
          <cell r="DE75">
            <v>661</v>
          </cell>
          <cell r="DF75">
            <v>334</v>
          </cell>
          <cell r="DG75">
            <v>327</v>
          </cell>
          <cell r="DH75">
            <v>739</v>
          </cell>
          <cell r="DI75">
            <v>360</v>
          </cell>
          <cell r="DJ75">
            <v>379</v>
          </cell>
          <cell r="DK75">
            <v>723</v>
          </cell>
          <cell r="DL75">
            <v>361</v>
          </cell>
          <cell r="DM75">
            <v>362</v>
          </cell>
          <cell r="DN75">
            <v>676</v>
          </cell>
          <cell r="DO75">
            <v>358</v>
          </cell>
          <cell r="DP75">
            <v>318</v>
          </cell>
          <cell r="DQ75">
            <v>754</v>
          </cell>
          <cell r="DR75">
            <v>364</v>
          </cell>
          <cell r="DS75">
            <v>390</v>
          </cell>
          <cell r="DT75">
            <v>773</v>
          </cell>
          <cell r="DU75">
            <v>349</v>
          </cell>
          <cell r="DV75">
            <v>424</v>
          </cell>
          <cell r="DW75">
            <v>817</v>
          </cell>
          <cell r="DX75">
            <v>385</v>
          </cell>
          <cell r="DY75">
            <v>432</v>
          </cell>
          <cell r="DZ75">
            <v>865</v>
          </cell>
          <cell r="EA75">
            <v>413</v>
          </cell>
          <cell r="EB75">
            <v>452</v>
          </cell>
          <cell r="EC75">
            <v>761</v>
          </cell>
          <cell r="ED75">
            <v>344</v>
          </cell>
          <cell r="EE75">
            <v>417</v>
          </cell>
          <cell r="EF75">
            <v>802</v>
          </cell>
          <cell r="EG75">
            <v>391</v>
          </cell>
          <cell r="EH75">
            <v>411</v>
          </cell>
          <cell r="EI75">
            <v>869</v>
          </cell>
          <cell r="EJ75">
            <v>388</v>
          </cell>
          <cell r="EK75">
            <v>481</v>
          </cell>
          <cell r="EL75">
            <v>964</v>
          </cell>
          <cell r="EM75">
            <v>468</v>
          </cell>
          <cell r="EN75">
            <v>496</v>
          </cell>
          <cell r="EO75">
            <v>998</v>
          </cell>
          <cell r="EP75">
            <v>506</v>
          </cell>
          <cell r="EQ75">
            <v>492</v>
          </cell>
          <cell r="ER75">
            <v>1163</v>
          </cell>
          <cell r="ES75">
            <v>564</v>
          </cell>
          <cell r="ET75">
            <v>599</v>
          </cell>
          <cell r="EU75">
            <v>1206</v>
          </cell>
          <cell r="EV75">
            <v>591</v>
          </cell>
          <cell r="EW75">
            <v>615</v>
          </cell>
          <cell r="EX75">
            <v>1287</v>
          </cell>
          <cell r="EY75">
            <v>626</v>
          </cell>
          <cell r="EZ75">
            <v>661</v>
          </cell>
          <cell r="FA75">
            <v>1244</v>
          </cell>
          <cell r="FB75">
            <v>607</v>
          </cell>
          <cell r="FC75">
            <v>637</v>
          </cell>
          <cell r="FD75">
            <v>1270</v>
          </cell>
          <cell r="FE75">
            <v>643</v>
          </cell>
          <cell r="FF75">
            <v>627</v>
          </cell>
          <cell r="FG75">
            <v>1329</v>
          </cell>
          <cell r="FH75">
            <v>634</v>
          </cell>
          <cell r="FI75">
            <v>695</v>
          </cell>
          <cell r="FJ75">
            <v>1377</v>
          </cell>
          <cell r="FK75">
            <v>669</v>
          </cell>
          <cell r="FL75">
            <v>708</v>
          </cell>
          <cell r="FM75">
            <v>1401</v>
          </cell>
          <cell r="FN75">
            <v>695</v>
          </cell>
          <cell r="FO75">
            <v>706</v>
          </cell>
          <cell r="FP75">
            <v>1418</v>
          </cell>
          <cell r="FQ75">
            <v>643</v>
          </cell>
          <cell r="FR75">
            <v>775</v>
          </cell>
          <cell r="FS75">
            <v>1410</v>
          </cell>
          <cell r="FT75">
            <v>691</v>
          </cell>
          <cell r="FU75">
            <v>719</v>
          </cell>
          <cell r="FV75">
            <v>1278</v>
          </cell>
          <cell r="FW75">
            <v>603</v>
          </cell>
          <cell r="FX75">
            <v>675</v>
          </cell>
          <cell r="FY75">
            <v>1335</v>
          </cell>
          <cell r="FZ75">
            <v>648</v>
          </cell>
          <cell r="GA75">
            <v>687</v>
          </cell>
          <cell r="GB75">
            <v>1334</v>
          </cell>
          <cell r="GC75">
            <v>629</v>
          </cell>
          <cell r="GD75">
            <v>705</v>
          </cell>
          <cell r="GE75">
            <v>1295</v>
          </cell>
          <cell r="GF75">
            <v>590</v>
          </cell>
          <cell r="GG75">
            <v>705</v>
          </cell>
          <cell r="GH75">
            <v>1252</v>
          </cell>
          <cell r="GI75">
            <v>639</v>
          </cell>
          <cell r="GJ75">
            <v>613</v>
          </cell>
          <cell r="GK75">
            <v>1221</v>
          </cell>
          <cell r="GL75">
            <v>585</v>
          </cell>
          <cell r="GM75">
            <v>636</v>
          </cell>
          <cell r="GN75">
            <v>1235</v>
          </cell>
          <cell r="GO75">
            <v>596</v>
          </cell>
          <cell r="GP75">
            <v>639</v>
          </cell>
          <cell r="GQ75">
            <v>1117</v>
          </cell>
          <cell r="GR75">
            <v>545</v>
          </cell>
          <cell r="GS75">
            <v>572</v>
          </cell>
          <cell r="GT75">
            <v>1183</v>
          </cell>
          <cell r="GU75">
            <v>590</v>
          </cell>
          <cell r="GV75">
            <v>593</v>
          </cell>
          <cell r="GW75">
            <v>1166</v>
          </cell>
          <cell r="GX75">
            <v>575</v>
          </cell>
          <cell r="GY75">
            <v>591</v>
          </cell>
          <cell r="GZ75">
            <v>1240</v>
          </cell>
          <cell r="HA75">
            <v>601</v>
          </cell>
          <cell r="HB75">
            <v>639</v>
          </cell>
          <cell r="HC75">
            <v>1262</v>
          </cell>
          <cell r="HD75">
            <v>614</v>
          </cell>
          <cell r="HE75">
            <v>648</v>
          </cell>
          <cell r="HF75">
            <v>1120</v>
          </cell>
          <cell r="HG75">
            <v>534</v>
          </cell>
          <cell r="HH75">
            <v>586</v>
          </cell>
          <cell r="HI75">
            <v>1167</v>
          </cell>
          <cell r="HJ75">
            <v>566</v>
          </cell>
          <cell r="HK75">
            <v>601</v>
          </cell>
          <cell r="HL75">
            <v>1252</v>
          </cell>
          <cell r="HM75">
            <v>609</v>
          </cell>
          <cell r="HN75">
            <v>643</v>
          </cell>
          <cell r="HO75">
            <v>1337</v>
          </cell>
          <cell r="HP75">
            <v>658</v>
          </cell>
          <cell r="HQ75">
            <v>679</v>
          </cell>
          <cell r="HR75">
            <v>1430</v>
          </cell>
          <cell r="HS75">
            <v>687</v>
          </cell>
          <cell r="HT75">
            <v>743</v>
          </cell>
          <cell r="HU75">
            <v>1096</v>
          </cell>
          <cell r="HV75">
            <v>524</v>
          </cell>
          <cell r="HW75">
            <v>572</v>
          </cell>
          <cell r="HX75">
            <v>1069</v>
          </cell>
          <cell r="HY75">
            <v>499</v>
          </cell>
          <cell r="HZ75">
            <v>570</v>
          </cell>
          <cell r="IA75">
            <v>1180</v>
          </cell>
          <cell r="IB75">
            <v>539</v>
          </cell>
          <cell r="IC75">
            <v>641</v>
          </cell>
          <cell r="ID75">
            <v>1058</v>
          </cell>
          <cell r="IE75">
            <v>523</v>
          </cell>
          <cell r="IF75">
            <v>535</v>
          </cell>
          <cell r="IG75">
            <v>927</v>
          </cell>
          <cell r="IH75">
            <v>469</v>
          </cell>
          <cell r="II75">
            <v>458</v>
          </cell>
          <cell r="IJ75">
            <v>753</v>
          </cell>
          <cell r="IK75">
            <v>364</v>
          </cell>
          <cell r="IL75">
            <v>389</v>
          </cell>
          <cell r="IM75">
            <v>842</v>
          </cell>
          <cell r="IN75">
            <v>391</v>
          </cell>
          <cell r="IO75">
            <v>451</v>
          </cell>
          <cell r="IP75">
            <v>831</v>
          </cell>
          <cell r="IQ75">
            <v>400</v>
          </cell>
          <cell r="IR75">
            <v>431</v>
          </cell>
          <cell r="IS75">
            <v>765</v>
          </cell>
          <cell r="IT75">
            <v>330</v>
          </cell>
          <cell r="IU75">
            <v>435</v>
          </cell>
          <cell r="IV75">
            <v>710</v>
          </cell>
          <cell r="IW75">
            <v>345</v>
          </cell>
          <cell r="IX75">
            <v>365</v>
          </cell>
          <cell r="IY75">
            <v>672</v>
          </cell>
          <cell r="IZ75">
            <v>339</v>
          </cell>
          <cell r="JA75">
            <v>333</v>
          </cell>
          <cell r="JB75">
            <v>643</v>
          </cell>
          <cell r="JC75">
            <v>272</v>
          </cell>
          <cell r="JD75">
            <v>371</v>
          </cell>
          <cell r="JE75">
            <v>637</v>
          </cell>
          <cell r="JF75">
            <v>255</v>
          </cell>
          <cell r="JG75">
            <v>382</v>
          </cell>
          <cell r="JH75">
            <v>630</v>
          </cell>
          <cell r="JI75">
            <v>275</v>
          </cell>
          <cell r="JJ75">
            <v>355</v>
          </cell>
          <cell r="JK75">
            <v>538</v>
          </cell>
          <cell r="JL75">
            <v>222</v>
          </cell>
          <cell r="JM75">
            <v>316</v>
          </cell>
          <cell r="JN75">
            <v>499</v>
          </cell>
          <cell r="JO75">
            <v>225</v>
          </cell>
          <cell r="JP75">
            <v>274</v>
          </cell>
          <cell r="JQ75">
            <v>479</v>
          </cell>
          <cell r="JR75">
            <v>200</v>
          </cell>
          <cell r="JS75">
            <v>279</v>
          </cell>
          <cell r="JT75">
            <v>417</v>
          </cell>
          <cell r="JU75">
            <v>165</v>
          </cell>
          <cell r="JV75">
            <v>252</v>
          </cell>
          <cell r="JW75">
            <v>360</v>
          </cell>
          <cell r="JX75">
            <v>131</v>
          </cell>
          <cell r="JY75">
            <v>229</v>
          </cell>
          <cell r="JZ75">
            <v>317</v>
          </cell>
          <cell r="KA75">
            <v>111</v>
          </cell>
          <cell r="KB75">
            <v>206</v>
          </cell>
          <cell r="KC75">
            <v>308</v>
          </cell>
          <cell r="KD75">
            <v>112</v>
          </cell>
          <cell r="KE75">
            <v>196</v>
          </cell>
          <cell r="KF75">
            <v>1115</v>
          </cell>
          <cell r="KG75">
            <v>334</v>
          </cell>
          <cell r="KH75">
            <v>781</v>
          </cell>
        </row>
        <row r="76">
          <cell r="C76" t="str">
            <v>County Durham</v>
          </cell>
          <cell r="D76" t="str">
            <v>E06000047</v>
          </cell>
          <cell r="E76" t="str">
            <v>Unitary Authority</v>
          </cell>
          <cell r="F76">
            <v>519695</v>
          </cell>
          <cell r="G76">
            <v>327617</v>
          </cell>
          <cell r="H76">
            <v>5.9</v>
          </cell>
          <cell r="I76">
            <v>0.63040244758945152</v>
          </cell>
          <cell r="J76">
            <v>32181</v>
          </cell>
          <cell r="K76">
            <v>30825</v>
          </cell>
          <cell r="L76">
            <v>30082</v>
          </cell>
          <cell r="M76">
            <v>30543</v>
          </cell>
          <cell r="N76">
            <v>29255</v>
          </cell>
          <cell r="O76">
            <v>30557</v>
          </cell>
          <cell r="P76">
            <v>38039</v>
          </cell>
          <cell r="Q76">
            <v>38863</v>
          </cell>
          <cell r="R76">
            <v>32784</v>
          </cell>
          <cell r="S76">
            <v>34488</v>
          </cell>
          <cell r="T76">
            <v>255299</v>
          </cell>
          <cell r="U76">
            <v>264396</v>
          </cell>
          <cell r="V76">
            <v>5340</v>
          </cell>
          <cell r="W76">
            <v>2715</v>
          </cell>
          <cell r="X76">
            <v>2625</v>
          </cell>
          <cell r="Y76">
            <v>5569</v>
          </cell>
          <cell r="Z76">
            <v>2890</v>
          </cell>
          <cell r="AA76">
            <v>2679</v>
          </cell>
          <cell r="AB76">
            <v>5708</v>
          </cell>
          <cell r="AC76">
            <v>2994</v>
          </cell>
          <cell r="AD76">
            <v>2714</v>
          </cell>
          <cell r="AE76">
            <v>5768</v>
          </cell>
          <cell r="AF76">
            <v>2985</v>
          </cell>
          <cell r="AG76">
            <v>2783</v>
          </cell>
          <cell r="AH76">
            <v>6061</v>
          </cell>
          <cell r="AI76">
            <v>3104</v>
          </cell>
          <cell r="AJ76">
            <v>2957</v>
          </cell>
          <cell r="AK76">
            <v>5963</v>
          </cell>
          <cell r="AL76">
            <v>3014</v>
          </cell>
          <cell r="AM76">
            <v>2949</v>
          </cell>
          <cell r="AN76">
            <v>5673</v>
          </cell>
          <cell r="AO76">
            <v>2917</v>
          </cell>
          <cell r="AP76">
            <v>2756</v>
          </cell>
          <cell r="AQ76">
            <v>5915</v>
          </cell>
          <cell r="AR76">
            <v>2986</v>
          </cell>
          <cell r="AS76">
            <v>2929</v>
          </cell>
          <cell r="AT76">
            <v>5680</v>
          </cell>
          <cell r="AU76">
            <v>2955</v>
          </cell>
          <cell r="AV76">
            <v>2725</v>
          </cell>
          <cell r="AW76">
            <v>5628</v>
          </cell>
          <cell r="AX76">
            <v>2834</v>
          </cell>
          <cell r="AY76">
            <v>2794</v>
          </cell>
          <cell r="AZ76">
            <v>5464</v>
          </cell>
          <cell r="BA76">
            <v>2780</v>
          </cell>
          <cell r="BB76">
            <v>2684</v>
          </cell>
          <cell r="BC76">
            <v>5190</v>
          </cell>
          <cell r="BD76">
            <v>2652</v>
          </cell>
          <cell r="BE76">
            <v>2538</v>
          </cell>
          <cell r="BF76">
            <v>5170</v>
          </cell>
          <cell r="BG76">
            <v>2645</v>
          </cell>
          <cell r="BH76">
            <v>2525</v>
          </cell>
          <cell r="BI76">
            <v>4943</v>
          </cell>
          <cell r="BJ76">
            <v>2556</v>
          </cell>
          <cell r="BK76">
            <v>2387</v>
          </cell>
          <cell r="BL76">
            <v>5169</v>
          </cell>
          <cell r="BM76">
            <v>2664</v>
          </cell>
          <cell r="BN76">
            <v>2505</v>
          </cell>
          <cell r="BO76">
            <v>5412</v>
          </cell>
          <cell r="BP76">
            <v>2738</v>
          </cell>
          <cell r="BQ76">
            <v>2674</v>
          </cell>
          <cell r="BR76">
            <v>5656</v>
          </cell>
          <cell r="BS76">
            <v>2898</v>
          </cell>
          <cell r="BT76">
            <v>2758</v>
          </cell>
          <cell r="BU76">
            <v>5933</v>
          </cell>
          <cell r="BV76">
            <v>3063</v>
          </cell>
          <cell r="BW76">
            <v>2870</v>
          </cell>
          <cell r="BX76">
            <v>6214</v>
          </cell>
          <cell r="BY76">
            <v>3167</v>
          </cell>
          <cell r="BZ76">
            <v>3047</v>
          </cell>
          <cell r="CA76">
            <v>7572</v>
          </cell>
          <cell r="CB76">
            <v>3928</v>
          </cell>
          <cell r="CC76">
            <v>3644</v>
          </cell>
          <cell r="CD76">
            <v>7736</v>
          </cell>
          <cell r="CE76">
            <v>4012</v>
          </cell>
          <cell r="CF76">
            <v>3724</v>
          </cell>
          <cell r="CG76">
            <v>7795</v>
          </cell>
          <cell r="CH76">
            <v>3937</v>
          </cell>
          <cell r="CI76">
            <v>3858</v>
          </cell>
          <cell r="CJ76">
            <v>7282</v>
          </cell>
          <cell r="CK76">
            <v>3695</v>
          </cell>
          <cell r="CL76">
            <v>3587</v>
          </cell>
          <cell r="CM76">
            <v>7587</v>
          </cell>
          <cell r="CN76">
            <v>3825</v>
          </cell>
          <cell r="CO76">
            <v>3762</v>
          </cell>
          <cell r="CP76">
            <v>7231</v>
          </cell>
          <cell r="CQ76">
            <v>3656</v>
          </cell>
          <cell r="CR76">
            <v>3575</v>
          </cell>
          <cell r="CS76">
            <v>6534</v>
          </cell>
          <cell r="CT76">
            <v>3405</v>
          </cell>
          <cell r="CU76">
            <v>3129</v>
          </cell>
          <cell r="CV76">
            <v>5941</v>
          </cell>
          <cell r="CW76">
            <v>2889</v>
          </cell>
          <cell r="CX76">
            <v>3052</v>
          </cell>
          <cell r="CY76">
            <v>5859</v>
          </cell>
          <cell r="CZ76">
            <v>2843</v>
          </cell>
          <cell r="DA76">
            <v>3016</v>
          </cell>
          <cell r="DB76">
            <v>5726</v>
          </cell>
          <cell r="DC76">
            <v>2752</v>
          </cell>
          <cell r="DD76">
            <v>2974</v>
          </cell>
          <cell r="DE76">
            <v>6231</v>
          </cell>
          <cell r="DF76">
            <v>3031</v>
          </cell>
          <cell r="DG76">
            <v>3200</v>
          </cell>
          <cell r="DH76">
            <v>6168</v>
          </cell>
          <cell r="DI76">
            <v>3070</v>
          </cell>
          <cell r="DJ76">
            <v>3098</v>
          </cell>
          <cell r="DK76">
            <v>5863</v>
          </cell>
          <cell r="DL76">
            <v>2932</v>
          </cell>
          <cell r="DM76">
            <v>2931</v>
          </cell>
          <cell r="DN76">
            <v>6220</v>
          </cell>
          <cell r="DO76">
            <v>3190</v>
          </cell>
          <cell r="DP76">
            <v>3030</v>
          </cell>
          <cell r="DQ76">
            <v>6087</v>
          </cell>
          <cell r="DR76">
            <v>3025</v>
          </cell>
          <cell r="DS76">
            <v>3062</v>
          </cell>
          <cell r="DT76">
            <v>5996</v>
          </cell>
          <cell r="DU76">
            <v>2945</v>
          </cell>
          <cell r="DV76">
            <v>3051</v>
          </cell>
          <cell r="DW76">
            <v>6056</v>
          </cell>
          <cell r="DX76">
            <v>2989</v>
          </cell>
          <cell r="DY76">
            <v>3067</v>
          </cell>
          <cell r="DZ76">
            <v>5810</v>
          </cell>
          <cell r="EA76">
            <v>2873</v>
          </cell>
          <cell r="EB76">
            <v>2937</v>
          </cell>
          <cell r="EC76">
            <v>5314</v>
          </cell>
          <cell r="ED76">
            <v>2585</v>
          </cell>
          <cell r="EE76">
            <v>2729</v>
          </cell>
          <cell r="EF76">
            <v>5150</v>
          </cell>
          <cell r="EG76">
            <v>2428</v>
          </cell>
          <cell r="EH76">
            <v>2722</v>
          </cell>
          <cell r="EI76">
            <v>5439</v>
          </cell>
          <cell r="EJ76">
            <v>2634</v>
          </cell>
          <cell r="EK76">
            <v>2805</v>
          </cell>
          <cell r="EL76">
            <v>5642</v>
          </cell>
          <cell r="EM76">
            <v>2776</v>
          </cell>
          <cell r="EN76">
            <v>2866</v>
          </cell>
          <cell r="EO76">
            <v>5736</v>
          </cell>
          <cell r="EP76">
            <v>2817</v>
          </cell>
          <cell r="EQ76">
            <v>2919</v>
          </cell>
          <cell r="ER76">
            <v>6371</v>
          </cell>
          <cell r="ES76">
            <v>3126</v>
          </cell>
          <cell r="ET76">
            <v>3245</v>
          </cell>
          <cell r="EU76">
            <v>6816</v>
          </cell>
          <cell r="EV76">
            <v>3319</v>
          </cell>
          <cell r="EW76">
            <v>3497</v>
          </cell>
          <cell r="EX76">
            <v>7478</v>
          </cell>
          <cell r="EY76">
            <v>3708</v>
          </cell>
          <cell r="EZ76">
            <v>3770</v>
          </cell>
          <cell r="FA76">
            <v>7073</v>
          </cell>
          <cell r="FB76">
            <v>3485</v>
          </cell>
          <cell r="FC76">
            <v>3588</v>
          </cell>
          <cell r="FD76">
            <v>7464</v>
          </cell>
          <cell r="FE76">
            <v>3699</v>
          </cell>
          <cell r="FF76">
            <v>3765</v>
          </cell>
          <cell r="FG76">
            <v>7623</v>
          </cell>
          <cell r="FH76">
            <v>3710</v>
          </cell>
          <cell r="FI76">
            <v>3913</v>
          </cell>
          <cell r="FJ76">
            <v>7793</v>
          </cell>
          <cell r="FK76">
            <v>3909</v>
          </cell>
          <cell r="FL76">
            <v>3884</v>
          </cell>
          <cell r="FM76">
            <v>7964</v>
          </cell>
          <cell r="FN76">
            <v>3962</v>
          </cell>
          <cell r="FO76">
            <v>4002</v>
          </cell>
          <cell r="FP76">
            <v>8043</v>
          </cell>
          <cell r="FQ76">
            <v>3987</v>
          </cell>
          <cell r="FR76">
            <v>4056</v>
          </cell>
          <cell r="FS76">
            <v>8038</v>
          </cell>
          <cell r="FT76">
            <v>3929</v>
          </cell>
          <cell r="FU76">
            <v>4109</v>
          </cell>
          <cell r="FV76">
            <v>7862</v>
          </cell>
          <cell r="FW76">
            <v>3915</v>
          </cell>
          <cell r="FX76">
            <v>3947</v>
          </cell>
          <cell r="FY76">
            <v>7708</v>
          </cell>
          <cell r="FZ76">
            <v>3861</v>
          </cell>
          <cell r="GA76">
            <v>3847</v>
          </cell>
          <cell r="GB76">
            <v>7334</v>
          </cell>
          <cell r="GC76">
            <v>3582</v>
          </cell>
          <cell r="GD76">
            <v>3752</v>
          </cell>
          <cell r="GE76">
            <v>7026</v>
          </cell>
          <cell r="GF76">
            <v>3416</v>
          </cell>
          <cell r="GG76">
            <v>3610</v>
          </cell>
          <cell r="GH76">
            <v>7344</v>
          </cell>
          <cell r="GI76">
            <v>3523</v>
          </cell>
          <cell r="GJ76">
            <v>3821</v>
          </cell>
          <cell r="GK76">
            <v>7124</v>
          </cell>
          <cell r="GL76">
            <v>3393</v>
          </cell>
          <cell r="GM76">
            <v>3731</v>
          </cell>
          <cell r="GN76">
            <v>6961</v>
          </cell>
          <cell r="GO76">
            <v>3419</v>
          </cell>
          <cell r="GP76">
            <v>3542</v>
          </cell>
          <cell r="GQ76">
            <v>6681</v>
          </cell>
          <cell r="GR76">
            <v>3224</v>
          </cell>
          <cell r="GS76">
            <v>3457</v>
          </cell>
          <cell r="GT76">
            <v>6542</v>
          </cell>
          <cell r="GU76">
            <v>3259</v>
          </cell>
          <cell r="GV76">
            <v>3283</v>
          </cell>
          <cell r="GW76">
            <v>6428</v>
          </cell>
          <cell r="GX76">
            <v>3129</v>
          </cell>
          <cell r="GY76">
            <v>3299</v>
          </cell>
          <cell r="GZ76">
            <v>6459</v>
          </cell>
          <cell r="HA76">
            <v>3171</v>
          </cell>
          <cell r="HB76">
            <v>3288</v>
          </cell>
          <cell r="HC76">
            <v>6284</v>
          </cell>
          <cell r="HD76">
            <v>3080</v>
          </cell>
          <cell r="HE76">
            <v>3204</v>
          </cell>
          <cell r="HF76">
            <v>6423</v>
          </cell>
          <cell r="HG76">
            <v>3170</v>
          </cell>
          <cell r="HH76">
            <v>3253</v>
          </cell>
          <cell r="HI76">
            <v>6533</v>
          </cell>
          <cell r="HJ76">
            <v>3173</v>
          </cell>
          <cell r="HK76">
            <v>3360</v>
          </cell>
          <cell r="HL76">
            <v>6716</v>
          </cell>
          <cell r="HM76">
            <v>3288</v>
          </cell>
          <cell r="HN76">
            <v>3428</v>
          </cell>
          <cell r="HO76">
            <v>6868</v>
          </cell>
          <cell r="HP76">
            <v>3330</v>
          </cell>
          <cell r="HQ76">
            <v>3538</v>
          </cell>
          <cell r="HR76">
            <v>7618</v>
          </cell>
          <cell r="HS76">
            <v>3768</v>
          </cell>
          <cell r="HT76">
            <v>3850</v>
          </cell>
          <cell r="HU76">
            <v>5775</v>
          </cell>
          <cell r="HV76">
            <v>2801</v>
          </cell>
          <cell r="HW76">
            <v>2974</v>
          </cell>
          <cell r="HX76">
            <v>5733</v>
          </cell>
          <cell r="HY76">
            <v>2830</v>
          </cell>
          <cell r="HZ76">
            <v>2903</v>
          </cell>
          <cell r="IA76">
            <v>5571</v>
          </cell>
          <cell r="IB76">
            <v>2732</v>
          </cell>
          <cell r="IC76">
            <v>2839</v>
          </cell>
          <cell r="ID76">
            <v>4870</v>
          </cell>
          <cell r="IE76">
            <v>2334</v>
          </cell>
          <cell r="IF76">
            <v>2536</v>
          </cell>
          <cell r="IG76">
            <v>4465</v>
          </cell>
          <cell r="IH76">
            <v>2118</v>
          </cell>
          <cell r="II76">
            <v>2347</v>
          </cell>
          <cell r="IJ76">
            <v>4183</v>
          </cell>
          <cell r="IK76">
            <v>1968</v>
          </cell>
          <cell r="IL76">
            <v>2215</v>
          </cell>
          <cell r="IM76">
            <v>4254</v>
          </cell>
          <cell r="IN76">
            <v>2038</v>
          </cell>
          <cell r="IO76">
            <v>2216</v>
          </cell>
          <cell r="IP76">
            <v>4133</v>
          </cell>
          <cell r="IQ76">
            <v>1897</v>
          </cell>
          <cell r="IR76">
            <v>2236</v>
          </cell>
          <cell r="IS76">
            <v>4035</v>
          </cell>
          <cell r="IT76">
            <v>1864</v>
          </cell>
          <cell r="IU76">
            <v>2171</v>
          </cell>
          <cell r="IV76">
            <v>3817</v>
          </cell>
          <cell r="IW76">
            <v>1760</v>
          </cell>
          <cell r="IX76">
            <v>2057</v>
          </cell>
          <cell r="IY76">
            <v>3415</v>
          </cell>
          <cell r="IZ76">
            <v>1540</v>
          </cell>
          <cell r="JA76">
            <v>1875</v>
          </cell>
          <cell r="JB76">
            <v>3278</v>
          </cell>
          <cell r="JC76">
            <v>1429</v>
          </cell>
          <cell r="JD76">
            <v>1849</v>
          </cell>
          <cell r="JE76">
            <v>2905</v>
          </cell>
          <cell r="JF76">
            <v>1314</v>
          </cell>
          <cell r="JG76">
            <v>1591</v>
          </cell>
          <cell r="JH76">
            <v>2678</v>
          </cell>
          <cell r="JI76">
            <v>1159</v>
          </cell>
          <cell r="JJ76">
            <v>1519</v>
          </cell>
          <cell r="JK76">
            <v>2438</v>
          </cell>
          <cell r="JL76">
            <v>1028</v>
          </cell>
          <cell r="JM76">
            <v>1410</v>
          </cell>
          <cell r="JN76">
            <v>2316</v>
          </cell>
          <cell r="JO76">
            <v>943</v>
          </cell>
          <cell r="JP76">
            <v>1373</v>
          </cell>
          <cell r="JQ76">
            <v>2018</v>
          </cell>
          <cell r="JR76">
            <v>805</v>
          </cell>
          <cell r="JS76">
            <v>1213</v>
          </cell>
          <cell r="JT76">
            <v>1797</v>
          </cell>
          <cell r="JU76">
            <v>713</v>
          </cell>
          <cell r="JV76">
            <v>1084</v>
          </cell>
          <cell r="JW76">
            <v>1486</v>
          </cell>
          <cell r="JX76">
            <v>574</v>
          </cell>
          <cell r="JY76">
            <v>912</v>
          </cell>
          <cell r="JZ76">
            <v>1288</v>
          </cell>
          <cell r="KA76">
            <v>465</v>
          </cell>
          <cell r="KB76">
            <v>823</v>
          </cell>
          <cell r="KC76">
            <v>1165</v>
          </cell>
          <cell r="KD76">
            <v>417</v>
          </cell>
          <cell r="KE76">
            <v>748</v>
          </cell>
          <cell r="KF76">
            <v>4070</v>
          </cell>
          <cell r="KG76">
            <v>1241</v>
          </cell>
          <cell r="KH76">
            <v>2829</v>
          </cell>
        </row>
        <row r="77">
          <cell r="C77" t="str">
            <v>Coventry</v>
          </cell>
          <cell r="D77" t="str">
            <v>E08000026</v>
          </cell>
          <cell r="E77" t="str">
            <v>Metropolitan District</v>
          </cell>
          <cell r="F77">
            <v>345385</v>
          </cell>
          <cell r="G77">
            <v>228377</v>
          </cell>
          <cell r="H77">
            <v>5.4222462599999997</v>
          </cell>
          <cell r="I77">
            <v>0.66122443070776094</v>
          </cell>
          <cell r="J77">
            <v>29506</v>
          </cell>
          <cell r="K77">
            <v>27063</v>
          </cell>
          <cell r="L77">
            <v>30231</v>
          </cell>
          <cell r="M77">
            <v>27410</v>
          </cell>
          <cell r="N77">
            <v>21180</v>
          </cell>
          <cell r="O77">
            <v>20824</v>
          </cell>
          <cell r="P77">
            <v>20301</v>
          </cell>
          <cell r="Q77">
            <v>20464</v>
          </cell>
          <cell r="R77">
            <v>15765</v>
          </cell>
          <cell r="S77">
            <v>15633</v>
          </cell>
          <cell r="T77">
            <v>173925</v>
          </cell>
          <cell r="U77">
            <v>171460</v>
          </cell>
          <cell r="V77">
            <v>4624</v>
          </cell>
          <cell r="W77">
            <v>2362</v>
          </cell>
          <cell r="X77">
            <v>2262</v>
          </cell>
          <cell r="Y77">
            <v>4548</v>
          </cell>
          <cell r="Z77">
            <v>2407</v>
          </cell>
          <cell r="AA77">
            <v>2141</v>
          </cell>
          <cell r="AB77">
            <v>4758</v>
          </cell>
          <cell r="AC77">
            <v>2408</v>
          </cell>
          <cell r="AD77">
            <v>2350</v>
          </cell>
          <cell r="AE77">
            <v>4972</v>
          </cell>
          <cell r="AF77">
            <v>2587</v>
          </cell>
          <cell r="AG77">
            <v>2385</v>
          </cell>
          <cell r="AH77">
            <v>4812</v>
          </cell>
          <cell r="AI77">
            <v>2539</v>
          </cell>
          <cell r="AJ77">
            <v>2273</v>
          </cell>
          <cell r="AK77">
            <v>4762</v>
          </cell>
          <cell r="AL77">
            <v>2449</v>
          </cell>
          <cell r="AM77">
            <v>2313</v>
          </cell>
          <cell r="AN77">
            <v>4561</v>
          </cell>
          <cell r="AO77">
            <v>2387</v>
          </cell>
          <cell r="AP77">
            <v>2174</v>
          </cell>
          <cell r="AQ77">
            <v>4487</v>
          </cell>
          <cell r="AR77">
            <v>2281</v>
          </cell>
          <cell r="AS77">
            <v>2206</v>
          </cell>
          <cell r="AT77">
            <v>4317</v>
          </cell>
          <cell r="AU77">
            <v>2255</v>
          </cell>
          <cell r="AV77">
            <v>2062</v>
          </cell>
          <cell r="AW77">
            <v>4085</v>
          </cell>
          <cell r="AX77">
            <v>2092</v>
          </cell>
          <cell r="AY77">
            <v>1993</v>
          </cell>
          <cell r="AZ77">
            <v>3804</v>
          </cell>
          <cell r="BA77">
            <v>1936</v>
          </cell>
          <cell r="BB77">
            <v>1868</v>
          </cell>
          <cell r="BC77">
            <v>3850</v>
          </cell>
          <cell r="BD77">
            <v>1886</v>
          </cell>
          <cell r="BE77">
            <v>1964</v>
          </cell>
          <cell r="BF77">
            <v>3620</v>
          </cell>
          <cell r="BG77">
            <v>1859</v>
          </cell>
          <cell r="BH77">
            <v>1761</v>
          </cell>
          <cell r="BI77">
            <v>3493</v>
          </cell>
          <cell r="BJ77">
            <v>1740</v>
          </cell>
          <cell r="BK77">
            <v>1753</v>
          </cell>
          <cell r="BL77">
            <v>3522</v>
          </cell>
          <cell r="BM77">
            <v>1713</v>
          </cell>
          <cell r="BN77">
            <v>1809</v>
          </cell>
          <cell r="BO77">
            <v>3552</v>
          </cell>
          <cell r="BP77">
            <v>1833</v>
          </cell>
          <cell r="BQ77">
            <v>1719</v>
          </cell>
          <cell r="BR77">
            <v>3625</v>
          </cell>
          <cell r="BS77">
            <v>1868</v>
          </cell>
          <cell r="BT77">
            <v>1757</v>
          </cell>
          <cell r="BU77">
            <v>3693</v>
          </cell>
          <cell r="BV77">
            <v>1887</v>
          </cell>
          <cell r="BW77">
            <v>1806</v>
          </cell>
          <cell r="BX77">
            <v>4492</v>
          </cell>
          <cell r="BY77">
            <v>2326</v>
          </cell>
          <cell r="BZ77">
            <v>2166</v>
          </cell>
          <cell r="CA77">
            <v>7401</v>
          </cell>
          <cell r="CB77">
            <v>3782</v>
          </cell>
          <cell r="CC77">
            <v>3619</v>
          </cell>
          <cell r="CD77">
            <v>7945</v>
          </cell>
          <cell r="CE77">
            <v>4186</v>
          </cell>
          <cell r="CF77">
            <v>3759</v>
          </cell>
          <cell r="CG77">
            <v>7650</v>
          </cell>
          <cell r="CH77">
            <v>4069</v>
          </cell>
          <cell r="CI77">
            <v>3581</v>
          </cell>
          <cell r="CJ77">
            <v>7405</v>
          </cell>
          <cell r="CK77">
            <v>3937</v>
          </cell>
          <cell r="CL77">
            <v>3468</v>
          </cell>
          <cell r="CM77">
            <v>7198</v>
          </cell>
          <cell r="CN77">
            <v>3701</v>
          </cell>
          <cell r="CO77">
            <v>3497</v>
          </cell>
          <cell r="CP77">
            <v>7160</v>
          </cell>
          <cell r="CQ77">
            <v>3750</v>
          </cell>
          <cell r="CR77">
            <v>3410</v>
          </cell>
          <cell r="CS77">
            <v>7172</v>
          </cell>
          <cell r="CT77">
            <v>3775</v>
          </cell>
          <cell r="CU77">
            <v>3397</v>
          </cell>
          <cell r="CV77">
            <v>6752</v>
          </cell>
          <cell r="CW77">
            <v>3580</v>
          </cell>
          <cell r="CX77">
            <v>3172</v>
          </cell>
          <cell r="CY77">
            <v>6246</v>
          </cell>
          <cell r="CZ77">
            <v>3316</v>
          </cell>
          <cell r="DA77">
            <v>2930</v>
          </cell>
          <cell r="DB77">
            <v>5879</v>
          </cell>
          <cell r="DC77">
            <v>2966</v>
          </cell>
          <cell r="DD77">
            <v>2913</v>
          </cell>
          <cell r="DE77">
            <v>5818</v>
          </cell>
          <cell r="DF77">
            <v>3100</v>
          </cell>
          <cell r="DG77">
            <v>2718</v>
          </cell>
          <cell r="DH77">
            <v>5554</v>
          </cell>
          <cell r="DI77">
            <v>2983</v>
          </cell>
          <cell r="DJ77">
            <v>2571</v>
          </cell>
          <cell r="DK77">
            <v>5357</v>
          </cell>
          <cell r="DL77">
            <v>2839</v>
          </cell>
          <cell r="DM77">
            <v>2518</v>
          </cell>
          <cell r="DN77">
            <v>5155</v>
          </cell>
          <cell r="DO77">
            <v>2681</v>
          </cell>
          <cell r="DP77">
            <v>2474</v>
          </cell>
          <cell r="DQ77">
            <v>4877</v>
          </cell>
          <cell r="DR77">
            <v>2470</v>
          </cell>
          <cell r="DS77">
            <v>2407</v>
          </cell>
          <cell r="DT77">
            <v>4831</v>
          </cell>
          <cell r="DU77">
            <v>2521</v>
          </cell>
          <cell r="DV77">
            <v>2310</v>
          </cell>
          <cell r="DW77">
            <v>4792</v>
          </cell>
          <cell r="DX77">
            <v>2406</v>
          </cell>
          <cell r="DY77">
            <v>2386</v>
          </cell>
          <cell r="DZ77">
            <v>4531</v>
          </cell>
          <cell r="EA77">
            <v>2338</v>
          </cell>
          <cell r="EB77">
            <v>2193</v>
          </cell>
          <cell r="EC77">
            <v>4087</v>
          </cell>
          <cell r="ED77">
            <v>2054</v>
          </cell>
          <cell r="EE77">
            <v>2033</v>
          </cell>
          <cell r="EF77">
            <v>3869</v>
          </cell>
          <cell r="EG77">
            <v>1935</v>
          </cell>
          <cell r="EH77">
            <v>1934</v>
          </cell>
          <cell r="EI77">
            <v>4010</v>
          </cell>
          <cell r="EJ77">
            <v>2013</v>
          </cell>
          <cell r="EK77">
            <v>1997</v>
          </cell>
          <cell r="EL77">
            <v>3974</v>
          </cell>
          <cell r="EM77">
            <v>2029</v>
          </cell>
          <cell r="EN77">
            <v>1945</v>
          </cell>
          <cell r="EO77">
            <v>4170</v>
          </cell>
          <cell r="EP77">
            <v>2110</v>
          </cell>
          <cell r="EQ77">
            <v>2060</v>
          </cell>
          <cell r="ER77">
            <v>4146</v>
          </cell>
          <cell r="ES77">
            <v>2109</v>
          </cell>
          <cell r="ET77">
            <v>2037</v>
          </cell>
          <cell r="EU77">
            <v>4196</v>
          </cell>
          <cell r="EV77">
            <v>2057</v>
          </cell>
          <cell r="EW77">
            <v>2139</v>
          </cell>
          <cell r="EX77">
            <v>4229</v>
          </cell>
          <cell r="EY77">
            <v>2129</v>
          </cell>
          <cell r="EZ77">
            <v>2100</v>
          </cell>
          <cell r="FA77">
            <v>4241</v>
          </cell>
          <cell r="FB77">
            <v>2120</v>
          </cell>
          <cell r="FC77">
            <v>2121</v>
          </cell>
          <cell r="FD77">
            <v>4193</v>
          </cell>
          <cell r="FE77">
            <v>2088</v>
          </cell>
          <cell r="FF77">
            <v>2105</v>
          </cell>
          <cell r="FG77">
            <v>4285</v>
          </cell>
          <cell r="FH77">
            <v>2137</v>
          </cell>
          <cell r="FI77">
            <v>2148</v>
          </cell>
          <cell r="FJ77">
            <v>4264</v>
          </cell>
          <cell r="FK77">
            <v>2134</v>
          </cell>
          <cell r="FL77">
            <v>2130</v>
          </cell>
          <cell r="FM77">
            <v>4074</v>
          </cell>
          <cell r="FN77">
            <v>1975</v>
          </cell>
          <cell r="FO77">
            <v>2099</v>
          </cell>
          <cell r="FP77">
            <v>4008</v>
          </cell>
          <cell r="FQ77">
            <v>1970</v>
          </cell>
          <cell r="FR77">
            <v>2038</v>
          </cell>
          <cell r="FS77">
            <v>3987</v>
          </cell>
          <cell r="FT77">
            <v>1967</v>
          </cell>
          <cell r="FU77">
            <v>2020</v>
          </cell>
          <cell r="FV77">
            <v>4034</v>
          </cell>
          <cell r="FW77">
            <v>2058</v>
          </cell>
          <cell r="FX77">
            <v>1976</v>
          </cell>
          <cell r="FY77">
            <v>3901</v>
          </cell>
          <cell r="FZ77">
            <v>1958</v>
          </cell>
          <cell r="GA77">
            <v>1943</v>
          </cell>
          <cell r="GB77">
            <v>3778</v>
          </cell>
          <cell r="GC77">
            <v>1894</v>
          </cell>
          <cell r="GD77">
            <v>1884</v>
          </cell>
          <cell r="GE77">
            <v>3574</v>
          </cell>
          <cell r="GF77">
            <v>1846</v>
          </cell>
          <cell r="GG77">
            <v>1728</v>
          </cell>
          <cell r="GH77">
            <v>3555</v>
          </cell>
          <cell r="GI77">
            <v>1861</v>
          </cell>
          <cell r="GJ77">
            <v>1694</v>
          </cell>
          <cell r="GK77">
            <v>3375</v>
          </cell>
          <cell r="GL77">
            <v>1718</v>
          </cell>
          <cell r="GM77">
            <v>1657</v>
          </cell>
          <cell r="GN77">
            <v>3163</v>
          </cell>
          <cell r="GO77">
            <v>1536</v>
          </cell>
          <cell r="GP77">
            <v>1627</v>
          </cell>
          <cell r="GQ77">
            <v>3147</v>
          </cell>
          <cell r="GR77">
            <v>1554</v>
          </cell>
          <cell r="GS77">
            <v>1593</v>
          </cell>
          <cell r="GT77">
            <v>3061</v>
          </cell>
          <cell r="GU77">
            <v>1513</v>
          </cell>
          <cell r="GV77">
            <v>1548</v>
          </cell>
          <cell r="GW77">
            <v>2961</v>
          </cell>
          <cell r="GX77">
            <v>1498</v>
          </cell>
          <cell r="GY77">
            <v>1463</v>
          </cell>
          <cell r="GZ77">
            <v>2969</v>
          </cell>
          <cell r="HA77">
            <v>1448</v>
          </cell>
          <cell r="HB77">
            <v>1521</v>
          </cell>
          <cell r="HC77">
            <v>2780</v>
          </cell>
          <cell r="HD77">
            <v>1381</v>
          </cell>
          <cell r="HE77">
            <v>1399</v>
          </cell>
          <cell r="HF77">
            <v>2813</v>
          </cell>
          <cell r="HG77">
            <v>1410</v>
          </cell>
          <cell r="HH77">
            <v>1403</v>
          </cell>
          <cell r="HI77">
            <v>2884</v>
          </cell>
          <cell r="HJ77">
            <v>1396</v>
          </cell>
          <cell r="HK77">
            <v>1488</v>
          </cell>
          <cell r="HL77">
            <v>2826</v>
          </cell>
          <cell r="HM77">
            <v>1400</v>
          </cell>
          <cell r="HN77">
            <v>1426</v>
          </cell>
          <cell r="HO77">
            <v>2966</v>
          </cell>
          <cell r="HP77">
            <v>1405</v>
          </cell>
          <cell r="HQ77">
            <v>1561</v>
          </cell>
          <cell r="HR77">
            <v>3017</v>
          </cell>
          <cell r="HS77">
            <v>1466</v>
          </cell>
          <cell r="HT77">
            <v>1551</v>
          </cell>
          <cell r="HU77">
            <v>2577</v>
          </cell>
          <cell r="HV77">
            <v>1251</v>
          </cell>
          <cell r="HW77">
            <v>1326</v>
          </cell>
          <cell r="HX77">
            <v>2633</v>
          </cell>
          <cell r="HY77">
            <v>1279</v>
          </cell>
          <cell r="HZ77">
            <v>1354</v>
          </cell>
          <cell r="IA77">
            <v>2613</v>
          </cell>
          <cell r="IB77">
            <v>1227</v>
          </cell>
          <cell r="IC77">
            <v>1386</v>
          </cell>
          <cell r="ID77">
            <v>2455</v>
          </cell>
          <cell r="IE77">
            <v>1140</v>
          </cell>
          <cell r="IF77">
            <v>1315</v>
          </cell>
          <cell r="IG77">
            <v>2094</v>
          </cell>
          <cell r="IH77">
            <v>1012</v>
          </cell>
          <cell r="II77">
            <v>1082</v>
          </cell>
          <cell r="IJ77">
            <v>2001</v>
          </cell>
          <cell r="IK77">
            <v>903</v>
          </cell>
          <cell r="IL77">
            <v>1098</v>
          </cell>
          <cell r="IM77">
            <v>2007</v>
          </cell>
          <cell r="IN77">
            <v>937</v>
          </cell>
          <cell r="IO77">
            <v>1070</v>
          </cell>
          <cell r="IP77">
            <v>1973</v>
          </cell>
          <cell r="IQ77">
            <v>946</v>
          </cell>
          <cell r="IR77">
            <v>1027</v>
          </cell>
          <cell r="IS77">
            <v>1883</v>
          </cell>
          <cell r="IT77">
            <v>868</v>
          </cell>
          <cell r="IU77">
            <v>1015</v>
          </cell>
          <cell r="IV77">
            <v>1769</v>
          </cell>
          <cell r="IW77">
            <v>799</v>
          </cell>
          <cell r="IX77">
            <v>970</v>
          </cell>
          <cell r="IY77">
            <v>1758</v>
          </cell>
          <cell r="IZ77">
            <v>781</v>
          </cell>
          <cell r="JA77">
            <v>977</v>
          </cell>
          <cell r="JB77">
            <v>1577</v>
          </cell>
          <cell r="JC77">
            <v>664</v>
          </cell>
          <cell r="JD77">
            <v>913</v>
          </cell>
          <cell r="JE77">
            <v>1435</v>
          </cell>
          <cell r="JF77">
            <v>619</v>
          </cell>
          <cell r="JG77">
            <v>816</v>
          </cell>
          <cell r="JH77">
            <v>1323</v>
          </cell>
          <cell r="JI77">
            <v>579</v>
          </cell>
          <cell r="JJ77">
            <v>744</v>
          </cell>
          <cell r="JK77">
            <v>1244</v>
          </cell>
          <cell r="JL77">
            <v>537</v>
          </cell>
          <cell r="JM77">
            <v>707</v>
          </cell>
          <cell r="JN77">
            <v>1160</v>
          </cell>
          <cell r="JO77">
            <v>492</v>
          </cell>
          <cell r="JP77">
            <v>668</v>
          </cell>
          <cell r="JQ77">
            <v>1129</v>
          </cell>
          <cell r="JR77">
            <v>431</v>
          </cell>
          <cell r="JS77">
            <v>698</v>
          </cell>
          <cell r="JT77">
            <v>995</v>
          </cell>
          <cell r="JU77">
            <v>399</v>
          </cell>
          <cell r="JV77">
            <v>596</v>
          </cell>
          <cell r="JW77">
            <v>878</v>
          </cell>
          <cell r="JX77">
            <v>342</v>
          </cell>
          <cell r="JY77">
            <v>536</v>
          </cell>
          <cell r="JZ77">
            <v>737</v>
          </cell>
          <cell r="KA77">
            <v>286</v>
          </cell>
          <cell r="KB77">
            <v>451</v>
          </cell>
          <cell r="KC77">
            <v>637</v>
          </cell>
          <cell r="KD77">
            <v>234</v>
          </cell>
          <cell r="KE77">
            <v>403</v>
          </cell>
          <cell r="KF77">
            <v>2670</v>
          </cell>
          <cell r="KG77">
            <v>815</v>
          </cell>
          <cell r="KH77">
            <v>1855</v>
          </cell>
        </row>
        <row r="78">
          <cell r="C78" t="str">
            <v>Craven</v>
          </cell>
          <cell r="D78" t="str">
            <v>E07000163</v>
          </cell>
          <cell r="E78" t="str">
            <v>Non-metropolitan District</v>
          </cell>
          <cell r="F78">
            <v>55801</v>
          </cell>
          <cell r="G78">
            <v>32470</v>
          </cell>
          <cell r="H78">
            <v>3.2198253099999996</v>
          </cell>
          <cell r="I78">
            <v>0.58188921345495603</v>
          </cell>
          <cell r="J78">
            <v>2454</v>
          </cell>
          <cell r="K78">
            <v>2275</v>
          </cell>
          <cell r="L78">
            <v>2468</v>
          </cell>
          <cell r="M78">
            <v>2425</v>
          </cell>
          <cell r="N78">
            <v>2787</v>
          </cell>
          <cell r="O78">
            <v>3113</v>
          </cell>
          <cell r="P78">
            <v>4154</v>
          </cell>
          <cell r="Q78">
            <v>4508</v>
          </cell>
          <cell r="R78">
            <v>4067</v>
          </cell>
          <cell r="S78">
            <v>4219</v>
          </cell>
          <cell r="T78">
            <v>26965</v>
          </cell>
          <cell r="U78">
            <v>28836</v>
          </cell>
          <cell r="V78">
            <v>453</v>
          </cell>
          <cell r="W78">
            <v>252</v>
          </cell>
          <cell r="X78">
            <v>201</v>
          </cell>
          <cell r="Y78">
            <v>485</v>
          </cell>
          <cell r="Z78">
            <v>248</v>
          </cell>
          <cell r="AA78">
            <v>237</v>
          </cell>
          <cell r="AB78">
            <v>509</v>
          </cell>
          <cell r="AC78">
            <v>256</v>
          </cell>
          <cell r="AD78">
            <v>253</v>
          </cell>
          <cell r="AE78">
            <v>551</v>
          </cell>
          <cell r="AF78">
            <v>258</v>
          </cell>
          <cell r="AG78">
            <v>293</v>
          </cell>
          <cell r="AH78">
            <v>536</v>
          </cell>
          <cell r="AI78">
            <v>288</v>
          </cell>
          <cell r="AJ78">
            <v>248</v>
          </cell>
          <cell r="AK78">
            <v>569</v>
          </cell>
          <cell r="AL78">
            <v>292</v>
          </cell>
          <cell r="AM78">
            <v>277</v>
          </cell>
          <cell r="AN78">
            <v>541</v>
          </cell>
          <cell r="AO78">
            <v>272</v>
          </cell>
          <cell r="AP78">
            <v>269</v>
          </cell>
          <cell r="AQ78">
            <v>587</v>
          </cell>
          <cell r="AR78">
            <v>319</v>
          </cell>
          <cell r="AS78">
            <v>268</v>
          </cell>
          <cell r="AT78">
            <v>545</v>
          </cell>
          <cell r="AU78">
            <v>290</v>
          </cell>
          <cell r="AV78">
            <v>255</v>
          </cell>
          <cell r="AW78">
            <v>622</v>
          </cell>
          <cell r="AX78">
            <v>310</v>
          </cell>
          <cell r="AY78">
            <v>312</v>
          </cell>
          <cell r="AZ78">
            <v>540</v>
          </cell>
          <cell r="BA78">
            <v>292</v>
          </cell>
          <cell r="BB78">
            <v>248</v>
          </cell>
          <cell r="BC78">
            <v>575</v>
          </cell>
          <cell r="BD78">
            <v>306</v>
          </cell>
          <cell r="BE78">
            <v>269</v>
          </cell>
          <cell r="BF78">
            <v>594</v>
          </cell>
          <cell r="BG78">
            <v>310</v>
          </cell>
          <cell r="BH78">
            <v>284</v>
          </cell>
          <cell r="BI78">
            <v>600</v>
          </cell>
          <cell r="BJ78">
            <v>321</v>
          </cell>
          <cell r="BK78">
            <v>279</v>
          </cell>
          <cell r="BL78">
            <v>664</v>
          </cell>
          <cell r="BM78">
            <v>352</v>
          </cell>
          <cell r="BN78">
            <v>312</v>
          </cell>
          <cell r="BO78">
            <v>635</v>
          </cell>
          <cell r="BP78">
            <v>340</v>
          </cell>
          <cell r="BQ78">
            <v>295</v>
          </cell>
          <cell r="BR78">
            <v>700</v>
          </cell>
          <cell r="BS78">
            <v>360</v>
          </cell>
          <cell r="BT78">
            <v>340</v>
          </cell>
          <cell r="BU78">
            <v>700</v>
          </cell>
          <cell r="BV78">
            <v>349</v>
          </cell>
          <cell r="BW78">
            <v>351</v>
          </cell>
          <cell r="BX78">
            <v>604</v>
          </cell>
          <cell r="BY78">
            <v>309</v>
          </cell>
          <cell r="BZ78">
            <v>295</v>
          </cell>
          <cell r="CA78">
            <v>452</v>
          </cell>
          <cell r="CB78">
            <v>224</v>
          </cell>
          <cell r="CC78">
            <v>228</v>
          </cell>
          <cell r="CD78">
            <v>390</v>
          </cell>
          <cell r="CE78">
            <v>217</v>
          </cell>
          <cell r="CF78">
            <v>173</v>
          </cell>
          <cell r="CG78">
            <v>408</v>
          </cell>
          <cell r="CH78">
            <v>206</v>
          </cell>
          <cell r="CI78">
            <v>202</v>
          </cell>
          <cell r="CJ78">
            <v>446</v>
          </cell>
          <cell r="CK78">
            <v>229</v>
          </cell>
          <cell r="CL78">
            <v>217</v>
          </cell>
          <cell r="CM78">
            <v>501</v>
          </cell>
          <cell r="CN78">
            <v>271</v>
          </cell>
          <cell r="CO78">
            <v>230</v>
          </cell>
          <cell r="CP78">
            <v>528</v>
          </cell>
          <cell r="CQ78">
            <v>289</v>
          </cell>
          <cell r="CR78">
            <v>239</v>
          </cell>
          <cell r="CS78">
            <v>528</v>
          </cell>
          <cell r="CT78">
            <v>277</v>
          </cell>
          <cell r="CU78">
            <v>251</v>
          </cell>
          <cell r="CV78">
            <v>520</v>
          </cell>
          <cell r="CW78">
            <v>255</v>
          </cell>
          <cell r="CX78">
            <v>265</v>
          </cell>
          <cell r="CY78">
            <v>487</v>
          </cell>
          <cell r="CZ78">
            <v>237</v>
          </cell>
          <cell r="DA78">
            <v>250</v>
          </cell>
          <cell r="DB78">
            <v>448</v>
          </cell>
          <cell r="DC78">
            <v>248</v>
          </cell>
          <cell r="DD78">
            <v>200</v>
          </cell>
          <cell r="DE78">
            <v>474</v>
          </cell>
          <cell r="DF78">
            <v>248</v>
          </cell>
          <cell r="DG78">
            <v>226</v>
          </cell>
          <cell r="DH78">
            <v>471</v>
          </cell>
          <cell r="DI78">
            <v>231</v>
          </cell>
          <cell r="DJ78">
            <v>240</v>
          </cell>
          <cell r="DK78">
            <v>414</v>
          </cell>
          <cell r="DL78">
            <v>202</v>
          </cell>
          <cell r="DM78">
            <v>212</v>
          </cell>
          <cell r="DN78">
            <v>464</v>
          </cell>
          <cell r="DO78">
            <v>230</v>
          </cell>
          <cell r="DP78">
            <v>234</v>
          </cell>
          <cell r="DQ78">
            <v>485</v>
          </cell>
          <cell r="DR78">
            <v>245</v>
          </cell>
          <cell r="DS78">
            <v>240</v>
          </cell>
          <cell r="DT78">
            <v>602</v>
          </cell>
          <cell r="DU78">
            <v>295</v>
          </cell>
          <cell r="DV78">
            <v>307</v>
          </cell>
          <cell r="DW78">
            <v>490</v>
          </cell>
          <cell r="DX78">
            <v>243</v>
          </cell>
          <cell r="DY78">
            <v>247</v>
          </cell>
          <cell r="DZ78">
            <v>527</v>
          </cell>
          <cell r="EA78">
            <v>255</v>
          </cell>
          <cell r="EB78">
            <v>272</v>
          </cell>
          <cell r="EC78">
            <v>413</v>
          </cell>
          <cell r="ED78">
            <v>187</v>
          </cell>
          <cell r="EE78">
            <v>226</v>
          </cell>
          <cell r="EF78">
            <v>524</v>
          </cell>
          <cell r="EG78">
            <v>250</v>
          </cell>
          <cell r="EH78">
            <v>274</v>
          </cell>
          <cell r="EI78">
            <v>540</v>
          </cell>
          <cell r="EJ78">
            <v>258</v>
          </cell>
          <cell r="EK78">
            <v>282</v>
          </cell>
          <cell r="EL78">
            <v>574</v>
          </cell>
          <cell r="EM78">
            <v>268</v>
          </cell>
          <cell r="EN78">
            <v>306</v>
          </cell>
          <cell r="EO78">
            <v>595</v>
          </cell>
          <cell r="EP78">
            <v>274</v>
          </cell>
          <cell r="EQ78">
            <v>321</v>
          </cell>
          <cell r="ER78">
            <v>678</v>
          </cell>
          <cell r="ES78">
            <v>322</v>
          </cell>
          <cell r="ET78">
            <v>356</v>
          </cell>
          <cell r="EU78">
            <v>764</v>
          </cell>
          <cell r="EV78">
            <v>355</v>
          </cell>
          <cell r="EW78">
            <v>409</v>
          </cell>
          <cell r="EX78">
            <v>795</v>
          </cell>
          <cell r="EY78">
            <v>375</v>
          </cell>
          <cell r="EZ78">
            <v>420</v>
          </cell>
          <cell r="FA78">
            <v>840</v>
          </cell>
          <cell r="FB78">
            <v>390</v>
          </cell>
          <cell r="FC78">
            <v>450</v>
          </cell>
          <cell r="FD78">
            <v>821</v>
          </cell>
          <cell r="FE78">
            <v>404</v>
          </cell>
          <cell r="FF78">
            <v>417</v>
          </cell>
          <cell r="FG78">
            <v>858</v>
          </cell>
          <cell r="FH78">
            <v>422</v>
          </cell>
          <cell r="FI78">
            <v>436</v>
          </cell>
          <cell r="FJ78">
            <v>874</v>
          </cell>
          <cell r="FK78">
            <v>420</v>
          </cell>
          <cell r="FL78">
            <v>454</v>
          </cell>
          <cell r="FM78">
            <v>880</v>
          </cell>
          <cell r="FN78">
            <v>409</v>
          </cell>
          <cell r="FO78">
            <v>471</v>
          </cell>
          <cell r="FP78">
            <v>865</v>
          </cell>
          <cell r="FQ78">
            <v>390</v>
          </cell>
          <cell r="FR78">
            <v>475</v>
          </cell>
          <cell r="FS78">
            <v>881</v>
          </cell>
          <cell r="FT78">
            <v>419</v>
          </cell>
          <cell r="FU78">
            <v>462</v>
          </cell>
          <cell r="FV78">
            <v>863</v>
          </cell>
          <cell r="FW78">
            <v>442</v>
          </cell>
          <cell r="FX78">
            <v>421</v>
          </cell>
          <cell r="FY78">
            <v>930</v>
          </cell>
          <cell r="FZ78">
            <v>457</v>
          </cell>
          <cell r="GA78">
            <v>473</v>
          </cell>
          <cell r="GB78">
            <v>850</v>
          </cell>
          <cell r="GC78">
            <v>401</v>
          </cell>
          <cell r="GD78">
            <v>449</v>
          </cell>
          <cell r="GE78">
            <v>912</v>
          </cell>
          <cell r="GF78">
            <v>441</v>
          </cell>
          <cell r="GG78">
            <v>471</v>
          </cell>
          <cell r="GH78">
            <v>802</v>
          </cell>
          <cell r="GI78">
            <v>382</v>
          </cell>
          <cell r="GJ78">
            <v>420</v>
          </cell>
          <cell r="GK78">
            <v>827</v>
          </cell>
          <cell r="GL78">
            <v>405</v>
          </cell>
          <cell r="GM78">
            <v>422</v>
          </cell>
          <cell r="GN78">
            <v>854</v>
          </cell>
          <cell r="GO78">
            <v>420</v>
          </cell>
          <cell r="GP78">
            <v>434</v>
          </cell>
          <cell r="GQ78">
            <v>850</v>
          </cell>
          <cell r="GR78">
            <v>414</v>
          </cell>
          <cell r="GS78">
            <v>436</v>
          </cell>
          <cell r="GT78">
            <v>788</v>
          </cell>
          <cell r="GU78">
            <v>390</v>
          </cell>
          <cell r="GV78">
            <v>398</v>
          </cell>
          <cell r="GW78">
            <v>851</v>
          </cell>
          <cell r="GX78">
            <v>438</v>
          </cell>
          <cell r="GY78">
            <v>413</v>
          </cell>
          <cell r="GZ78">
            <v>825</v>
          </cell>
          <cell r="HA78">
            <v>423</v>
          </cell>
          <cell r="HB78">
            <v>402</v>
          </cell>
          <cell r="HC78">
            <v>786</v>
          </cell>
          <cell r="HD78">
            <v>369</v>
          </cell>
          <cell r="HE78">
            <v>417</v>
          </cell>
          <cell r="HF78">
            <v>791</v>
          </cell>
          <cell r="HG78">
            <v>385</v>
          </cell>
          <cell r="HH78">
            <v>406</v>
          </cell>
          <cell r="HI78">
            <v>793</v>
          </cell>
          <cell r="HJ78">
            <v>349</v>
          </cell>
          <cell r="HK78">
            <v>444</v>
          </cell>
          <cell r="HL78">
            <v>883</v>
          </cell>
          <cell r="HM78">
            <v>422</v>
          </cell>
          <cell r="HN78">
            <v>461</v>
          </cell>
          <cell r="HO78">
            <v>970</v>
          </cell>
          <cell r="HP78">
            <v>494</v>
          </cell>
          <cell r="HQ78">
            <v>476</v>
          </cell>
          <cell r="HR78">
            <v>967</v>
          </cell>
          <cell r="HS78">
            <v>478</v>
          </cell>
          <cell r="HT78">
            <v>489</v>
          </cell>
          <cell r="HU78">
            <v>732</v>
          </cell>
          <cell r="HV78">
            <v>337</v>
          </cell>
          <cell r="HW78">
            <v>395</v>
          </cell>
          <cell r="HX78">
            <v>781</v>
          </cell>
          <cell r="HY78">
            <v>356</v>
          </cell>
          <cell r="HZ78">
            <v>425</v>
          </cell>
          <cell r="IA78">
            <v>762</v>
          </cell>
          <cell r="IB78">
            <v>367</v>
          </cell>
          <cell r="IC78">
            <v>395</v>
          </cell>
          <cell r="ID78">
            <v>702</v>
          </cell>
          <cell r="IE78">
            <v>333</v>
          </cell>
          <cell r="IF78">
            <v>369</v>
          </cell>
          <cell r="IG78">
            <v>640</v>
          </cell>
          <cell r="IH78">
            <v>319</v>
          </cell>
          <cell r="II78">
            <v>321</v>
          </cell>
          <cell r="IJ78">
            <v>531</v>
          </cell>
          <cell r="IK78">
            <v>227</v>
          </cell>
          <cell r="IL78">
            <v>304</v>
          </cell>
          <cell r="IM78">
            <v>520</v>
          </cell>
          <cell r="IN78">
            <v>247</v>
          </cell>
          <cell r="IO78">
            <v>273</v>
          </cell>
          <cell r="IP78">
            <v>564</v>
          </cell>
          <cell r="IQ78">
            <v>248</v>
          </cell>
          <cell r="IR78">
            <v>316</v>
          </cell>
          <cell r="IS78">
            <v>493</v>
          </cell>
          <cell r="IT78">
            <v>227</v>
          </cell>
          <cell r="IU78">
            <v>266</v>
          </cell>
          <cell r="IV78">
            <v>472</v>
          </cell>
          <cell r="IW78">
            <v>230</v>
          </cell>
          <cell r="IX78">
            <v>242</v>
          </cell>
          <cell r="IY78">
            <v>493</v>
          </cell>
          <cell r="IZ78">
            <v>214</v>
          </cell>
          <cell r="JA78">
            <v>279</v>
          </cell>
          <cell r="JB78">
            <v>461</v>
          </cell>
          <cell r="JC78">
            <v>204</v>
          </cell>
          <cell r="JD78">
            <v>257</v>
          </cell>
          <cell r="JE78">
            <v>389</v>
          </cell>
          <cell r="JF78">
            <v>157</v>
          </cell>
          <cell r="JG78">
            <v>232</v>
          </cell>
          <cell r="JH78">
            <v>388</v>
          </cell>
          <cell r="JI78">
            <v>162</v>
          </cell>
          <cell r="JJ78">
            <v>226</v>
          </cell>
          <cell r="JK78">
            <v>369</v>
          </cell>
          <cell r="JL78">
            <v>146</v>
          </cell>
          <cell r="JM78">
            <v>223</v>
          </cell>
          <cell r="JN78">
            <v>369</v>
          </cell>
          <cell r="JO78">
            <v>152</v>
          </cell>
          <cell r="JP78">
            <v>217</v>
          </cell>
          <cell r="JQ78">
            <v>286</v>
          </cell>
          <cell r="JR78">
            <v>94</v>
          </cell>
          <cell r="JS78">
            <v>192</v>
          </cell>
          <cell r="JT78">
            <v>293</v>
          </cell>
          <cell r="JU78">
            <v>108</v>
          </cell>
          <cell r="JV78">
            <v>185</v>
          </cell>
          <cell r="JW78">
            <v>269</v>
          </cell>
          <cell r="JX78">
            <v>105</v>
          </cell>
          <cell r="JY78">
            <v>164</v>
          </cell>
          <cell r="JZ78">
            <v>188</v>
          </cell>
          <cell r="KA78">
            <v>55</v>
          </cell>
          <cell r="KB78">
            <v>133</v>
          </cell>
          <cell r="KC78">
            <v>208</v>
          </cell>
          <cell r="KD78">
            <v>69</v>
          </cell>
          <cell r="KE78">
            <v>139</v>
          </cell>
          <cell r="KF78">
            <v>802</v>
          </cell>
          <cell r="KG78">
            <v>229</v>
          </cell>
          <cell r="KH78">
            <v>573</v>
          </cell>
        </row>
        <row r="79">
          <cell r="C79" t="str">
            <v>Crawley</v>
          </cell>
          <cell r="D79" t="str">
            <v>E07000226</v>
          </cell>
          <cell r="E79" t="str">
            <v>Non-metropolitan District</v>
          </cell>
          <cell r="F79">
            <v>110864</v>
          </cell>
          <cell r="G79">
            <v>72439</v>
          </cell>
          <cell r="H79">
            <v>4.2989307999999999</v>
          </cell>
          <cell r="I79">
            <v>0.65340417087602831</v>
          </cell>
          <cell r="J79">
            <v>5614</v>
          </cell>
          <cell r="K79">
            <v>5320</v>
          </cell>
          <cell r="L79">
            <v>8830</v>
          </cell>
          <cell r="M79">
            <v>9275</v>
          </cell>
          <cell r="N79">
            <v>8575</v>
          </cell>
          <cell r="O79">
            <v>8326</v>
          </cell>
          <cell r="P79">
            <v>7729</v>
          </cell>
          <cell r="Q79">
            <v>7419</v>
          </cell>
          <cell r="R79">
            <v>5614</v>
          </cell>
          <cell r="S79">
            <v>5737</v>
          </cell>
          <cell r="T79">
            <v>55274</v>
          </cell>
          <cell r="U79">
            <v>55590</v>
          </cell>
          <cell r="V79">
            <v>1632</v>
          </cell>
          <cell r="W79">
            <v>894</v>
          </cell>
          <cell r="X79">
            <v>738</v>
          </cell>
          <cell r="Y79">
            <v>1672</v>
          </cell>
          <cell r="Z79">
            <v>888</v>
          </cell>
          <cell r="AA79">
            <v>784</v>
          </cell>
          <cell r="AB79">
            <v>1612</v>
          </cell>
          <cell r="AC79">
            <v>860</v>
          </cell>
          <cell r="AD79">
            <v>752</v>
          </cell>
          <cell r="AE79">
            <v>1777</v>
          </cell>
          <cell r="AF79">
            <v>939</v>
          </cell>
          <cell r="AG79">
            <v>838</v>
          </cell>
          <cell r="AH79">
            <v>1653</v>
          </cell>
          <cell r="AI79">
            <v>868</v>
          </cell>
          <cell r="AJ79">
            <v>785</v>
          </cell>
          <cell r="AK79">
            <v>1722</v>
          </cell>
          <cell r="AL79">
            <v>912</v>
          </cell>
          <cell r="AM79">
            <v>810</v>
          </cell>
          <cell r="AN79">
            <v>1571</v>
          </cell>
          <cell r="AO79">
            <v>795</v>
          </cell>
          <cell r="AP79">
            <v>776</v>
          </cell>
          <cell r="AQ79">
            <v>1605</v>
          </cell>
          <cell r="AR79">
            <v>824</v>
          </cell>
          <cell r="AS79">
            <v>781</v>
          </cell>
          <cell r="AT79">
            <v>1491</v>
          </cell>
          <cell r="AU79">
            <v>772</v>
          </cell>
          <cell r="AV79">
            <v>719</v>
          </cell>
          <cell r="AW79">
            <v>1423</v>
          </cell>
          <cell r="AX79">
            <v>752</v>
          </cell>
          <cell r="AY79">
            <v>671</v>
          </cell>
          <cell r="AZ79">
            <v>1314</v>
          </cell>
          <cell r="BA79">
            <v>661</v>
          </cell>
          <cell r="BB79">
            <v>653</v>
          </cell>
          <cell r="BC79">
            <v>1346</v>
          </cell>
          <cell r="BD79">
            <v>706</v>
          </cell>
          <cell r="BE79">
            <v>640</v>
          </cell>
          <cell r="BF79">
            <v>1263</v>
          </cell>
          <cell r="BG79">
            <v>665</v>
          </cell>
          <cell r="BH79">
            <v>598</v>
          </cell>
          <cell r="BI79">
            <v>1182</v>
          </cell>
          <cell r="BJ79">
            <v>642</v>
          </cell>
          <cell r="BK79">
            <v>540</v>
          </cell>
          <cell r="BL79">
            <v>1285</v>
          </cell>
          <cell r="BM79">
            <v>680</v>
          </cell>
          <cell r="BN79">
            <v>605</v>
          </cell>
          <cell r="BO79">
            <v>1280</v>
          </cell>
          <cell r="BP79">
            <v>639</v>
          </cell>
          <cell r="BQ79">
            <v>641</v>
          </cell>
          <cell r="BR79">
            <v>1218</v>
          </cell>
          <cell r="BS79">
            <v>630</v>
          </cell>
          <cell r="BT79">
            <v>588</v>
          </cell>
          <cell r="BU79">
            <v>1252</v>
          </cell>
          <cell r="BV79">
            <v>672</v>
          </cell>
          <cell r="BW79">
            <v>580</v>
          </cell>
          <cell r="BX79">
            <v>1246</v>
          </cell>
          <cell r="BY79">
            <v>672</v>
          </cell>
          <cell r="BZ79">
            <v>574</v>
          </cell>
          <cell r="CA79">
            <v>1074</v>
          </cell>
          <cell r="CB79">
            <v>593</v>
          </cell>
          <cell r="CC79">
            <v>481</v>
          </cell>
          <cell r="CD79">
            <v>1026</v>
          </cell>
          <cell r="CE79">
            <v>535</v>
          </cell>
          <cell r="CF79">
            <v>491</v>
          </cell>
          <cell r="CG79">
            <v>1176</v>
          </cell>
          <cell r="CH79">
            <v>619</v>
          </cell>
          <cell r="CI79">
            <v>557</v>
          </cell>
          <cell r="CJ79">
            <v>1109</v>
          </cell>
          <cell r="CK79">
            <v>529</v>
          </cell>
          <cell r="CL79">
            <v>580</v>
          </cell>
          <cell r="CM79">
            <v>1387</v>
          </cell>
          <cell r="CN79">
            <v>676</v>
          </cell>
          <cell r="CO79">
            <v>711</v>
          </cell>
          <cell r="CP79">
            <v>1446</v>
          </cell>
          <cell r="CQ79">
            <v>688</v>
          </cell>
          <cell r="CR79">
            <v>758</v>
          </cell>
          <cell r="CS79">
            <v>1462</v>
          </cell>
          <cell r="CT79">
            <v>691</v>
          </cell>
          <cell r="CU79">
            <v>771</v>
          </cell>
          <cell r="CV79">
            <v>1640</v>
          </cell>
          <cell r="CW79">
            <v>790</v>
          </cell>
          <cell r="CX79">
            <v>850</v>
          </cell>
          <cell r="CY79">
            <v>1675</v>
          </cell>
          <cell r="CZ79">
            <v>821</v>
          </cell>
          <cell r="DA79">
            <v>854</v>
          </cell>
          <cell r="DB79">
            <v>1779</v>
          </cell>
          <cell r="DC79">
            <v>841</v>
          </cell>
          <cell r="DD79">
            <v>938</v>
          </cell>
          <cell r="DE79">
            <v>1807</v>
          </cell>
          <cell r="DF79">
            <v>853</v>
          </cell>
          <cell r="DG79">
            <v>954</v>
          </cell>
          <cell r="DH79">
            <v>1812</v>
          </cell>
          <cell r="DI79">
            <v>853</v>
          </cell>
          <cell r="DJ79">
            <v>959</v>
          </cell>
          <cell r="DK79">
            <v>1840</v>
          </cell>
          <cell r="DL79">
            <v>911</v>
          </cell>
          <cell r="DM79">
            <v>929</v>
          </cell>
          <cell r="DN79">
            <v>1972</v>
          </cell>
          <cell r="DO79">
            <v>1007</v>
          </cell>
          <cell r="DP79">
            <v>965</v>
          </cell>
          <cell r="DQ79">
            <v>1985</v>
          </cell>
          <cell r="DR79">
            <v>982</v>
          </cell>
          <cell r="DS79">
            <v>1003</v>
          </cell>
          <cell r="DT79">
            <v>2133</v>
          </cell>
          <cell r="DU79">
            <v>1081</v>
          </cell>
          <cell r="DV79">
            <v>1052</v>
          </cell>
          <cell r="DW79">
            <v>1949</v>
          </cell>
          <cell r="DX79">
            <v>958</v>
          </cell>
          <cell r="DY79">
            <v>991</v>
          </cell>
          <cell r="DZ79">
            <v>1948</v>
          </cell>
          <cell r="EA79">
            <v>988</v>
          </cell>
          <cell r="EB79">
            <v>960</v>
          </cell>
          <cell r="EC79">
            <v>1716</v>
          </cell>
          <cell r="ED79">
            <v>867</v>
          </cell>
          <cell r="EE79">
            <v>849</v>
          </cell>
          <cell r="EF79">
            <v>1571</v>
          </cell>
          <cell r="EG79">
            <v>807</v>
          </cell>
          <cell r="EH79">
            <v>764</v>
          </cell>
          <cell r="EI79">
            <v>1641</v>
          </cell>
          <cell r="EJ79">
            <v>824</v>
          </cell>
          <cell r="EK79">
            <v>817</v>
          </cell>
          <cell r="EL79">
            <v>1627</v>
          </cell>
          <cell r="EM79">
            <v>812</v>
          </cell>
          <cell r="EN79">
            <v>815</v>
          </cell>
          <cell r="EO79">
            <v>1552</v>
          </cell>
          <cell r="EP79">
            <v>830</v>
          </cell>
          <cell r="EQ79">
            <v>722</v>
          </cell>
          <cell r="ER79">
            <v>1619</v>
          </cell>
          <cell r="ES79">
            <v>829</v>
          </cell>
          <cell r="ET79">
            <v>790</v>
          </cell>
          <cell r="EU79">
            <v>1567</v>
          </cell>
          <cell r="EV79">
            <v>809</v>
          </cell>
          <cell r="EW79">
            <v>758</v>
          </cell>
          <cell r="EX79">
            <v>1711</v>
          </cell>
          <cell r="EY79">
            <v>851</v>
          </cell>
          <cell r="EZ79">
            <v>860</v>
          </cell>
          <cell r="FA79">
            <v>1595</v>
          </cell>
          <cell r="FB79">
            <v>848</v>
          </cell>
          <cell r="FC79">
            <v>747</v>
          </cell>
          <cell r="FD79">
            <v>1564</v>
          </cell>
          <cell r="FE79">
            <v>831</v>
          </cell>
          <cell r="FF79">
            <v>733</v>
          </cell>
          <cell r="FG79">
            <v>1606</v>
          </cell>
          <cell r="FH79">
            <v>813</v>
          </cell>
          <cell r="FI79">
            <v>793</v>
          </cell>
          <cell r="FJ79">
            <v>1539</v>
          </cell>
          <cell r="FK79">
            <v>779</v>
          </cell>
          <cell r="FL79">
            <v>760</v>
          </cell>
          <cell r="FM79">
            <v>1487</v>
          </cell>
          <cell r="FN79">
            <v>738</v>
          </cell>
          <cell r="FO79">
            <v>749</v>
          </cell>
          <cell r="FP79">
            <v>1546</v>
          </cell>
          <cell r="FQ79">
            <v>783</v>
          </cell>
          <cell r="FR79">
            <v>763</v>
          </cell>
          <cell r="FS79">
            <v>1550</v>
          </cell>
          <cell r="FT79">
            <v>778</v>
          </cell>
          <cell r="FU79">
            <v>772</v>
          </cell>
          <cell r="FV79">
            <v>1415</v>
          </cell>
          <cell r="FW79">
            <v>722</v>
          </cell>
          <cell r="FX79">
            <v>693</v>
          </cell>
          <cell r="FY79">
            <v>1418</v>
          </cell>
          <cell r="FZ79">
            <v>723</v>
          </cell>
          <cell r="GA79">
            <v>695</v>
          </cell>
          <cell r="GB79">
            <v>1428</v>
          </cell>
          <cell r="GC79">
            <v>714</v>
          </cell>
          <cell r="GD79">
            <v>714</v>
          </cell>
          <cell r="GE79">
            <v>1341</v>
          </cell>
          <cell r="GF79">
            <v>689</v>
          </cell>
          <cell r="GG79">
            <v>652</v>
          </cell>
          <cell r="GH79">
            <v>1315</v>
          </cell>
          <cell r="GI79">
            <v>655</v>
          </cell>
          <cell r="GJ79">
            <v>660</v>
          </cell>
          <cell r="GK79">
            <v>1308</v>
          </cell>
          <cell r="GL79">
            <v>630</v>
          </cell>
          <cell r="GM79">
            <v>678</v>
          </cell>
          <cell r="GN79">
            <v>1148</v>
          </cell>
          <cell r="GO79">
            <v>544</v>
          </cell>
          <cell r="GP79">
            <v>604</v>
          </cell>
          <cell r="GQ79">
            <v>1202</v>
          </cell>
          <cell r="GR79">
            <v>590</v>
          </cell>
          <cell r="GS79">
            <v>612</v>
          </cell>
          <cell r="GT79">
            <v>1093</v>
          </cell>
          <cell r="GU79">
            <v>571</v>
          </cell>
          <cell r="GV79">
            <v>522</v>
          </cell>
          <cell r="GW79">
            <v>1090</v>
          </cell>
          <cell r="GX79">
            <v>520</v>
          </cell>
          <cell r="GY79">
            <v>570</v>
          </cell>
          <cell r="GZ79">
            <v>1001</v>
          </cell>
          <cell r="HA79">
            <v>511</v>
          </cell>
          <cell r="HB79">
            <v>490</v>
          </cell>
          <cell r="HC79">
            <v>922</v>
          </cell>
          <cell r="HD79">
            <v>445</v>
          </cell>
          <cell r="HE79">
            <v>477</v>
          </cell>
          <cell r="HF79">
            <v>931</v>
          </cell>
          <cell r="HG79">
            <v>459</v>
          </cell>
          <cell r="HH79">
            <v>472</v>
          </cell>
          <cell r="HI79">
            <v>927</v>
          </cell>
          <cell r="HJ79">
            <v>451</v>
          </cell>
          <cell r="HK79">
            <v>476</v>
          </cell>
          <cell r="HL79">
            <v>938</v>
          </cell>
          <cell r="HM79">
            <v>452</v>
          </cell>
          <cell r="HN79">
            <v>486</v>
          </cell>
          <cell r="HO79">
            <v>933</v>
          </cell>
          <cell r="HP79">
            <v>429</v>
          </cell>
          <cell r="HQ79">
            <v>504</v>
          </cell>
          <cell r="HR79">
            <v>1035</v>
          </cell>
          <cell r="HS79">
            <v>494</v>
          </cell>
          <cell r="HT79">
            <v>541</v>
          </cell>
          <cell r="HU79">
            <v>735</v>
          </cell>
          <cell r="HV79">
            <v>346</v>
          </cell>
          <cell r="HW79">
            <v>389</v>
          </cell>
          <cell r="HX79">
            <v>714</v>
          </cell>
          <cell r="HY79">
            <v>348</v>
          </cell>
          <cell r="HZ79">
            <v>366</v>
          </cell>
          <cell r="IA79">
            <v>647</v>
          </cell>
          <cell r="IB79">
            <v>329</v>
          </cell>
          <cell r="IC79">
            <v>318</v>
          </cell>
          <cell r="ID79">
            <v>632</v>
          </cell>
          <cell r="IE79">
            <v>314</v>
          </cell>
          <cell r="IF79">
            <v>318</v>
          </cell>
          <cell r="IG79">
            <v>530</v>
          </cell>
          <cell r="IH79">
            <v>257</v>
          </cell>
          <cell r="II79">
            <v>273</v>
          </cell>
          <cell r="IJ79">
            <v>506</v>
          </cell>
          <cell r="IK79">
            <v>226</v>
          </cell>
          <cell r="IL79">
            <v>280</v>
          </cell>
          <cell r="IM79">
            <v>516</v>
          </cell>
          <cell r="IN79">
            <v>244</v>
          </cell>
          <cell r="IO79">
            <v>272</v>
          </cell>
          <cell r="IP79">
            <v>522</v>
          </cell>
          <cell r="IQ79">
            <v>237</v>
          </cell>
          <cell r="IR79">
            <v>285</v>
          </cell>
          <cell r="IS79">
            <v>512</v>
          </cell>
          <cell r="IT79">
            <v>222</v>
          </cell>
          <cell r="IU79">
            <v>290</v>
          </cell>
          <cell r="IV79">
            <v>486</v>
          </cell>
          <cell r="IW79">
            <v>211</v>
          </cell>
          <cell r="IX79">
            <v>275</v>
          </cell>
          <cell r="IY79">
            <v>460</v>
          </cell>
          <cell r="IZ79">
            <v>199</v>
          </cell>
          <cell r="JA79">
            <v>261</v>
          </cell>
          <cell r="JB79">
            <v>434</v>
          </cell>
          <cell r="JC79">
            <v>180</v>
          </cell>
          <cell r="JD79">
            <v>254</v>
          </cell>
          <cell r="JE79">
            <v>450</v>
          </cell>
          <cell r="JF79">
            <v>174</v>
          </cell>
          <cell r="JG79">
            <v>276</v>
          </cell>
          <cell r="JH79">
            <v>413</v>
          </cell>
          <cell r="JI79">
            <v>155</v>
          </cell>
          <cell r="JJ79">
            <v>258</v>
          </cell>
          <cell r="JK79">
            <v>427</v>
          </cell>
          <cell r="JL79">
            <v>154</v>
          </cell>
          <cell r="JM79">
            <v>273</v>
          </cell>
          <cell r="JN79">
            <v>453</v>
          </cell>
          <cell r="JO79">
            <v>153</v>
          </cell>
          <cell r="JP79">
            <v>300</v>
          </cell>
          <cell r="JQ79">
            <v>395</v>
          </cell>
          <cell r="JR79">
            <v>151</v>
          </cell>
          <cell r="JS79">
            <v>244</v>
          </cell>
          <cell r="JT79">
            <v>365</v>
          </cell>
          <cell r="JU79">
            <v>137</v>
          </cell>
          <cell r="JV79">
            <v>228</v>
          </cell>
          <cell r="JW79">
            <v>313</v>
          </cell>
          <cell r="JX79">
            <v>117</v>
          </cell>
          <cell r="JY79">
            <v>196</v>
          </cell>
          <cell r="JZ79">
            <v>269</v>
          </cell>
          <cell r="KA79">
            <v>100</v>
          </cell>
          <cell r="KB79">
            <v>169</v>
          </cell>
          <cell r="KC79">
            <v>208</v>
          </cell>
          <cell r="KD79">
            <v>83</v>
          </cell>
          <cell r="KE79">
            <v>125</v>
          </cell>
          <cell r="KF79">
            <v>777</v>
          </cell>
          <cell r="KG79">
            <v>252</v>
          </cell>
          <cell r="KH79">
            <v>525</v>
          </cell>
        </row>
        <row r="80">
          <cell r="C80" t="str">
            <v>Croydon</v>
          </cell>
          <cell r="D80" t="str">
            <v>E09000008</v>
          </cell>
          <cell r="E80" t="str">
            <v>London Borough</v>
          </cell>
          <cell r="F80">
            <v>379031</v>
          </cell>
          <cell r="G80">
            <v>246130</v>
          </cell>
          <cell r="H80">
            <v>5.5271750699999993</v>
          </cell>
          <cell r="I80">
            <v>0.64936641066298006</v>
          </cell>
          <cell r="J80">
            <v>20228</v>
          </cell>
          <cell r="K80">
            <v>19379</v>
          </cell>
          <cell r="L80">
            <v>27002</v>
          </cell>
          <cell r="M80">
            <v>30128</v>
          </cell>
          <cell r="N80">
            <v>26839</v>
          </cell>
          <cell r="O80">
            <v>28447</v>
          </cell>
          <cell r="P80">
            <v>26608</v>
          </cell>
          <cell r="Q80">
            <v>28335</v>
          </cell>
          <cell r="R80">
            <v>18836</v>
          </cell>
          <cell r="S80">
            <v>20328</v>
          </cell>
          <cell r="T80">
            <v>183933</v>
          </cell>
          <cell r="U80">
            <v>195098</v>
          </cell>
          <cell r="V80">
            <v>5728</v>
          </cell>
          <cell r="W80">
            <v>2937</v>
          </cell>
          <cell r="X80">
            <v>2791</v>
          </cell>
          <cell r="Y80">
            <v>5667</v>
          </cell>
          <cell r="Z80">
            <v>2940</v>
          </cell>
          <cell r="AA80">
            <v>2727</v>
          </cell>
          <cell r="AB80">
            <v>5724</v>
          </cell>
          <cell r="AC80">
            <v>2922</v>
          </cell>
          <cell r="AD80">
            <v>2802</v>
          </cell>
          <cell r="AE80">
            <v>5731</v>
          </cell>
          <cell r="AF80">
            <v>2878</v>
          </cell>
          <cell r="AG80">
            <v>2853</v>
          </cell>
          <cell r="AH80">
            <v>5742</v>
          </cell>
          <cell r="AI80">
            <v>2959</v>
          </cell>
          <cell r="AJ80">
            <v>2783</v>
          </cell>
          <cell r="AK80">
            <v>5620</v>
          </cell>
          <cell r="AL80">
            <v>2817</v>
          </cell>
          <cell r="AM80">
            <v>2803</v>
          </cell>
          <cell r="AN80">
            <v>5548</v>
          </cell>
          <cell r="AO80">
            <v>2802</v>
          </cell>
          <cell r="AP80">
            <v>2746</v>
          </cell>
          <cell r="AQ80">
            <v>5637</v>
          </cell>
          <cell r="AR80">
            <v>2840</v>
          </cell>
          <cell r="AS80">
            <v>2797</v>
          </cell>
          <cell r="AT80">
            <v>5375</v>
          </cell>
          <cell r="AU80">
            <v>2780</v>
          </cell>
          <cell r="AV80">
            <v>2595</v>
          </cell>
          <cell r="AW80">
            <v>5076</v>
          </cell>
          <cell r="AX80">
            <v>2570</v>
          </cell>
          <cell r="AY80">
            <v>2506</v>
          </cell>
          <cell r="AZ80">
            <v>4883</v>
          </cell>
          <cell r="BA80">
            <v>2412</v>
          </cell>
          <cell r="BB80">
            <v>2471</v>
          </cell>
          <cell r="BC80">
            <v>4693</v>
          </cell>
          <cell r="BD80">
            <v>2420</v>
          </cell>
          <cell r="BE80">
            <v>2273</v>
          </cell>
          <cell r="BF80">
            <v>4545</v>
          </cell>
          <cell r="BG80">
            <v>2264</v>
          </cell>
          <cell r="BH80">
            <v>2281</v>
          </cell>
          <cell r="BI80">
            <v>4418</v>
          </cell>
          <cell r="BJ80">
            <v>2225</v>
          </cell>
          <cell r="BK80">
            <v>2193</v>
          </cell>
          <cell r="BL80">
            <v>4455</v>
          </cell>
          <cell r="BM80">
            <v>2278</v>
          </cell>
          <cell r="BN80">
            <v>2177</v>
          </cell>
          <cell r="BO80">
            <v>4724</v>
          </cell>
          <cell r="BP80">
            <v>2412</v>
          </cell>
          <cell r="BQ80">
            <v>2312</v>
          </cell>
          <cell r="BR80">
            <v>4812</v>
          </cell>
          <cell r="BS80">
            <v>2423</v>
          </cell>
          <cell r="BT80">
            <v>2389</v>
          </cell>
          <cell r="BU80">
            <v>4816</v>
          </cell>
          <cell r="BV80">
            <v>2454</v>
          </cell>
          <cell r="BW80">
            <v>2362</v>
          </cell>
          <cell r="BX80">
            <v>4860</v>
          </cell>
          <cell r="BY80">
            <v>2499</v>
          </cell>
          <cell r="BZ80">
            <v>2361</v>
          </cell>
          <cell r="CA80">
            <v>3868</v>
          </cell>
          <cell r="CB80">
            <v>2030</v>
          </cell>
          <cell r="CC80">
            <v>1838</v>
          </cell>
          <cell r="CD80">
            <v>3503</v>
          </cell>
          <cell r="CE80">
            <v>1924</v>
          </cell>
          <cell r="CF80">
            <v>1579</v>
          </cell>
          <cell r="CG80">
            <v>3692</v>
          </cell>
          <cell r="CH80">
            <v>1902</v>
          </cell>
          <cell r="CI80">
            <v>1790</v>
          </cell>
          <cell r="CJ80">
            <v>4138</v>
          </cell>
          <cell r="CK80">
            <v>2049</v>
          </cell>
          <cell r="CL80">
            <v>2089</v>
          </cell>
          <cell r="CM80">
            <v>4589</v>
          </cell>
          <cell r="CN80">
            <v>2249</v>
          </cell>
          <cell r="CO80">
            <v>2340</v>
          </cell>
          <cell r="CP80">
            <v>5329</v>
          </cell>
          <cell r="CQ80">
            <v>2698</v>
          </cell>
          <cell r="CR80">
            <v>2631</v>
          </cell>
          <cell r="CS80">
            <v>5202</v>
          </cell>
          <cell r="CT80">
            <v>2485</v>
          </cell>
          <cell r="CU80">
            <v>2717</v>
          </cell>
          <cell r="CV80">
            <v>5385</v>
          </cell>
          <cell r="CW80">
            <v>2456</v>
          </cell>
          <cell r="CX80">
            <v>2929</v>
          </cell>
          <cell r="CY80">
            <v>5556</v>
          </cell>
          <cell r="CZ80">
            <v>2728</v>
          </cell>
          <cell r="DA80">
            <v>2828</v>
          </cell>
          <cell r="DB80">
            <v>5501</v>
          </cell>
          <cell r="DC80">
            <v>2633</v>
          </cell>
          <cell r="DD80">
            <v>2868</v>
          </cell>
          <cell r="DE80">
            <v>6035</v>
          </cell>
          <cell r="DF80">
            <v>2895</v>
          </cell>
          <cell r="DG80">
            <v>3140</v>
          </cell>
          <cell r="DH80">
            <v>5722</v>
          </cell>
          <cell r="DI80">
            <v>2647</v>
          </cell>
          <cell r="DJ80">
            <v>3075</v>
          </cell>
          <cell r="DK80">
            <v>5567</v>
          </cell>
          <cell r="DL80">
            <v>2571</v>
          </cell>
          <cell r="DM80">
            <v>2996</v>
          </cell>
          <cell r="DN80">
            <v>5840</v>
          </cell>
          <cell r="DO80">
            <v>2700</v>
          </cell>
          <cell r="DP80">
            <v>3140</v>
          </cell>
          <cell r="DQ80">
            <v>6296</v>
          </cell>
          <cell r="DR80">
            <v>2983</v>
          </cell>
          <cell r="DS80">
            <v>3313</v>
          </cell>
          <cell r="DT80">
            <v>6026</v>
          </cell>
          <cell r="DU80">
            <v>2904</v>
          </cell>
          <cell r="DV80">
            <v>3122</v>
          </cell>
          <cell r="DW80">
            <v>5970</v>
          </cell>
          <cell r="DX80">
            <v>2819</v>
          </cell>
          <cell r="DY80">
            <v>3151</v>
          </cell>
          <cell r="DZ80">
            <v>6039</v>
          </cell>
          <cell r="EA80">
            <v>2846</v>
          </cell>
          <cell r="EB80">
            <v>3193</v>
          </cell>
          <cell r="EC80">
            <v>5657</v>
          </cell>
          <cell r="ED80">
            <v>2887</v>
          </cell>
          <cell r="EE80">
            <v>2770</v>
          </cell>
          <cell r="EF80">
            <v>5557</v>
          </cell>
          <cell r="EG80">
            <v>2631</v>
          </cell>
          <cell r="EH80">
            <v>2926</v>
          </cell>
          <cell r="EI80">
            <v>5489</v>
          </cell>
          <cell r="EJ80">
            <v>2656</v>
          </cell>
          <cell r="EK80">
            <v>2833</v>
          </cell>
          <cell r="EL80">
            <v>5451</v>
          </cell>
          <cell r="EM80">
            <v>2768</v>
          </cell>
          <cell r="EN80">
            <v>2683</v>
          </cell>
          <cell r="EO80">
            <v>5134</v>
          </cell>
          <cell r="EP80">
            <v>2584</v>
          </cell>
          <cell r="EQ80">
            <v>2550</v>
          </cell>
          <cell r="ER80">
            <v>5085</v>
          </cell>
          <cell r="ES80">
            <v>2466</v>
          </cell>
          <cell r="ET80">
            <v>2619</v>
          </cell>
          <cell r="EU80">
            <v>5453</v>
          </cell>
          <cell r="EV80">
            <v>2624</v>
          </cell>
          <cell r="EW80">
            <v>2829</v>
          </cell>
          <cell r="EX80">
            <v>5451</v>
          </cell>
          <cell r="EY80">
            <v>2558</v>
          </cell>
          <cell r="EZ80">
            <v>2893</v>
          </cell>
          <cell r="FA80">
            <v>5227</v>
          </cell>
          <cell r="FB80">
            <v>2440</v>
          </cell>
          <cell r="FC80">
            <v>2787</v>
          </cell>
          <cell r="FD80">
            <v>5487</v>
          </cell>
          <cell r="FE80">
            <v>2660</v>
          </cell>
          <cell r="FF80">
            <v>2827</v>
          </cell>
          <cell r="FG80">
            <v>5425</v>
          </cell>
          <cell r="FH80">
            <v>2629</v>
          </cell>
          <cell r="FI80">
            <v>2796</v>
          </cell>
          <cell r="FJ80">
            <v>5390</v>
          </cell>
          <cell r="FK80">
            <v>2594</v>
          </cell>
          <cell r="FL80">
            <v>2796</v>
          </cell>
          <cell r="FM80">
            <v>5921</v>
          </cell>
          <cell r="FN80">
            <v>2881</v>
          </cell>
          <cell r="FO80">
            <v>3040</v>
          </cell>
          <cell r="FP80">
            <v>5731</v>
          </cell>
          <cell r="FQ80">
            <v>2816</v>
          </cell>
          <cell r="FR80">
            <v>2915</v>
          </cell>
          <cell r="FS80">
            <v>5813</v>
          </cell>
          <cell r="FT80">
            <v>2816</v>
          </cell>
          <cell r="FU80">
            <v>2997</v>
          </cell>
          <cell r="FV80">
            <v>5672</v>
          </cell>
          <cell r="FW80">
            <v>2674</v>
          </cell>
          <cell r="FX80">
            <v>2998</v>
          </cell>
          <cell r="FY80">
            <v>5392</v>
          </cell>
          <cell r="FZ80">
            <v>2641</v>
          </cell>
          <cell r="GA80">
            <v>2751</v>
          </cell>
          <cell r="GB80">
            <v>4885</v>
          </cell>
          <cell r="GC80">
            <v>2457</v>
          </cell>
          <cell r="GD80">
            <v>2428</v>
          </cell>
          <cell r="GE80">
            <v>4855</v>
          </cell>
          <cell r="GF80">
            <v>2421</v>
          </cell>
          <cell r="GG80">
            <v>2434</v>
          </cell>
          <cell r="GH80">
            <v>4573</v>
          </cell>
          <cell r="GI80">
            <v>2226</v>
          </cell>
          <cell r="GJ80">
            <v>2347</v>
          </cell>
          <cell r="GK80">
            <v>4225</v>
          </cell>
          <cell r="GL80">
            <v>2047</v>
          </cell>
          <cell r="GM80">
            <v>2178</v>
          </cell>
          <cell r="GN80">
            <v>4058</v>
          </cell>
          <cell r="GO80">
            <v>1974</v>
          </cell>
          <cell r="GP80">
            <v>2084</v>
          </cell>
          <cell r="GQ80">
            <v>4006</v>
          </cell>
          <cell r="GR80">
            <v>1858</v>
          </cell>
          <cell r="GS80">
            <v>2148</v>
          </cell>
          <cell r="GT80">
            <v>3889</v>
          </cell>
          <cell r="GU80">
            <v>1855</v>
          </cell>
          <cell r="GV80">
            <v>2034</v>
          </cell>
          <cell r="GW80">
            <v>3610</v>
          </cell>
          <cell r="GX80">
            <v>1729</v>
          </cell>
          <cell r="GY80">
            <v>1881</v>
          </cell>
          <cell r="GZ80">
            <v>3381</v>
          </cell>
          <cell r="HA80">
            <v>1608</v>
          </cell>
          <cell r="HB80">
            <v>1773</v>
          </cell>
          <cell r="HC80">
            <v>3429</v>
          </cell>
          <cell r="HD80">
            <v>1648</v>
          </cell>
          <cell r="HE80">
            <v>1781</v>
          </cell>
          <cell r="HF80">
            <v>3138</v>
          </cell>
          <cell r="HG80">
            <v>1470</v>
          </cell>
          <cell r="HH80">
            <v>1668</v>
          </cell>
          <cell r="HI80">
            <v>3057</v>
          </cell>
          <cell r="HJ80">
            <v>1445</v>
          </cell>
          <cell r="HK80">
            <v>1612</v>
          </cell>
          <cell r="HL80">
            <v>2962</v>
          </cell>
          <cell r="HM80">
            <v>1416</v>
          </cell>
          <cell r="HN80">
            <v>1546</v>
          </cell>
          <cell r="HO80">
            <v>3210</v>
          </cell>
          <cell r="HP80">
            <v>1536</v>
          </cell>
          <cell r="HQ80">
            <v>1674</v>
          </cell>
          <cell r="HR80">
            <v>3421</v>
          </cell>
          <cell r="HS80">
            <v>1630</v>
          </cell>
          <cell r="HT80">
            <v>1791</v>
          </cell>
          <cell r="HU80">
            <v>2642</v>
          </cell>
          <cell r="HV80">
            <v>1202</v>
          </cell>
          <cell r="HW80">
            <v>1440</v>
          </cell>
          <cell r="HX80">
            <v>2387</v>
          </cell>
          <cell r="HY80">
            <v>1150</v>
          </cell>
          <cell r="HZ80">
            <v>1237</v>
          </cell>
          <cell r="IA80">
            <v>2381</v>
          </cell>
          <cell r="IB80">
            <v>1088</v>
          </cell>
          <cell r="IC80">
            <v>1293</v>
          </cell>
          <cell r="ID80">
            <v>2324</v>
          </cell>
          <cell r="IE80">
            <v>1054</v>
          </cell>
          <cell r="IF80">
            <v>1270</v>
          </cell>
          <cell r="IG80">
            <v>2098</v>
          </cell>
          <cell r="IH80">
            <v>936</v>
          </cell>
          <cell r="II80">
            <v>1162</v>
          </cell>
          <cell r="IJ80">
            <v>1878</v>
          </cell>
          <cell r="IK80">
            <v>863</v>
          </cell>
          <cell r="IL80">
            <v>1015</v>
          </cell>
          <cell r="IM80">
            <v>1964</v>
          </cell>
          <cell r="IN80">
            <v>902</v>
          </cell>
          <cell r="IO80">
            <v>1062</v>
          </cell>
          <cell r="IP80">
            <v>1906</v>
          </cell>
          <cell r="IQ80">
            <v>827</v>
          </cell>
          <cell r="IR80">
            <v>1079</v>
          </cell>
          <cell r="IS80">
            <v>1915</v>
          </cell>
          <cell r="IT80">
            <v>846</v>
          </cell>
          <cell r="IU80">
            <v>1069</v>
          </cell>
          <cell r="IV80">
            <v>1822</v>
          </cell>
          <cell r="IW80">
            <v>794</v>
          </cell>
          <cell r="IX80">
            <v>1028</v>
          </cell>
          <cell r="IY80">
            <v>1745</v>
          </cell>
          <cell r="IZ80">
            <v>811</v>
          </cell>
          <cell r="JA80">
            <v>934</v>
          </cell>
          <cell r="JB80">
            <v>1635</v>
          </cell>
          <cell r="JC80">
            <v>750</v>
          </cell>
          <cell r="JD80">
            <v>885</v>
          </cell>
          <cell r="JE80">
            <v>1530</v>
          </cell>
          <cell r="JF80">
            <v>690</v>
          </cell>
          <cell r="JG80">
            <v>840</v>
          </cell>
          <cell r="JH80">
            <v>1371</v>
          </cell>
          <cell r="JI80">
            <v>600</v>
          </cell>
          <cell r="JJ80">
            <v>771</v>
          </cell>
          <cell r="JK80">
            <v>1319</v>
          </cell>
          <cell r="JL80">
            <v>574</v>
          </cell>
          <cell r="JM80">
            <v>745</v>
          </cell>
          <cell r="JN80">
            <v>1167</v>
          </cell>
          <cell r="JO80">
            <v>475</v>
          </cell>
          <cell r="JP80">
            <v>692</v>
          </cell>
          <cell r="JQ80">
            <v>1021</v>
          </cell>
          <cell r="JR80">
            <v>417</v>
          </cell>
          <cell r="JS80">
            <v>604</v>
          </cell>
          <cell r="JT80">
            <v>917</v>
          </cell>
          <cell r="JU80">
            <v>368</v>
          </cell>
          <cell r="JV80">
            <v>549</v>
          </cell>
          <cell r="JW80">
            <v>834</v>
          </cell>
          <cell r="JX80">
            <v>330</v>
          </cell>
          <cell r="JY80">
            <v>504</v>
          </cell>
          <cell r="JZ80">
            <v>754</v>
          </cell>
          <cell r="KA80">
            <v>311</v>
          </cell>
          <cell r="KB80">
            <v>443</v>
          </cell>
          <cell r="KC80">
            <v>624</v>
          </cell>
          <cell r="KD80">
            <v>220</v>
          </cell>
          <cell r="KE80">
            <v>404</v>
          </cell>
          <cell r="KF80">
            <v>2451</v>
          </cell>
          <cell r="KG80">
            <v>729</v>
          </cell>
          <cell r="KH80">
            <v>1722</v>
          </cell>
        </row>
        <row r="81">
          <cell r="C81" t="str">
            <v>Dacorum</v>
          </cell>
          <cell r="D81" t="str">
            <v>E07000096</v>
          </cell>
          <cell r="E81" t="str">
            <v>Non-metropolitan District</v>
          </cell>
          <cell r="F81">
            <v>151350</v>
          </cell>
          <cell r="G81">
            <v>95920</v>
          </cell>
          <cell r="H81">
            <v>3.22607724</v>
          </cell>
          <cell r="I81">
            <v>0.63376280145358443</v>
          </cell>
          <cell r="J81">
            <v>7335</v>
          </cell>
          <cell r="K81">
            <v>7085</v>
          </cell>
          <cell r="L81">
            <v>9719</v>
          </cell>
          <cell r="M81">
            <v>10052</v>
          </cell>
          <cell r="N81">
            <v>10662</v>
          </cell>
          <cell r="O81">
            <v>10783</v>
          </cell>
          <cell r="P81">
            <v>11122</v>
          </cell>
          <cell r="Q81">
            <v>11343</v>
          </cell>
          <cell r="R81">
            <v>8940</v>
          </cell>
          <cell r="S81">
            <v>8879</v>
          </cell>
          <cell r="T81">
            <v>74530</v>
          </cell>
          <cell r="U81">
            <v>76820</v>
          </cell>
          <cell r="V81">
            <v>1870</v>
          </cell>
          <cell r="W81">
            <v>948</v>
          </cell>
          <cell r="X81">
            <v>922</v>
          </cell>
          <cell r="Y81">
            <v>1925</v>
          </cell>
          <cell r="Z81">
            <v>1001</v>
          </cell>
          <cell r="AA81">
            <v>924</v>
          </cell>
          <cell r="AB81">
            <v>1930</v>
          </cell>
          <cell r="AC81">
            <v>990</v>
          </cell>
          <cell r="AD81">
            <v>940</v>
          </cell>
          <cell r="AE81">
            <v>1947</v>
          </cell>
          <cell r="AF81">
            <v>1017</v>
          </cell>
          <cell r="AG81">
            <v>930</v>
          </cell>
          <cell r="AH81">
            <v>2161</v>
          </cell>
          <cell r="AI81">
            <v>1118</v>
          </cell>
          <cell r="AJ81">
            <v>1043</v>
          </cell>
          <cell r="AK81">
            <v>2155</v>
          </cell>
          <cell r="AL81">
            <v>1125</v>
          </cell>
          <cell r="AM81">
            <v>1030</v>
          </cell>
          <cell r="AN81">
            <v>2058</v>
          </cell>
          <cell r="AO81">
            <v>1048</v>
          </cell>
          <cell r="AP81">
            <v>1010</v>
          </cell>
          <cell r="AQ81">
            <v>2016</v>
          </cell>
          <cell r="AR81">
            <v>1034</v>
          </cell>
          <cell r="AS81">
            <v>982</v>
          </cell>
          <cell r="AT81">
            <v>1849</v>
          </cell>
          <cell r="AU81">
            <v>953</v>
          </cell>
          <cell r="AV81">
            <v>896</v>
          </cell>
          <cell r="AW81">
            <v>1831</v>
          </cell>
          <cell r="AX81">
            <v>929</v>
          </cell>
          <cell r="AY81">
            <v>902</v>
          </cell>
          <cell r="AZ81">
            <v>1741</v>
          </cell>
          <cell r="BA81">
            <v>942</v>
          </cell>
          <cell r="BB81">
            <v>799</v>
          </cell>
          <cell r="BC81">
            <v>1737</v>
          </cell>
          <cell r="BD81">
            <v>880</v>
          </cell>
          <cell r="BE81">
            <v>857</v>
          </cell>
          <cell r="BF81">
            <v>1617</v>
          </cell>
          <cell r="BG81">
            <v>819</v>
          </cell>
          <cell r="BH81">
            <v>798</v>
          </cell>
          <cell r="BI81">
            <v>1694</v>
          </cell>
          <cell r="BJ81">
            <v>873</v>
          </cell>
          <cell r="BK81">
            <v>821</v>
          </cell>
          <cell r="BL81">
            <v>1819</v>
          </cell>
          <cell r="BM81">
            <v>897</v>
          </cell>
          <cell r="BN81">
            <v>922</v>
          </cell>
          <cell r="BO81">
            <v>1732</v>
          </cell>
          <cell r="BP81">
            <v>873</v>
          </cell>
          <cell r="BQ81">
            <v>859</v>
          </cell>
          <cell r="BR81">
            <v>1745</v>
          </cell>
          <cell r="BS81">
            <v>823</v>
          </cell>
          <cell r="BT81">
            <v>922</v>
          </cell>
          <cell r="BU81">
            <v>1883</v>
          </cell>
          <cell r="BV81">
            <v>965</v>
          </cell>
          <cell r="BW81">
            <v>918</v>
          </cell>
          <cell r="BX81">
            <v>1793</v>
          </cell>
          <cell r="BY81">
            <v>929</v>
          </cell>
          <cell r="BZ81">
            <v>864</v>
          </cell>
          <cell r="CA81">
            <v>1318</v>
          </cell>
          <cell r="CB81">
            <v>672</v>
          </cell>
          <cell r="CC81">
            <v>646</v>
          </cell>
          <cell r="CD81">
            <v>1236</v>
          </cell>
          <cell r="CE81">
            <v>675</v>
          </cell>
          <cell r="CF81">
            <v>561</v>
          </cell>
          <cell r="CG81">
            <v>1385</v>
          </cell>
          <cell r="CH81">
            <v>749</v>
          </cell>
          <cell r="CI81">
            <v>636</v>
          </cell>
          <cell r="CJ81">
            <v>1472</v>
          </cell>
          <cell r="CK81">
            <v>737</v>
          </cell>
          <cell r="CL81">
            <v>735</v>
          </cell>
          <cell r="CM81">
            <v>1694</v>
          </cell>
          <cell r="CN81">
            <v>790</v>
          </cell>
          <cell r="CO81">
            <v>904</v>
          </cell>
          <cell r="CP81">
            <v>1894</v>
          </cell>
          <cell r="CQ81">
            <v>995</v>
          </cell>
          <cell r="CR81">
            <v>899</v>
          </cell>
          <cell r="CS81">
            <v>1790</v>
          </cell>
          <cell r="CT81">
            <v>924</v>
          </cell>
          <cell r="CU81">
            <v>866</v>
          </cell>
          <cell r="CV81">
            <v>1897</v>
          </cell>
          <cell r="CW81">
            <v>979</v>
          </cell>
          <cell r="CX81">
            <v>918</v>
          </cell>
          <cell r="CY81">
            <v>2030</v>
          </cell>
          <cell r="CZ81">
            <v>996</v>
          </cell>
          <cell r="DA81">
            <v>1034</v>
          </cell>
          <cell r="DB81">
            <v>1961</v>
          </cell>
          <cell r="DC81">
            <v>961</v>
          </cell>
          <cell r="DD81">
            <v>1000</v>
          </cell>
          <cell r="DE81">
            <v>1927</v>
          </cell>
          <cell r="DF81">
            <v>936</v>
          </cell>
          <cell r="DG81">
            <v>991</v>
          </cell>
          <cell r="DH81">
            <v>1890</v>
          </cell>
          <cell r="DI81">
            <v>933</v>
          </cell>
          <cell r="DJ81">
            <v>957</v>
          </cell>
          <cell r="DK81">
            <v>1905</v>
          </cell>
          <cell r="DL81">
            <v>918</v>
          </cell>
          <cell r="DM81">
            <v>987</v>
          </cell>
          <cell r="DN81">
            <v>2068</v>
          </cell>
          <cell r="DO81">
            <v>991</v>
          </cell>
          <cell r="DP81">
            <v>1077</v>
          </cell>
          <cell r="DQ81">
            <v>2196</v>
          </cell>
          <cell r="DR81">
            <v>1052</v>
          </cell>
          <cell r="DS81">
            <v>1144</v>
          </cell>
          <cell r="DT81">
            <v>2107</v>
          </cell>
          <cell r="DU81">
            <v>1029</v>
          </cell>
          <cell r="DV81">
            <v>1078</v>
          </cell>
          <cell r="DW81">
            <v>2156</v>
          </cell>
          <cell r="DX81">
            <v>1058</v>
          </cell>
          <cell r="DY81">
            <v>1098</v>
          </cell>
          <cell r="DZ81">
            <v>2112</v>
          </cell>
          <cell r="EA81">
            <v>1023</v>
          </cell>
          <cell r="EB81">
            <v>1089</v>
          </cell>
          <cell r="EC81">
            <v>2089</v>
          </cell>
          <cell r="ED81">
            <v>1005</v>
          </cell>
          <cell r="EE81">
            <v>1084</v>
          </cell>
          <cell r="EF81">
            <v>2053</v>
          </cell>
          <cell r="EG81">
            <v>1055</v>
          </cell>
          <cell r="EH81">
            <v>998</v>
          </cell>
          <cell r="EI81">
            <v>2036</v>
          </cell>
          <cell r="EJ81">
            <v>1008</v>
          </cell>
          <cell r="EK81">
            <v>1028</v>
          </cell>
          <cell r="EL81">
            <v>2167</v>
          </cell>
          <cell r="EM81">
            <v>1130</v>
          </cell>
          <cell r="EN81">
            <v>1037</v>
          </cell>
          <cell r="EO81">
            <v>2036</v>
          </cell>
          <cell r="EP81">
            <v>1005</v>
          </cell>
          <cell r="EQ81">
            <v>1031</v>
          </cell>
          <cell r="ER81">
            <v>2197</v>
          </cell>
          <cell r="ES81">
            <v>1102</v>
          </cell>
          <cell r="ET81">
            <v>1095</v>
          </cell>
          <cell r="EU81">
            <v>2282</v>
          </cell>
          <cell r="EV81">
            <v>1139</v>
          </cell>
          <cell r="EW81">
            <v>1143</v>
          </cell>
          <cell r="EX81">
            <v>2317</v>
          </cell>
          <cell r="EY81">
            <v>1137</v>
          </cell>
          <cell r="EZ81">
            <v>1180</v>
          </cell>
          <cell r="FA81">
            <v>2176</v>
          </cell>
          <cell r="FB81">
            <v>1088</v>
          </cell>
          <cell r="FC81">
            <v>1088</v>
          </cell>
          <cell r="FD81">
            <v>2298</v>
          </cell>
          <cell r="FE81">
            <v>1167</v>
          </cell>
          <cell r="FF81">
            <v>1131</v>
          </cell>
          <cell r="FG81">
            <v>2199</v>
          </cell>
          <cell r="FH81">
            <v>1069</v>
          </cell>
          <cell r="FI81">
            <v>1130</v>
          </cell>
          <cell r="FJ81">
            <v>2259</v>
          </cell>
          <cell r="FK81">
            <v>1119</v>
          </cell>
          <cell r="FL81">
            <v>1140</v>
          </cell>
          <cell r="FM81">
            <v>2267</v>
          </cell>
          <cell r="FN81">
            <v>1154</v>
          </cell>
          <cell r="FO81">
            <v>1113</v>
          </cell>
          <cell r="FP81">
            <v>2315</v>
          </cell>
          <cell r="FQ81">
            <v>1122</v>
          </cell>
          <cell r="FR81">
            <v>1193</v>
          </cell>
          <cell r="FS81">
            <v>2223</v>
          </cell>
          <cell r="FT81">
            <v>1141</v>
          </cell>
          <cell r="FU81">
            <v>1082</v>
          </cell>
          <cell r="FV81">
            <v>2329</v>
          </cell>
          <cell r="FW81">
            <v>1131</v>
          </cell>
          <cell r="FX81">
            <v>1198</v>
          </cell>
          <cell r="FY81">
            <v>2277</v>
          </cell>
          <cell r="FZ81">
            <v>1096</v>
          </cell>
          <cell r="GA81">
            <v>1181</v>
          </cell>
          <cell r="GB81">
            <v>2122</v>
          </cell>
          <cell r="GC81">
            <v>1035</v>
          </cell>
          <cell r="GD81">
            <v>1087</v>
          </cell>
          <cell r="GE81">
            <v>1984</v>
          </cell>
          <cell r="GF81">
            <v>1004</v>
          </cell>
          <cell r="GG81">
            <v>980</v>
          </cell>
          <cell r="GH81">
            <v>1991</v>
          </cell>
          <cell r="GI81">
            <v>984</v>
          </cell>
          <cell r="GJ81">
            <v>1007</v>
          </cell>
          <cell r="GK81">
            <v>1984</v>
          </cell>
          <cell r="GL81">
            <v>992</v>
          </cell>
          <cell r="GM81">
            <v>992</v>
          </cell>
          <cell r="GN81">
            <v>1902</v>
          </cell>
          <cell r="GO81">
            <v>953</v>
          </cell>
          <cell r="GP81">
            <v>949</v>
          </cell>
          <cell r="GQ81">
            <v>1856</v>
          </cell>
          <cell r="GR81">
            <v>927</v>
          </cell>
          <cell r="GS81">
            <v>929</v>
          </cell>
          <cell r="GT81">
            <v>1747</v>
          </cell>
          <cell r="GU81">
            <v>883</v>
          </cell>
          <cell r="GV81">
            <v>864</v>
          </cell>
          <cell r="GW81">
            <v>1634</v>
          </cell>
          <cell r="GX81">
            <v>834</v>
          </cell>
          <cell r="GY81">
            <v>800</v>
          </cell>
          <cell r="GZ81">
            <v>1677</v>
          </cell>
          <cell r="HA81">
            <v>825</v>
          </cell>
          <cell r="HB81">
            <v>852</v>
          </cell>
          <cell r="HC81">
            <v>1532</v>
          </cell>
          <cell r="HD81">
            <v>799</v>
          </cell>
          <cell r="HE81">
            <v>733</v>
          </cell>
          <cell r="HF81">
            <v>1512</v>
          </cell>
          <cell r="HG81">
            <v>739</v>
          </cell>
          <cell r="HH81">
            <v>773</v>
          </cell>
          <cell r="HI81">
            <v>1466</v>
          </cell>
          <cell r="HJ81">
            <v>717</v>
          </cell>
          <cell r="HK81">
            <v>749</v>
          </cell>
          <cell r="HL81">
            <v>1567</v>
          </cell>
          <cell r="HM81">
            <v>747</v>
          </cell>
          <cell r="HN81">
            <v>820</v>
          </cell>
          <cell r="HO81">
            <v>1606</v>
          </cell>
          <cell r="HP81">
            <v>782</v>
          </cell>
          <cell r="HQ81">
            <v>824</v>
          </cell>
          <cell r="HR81">
            <v>1735</v>
          </cell>
          <cell r="HS81">
            <v>810</v>
          </cell>
          <cell r="HT81">
            <v>925</v>
          </cell>
          <cell r="HU81">
            <v>1353</v>
          </cell>
          <cell r="HV81">
            <v>628</v>
          </cell>
          <cell r="HW81">
            <v>725</v>
          </cell>
          <cell r="HX81">
            <v>1256</v>
          </cell>
          <cell r="HY81">
            <v>607</v>
          </cell>
          <cell r="HZ81">
            <v>649</v>
          </cell>
          <cell r="IA81">
            <v>1233</v>
          </cell>
          <cell r="IB81">
            <v>608</v>
          </cell>
          <cell r="IC81">
            <v>625</v>
          </cell>
          <cell r="ID81">
            <v>1185</v>
          </cell>
          <cell r="IE81">
            <v>566</v>
          </cell>
          <cell r="IF81">
            <v>619</v>
          </cell>
          <cell r="IG81">
            <v>985</v>
          </cell>
          <cell r="IH81">
            <v>463</v>
          </cell>
          <cell r="II81">
            <v>522</v>
          </cell>
          <cell r="IJ81">
            <v>858</v>
          </cell>
          <cell r="IK81">
            <v>366</v>
          </cell>
          <cell r="IL81">
            <v>492</v>
          </cell>
          <cell r="IM81">
            <v>885</v>
          </cell>
          <cell r="IN81">
            <v>403</v>
          </cell>
          <cell r="IO81">
            <v>482</v>
          </cell>
          <cell r="IP81">
            <v>1009</v>
          </cell>
          <cell r="IQ81">
            <v>473</v>
          </cell>
          <cell r="IR81">
            <v>536</v>
          </cell>
          <cell r="IS81">
            <v>868</v>
          </cell>
          <cell r="IT81">
            <v>378</v>
          </cell>
          <cell r="IU81">
            <v>490</v>
          </cell>
          <cell r="IV81">
            <v>944</v>
          </cell>
          <cell r="IW81">
            <v>406</v>
          </cell>
          <cell r="IX81">
            <v>538</v>
          </cell>
          <cell r="IY81">
            <v>806</v>
          </cell>
          <cell r="IZ81">
            <v>360</v>
          </cell>
          <cell r="JA81">
            <v>446</v>
          </cell>
          <cell r="JB81">
            <v>830</v>
          </cell>
          <cell r="JC81">
            <v>381</v>
          </cell>
          <cell r="JD81">
            <v>449</v>
          </cell>
          <cell r="JE81">
            <v>786</v>
          </cell>
          <cell r="JF81">
            <v>339</v>
          </cell>
          <cell r="JG81">
            <v>447</v>
          </cell>
          <cell r="JH81">
            <v>737</v>
          </cell>
          <cell r="JI81">
            <v>315</v>
          </cell>
          <cell r="JJ81">
            <v>422</v>
          </cell>
          <cell r="JK81">
            <v>757</v>
          </cell>
          <cell r="JL81">
            <v>299</v>
          </cell>
          <cell r="JM81">
            <v>458</v>
          </cell>
          <cell r="JN81">
            <v>657</v>
          </cell>
          <cell r="JO81">
            <v>261</v>
          </cell>
          <cell r="JP81">
            <v>396</v>
          </cell>
          <cell r="JQ81">
            <v>614</v>
          </cell>
          <cell r="JR81">
            <v>239</v>
          </cell>
          <cell r="JS81">
            <v>375</v>
          </cell>
          <cell r="JT81">
            <v>554</v>
          </cell>
          <cell r="JU81">
            <v>226</v>
          </cell>
          <cell r="JV81">
            <v>328</v>
          </cell>
          <cell r="JW81">
            <v>469</v>
          </cell>
          <cell r="JX81">
            <v>185</v>
          </cell>
          <cell r="JY81">
            <v>284</v>
          </cell>
          <cell r="JZ81">
            <v>441</v>
          </cell>
          <cell r="KA81">
            <v>160</v>
          </cell>
          <cell r="KB81">
            <v>281</v>
          </cell>
          <cell r="KC81">
            <v>387</v>
          </cell>
          <cell r="KD81">
            <v>144</v>
          </cell>
          <cell r="KE81">
            <v>243</v>
          </cell>
          <cell r="KF81">
            <v>1360</v>
          </cell>
          <cell r="KG81">
            <v>442</v>
          </cell>
          <cell r="KH81">
            <v>918</v>
          </cell>
        </row>
        <row r="82">
          <cell r="C82" t="str">
            <v>Darlington</v>
          </cell>
          <cell r="D82" t="str">
            <v>E06000005</v>
          </cell>
          <cell r="E82" t="str">
            <v>Unitary Authority</v>
          </cell>
          <cell r="F82">
            <v>105389</v>
          </cell>
          <cell r="G82">
            <v>64814</v>
          </cell>
          <cell r="H82">
            <v>6.3190717100000002</v>
          </cell>
          <cell r="I82">
            <v>0.61499777016576684</v>
          </cell>
          <cell r="J82">
            <v>5159</v>
          </cell>
          <cell r="K82">
            <v>5258</v>
          </cell>
          <cell r="L82">
            <v>6139</v>
          </cell>
          <cell r="M82">
            <v>6495</v>
          </cell>
          <cell r="N82">
            <v>6376</v>
          </cell>
          <cell r="O82">
            <v>6911</v>
          </cell>
          <cell r="P82">
            <v>7690</v>
          </cell>
          <cell r="Q82">
            <v>7871</v>
          </cell>
          <cell r="R82">
            <v>6282</v>
          </cell>
          <cell r="S82">
            <v>6633</v>
          </cell>
          <cell r="T82">
            <v>51229</v>
          </cell>
          <cell r="U82">
            <v>54160</v>
          </cell>
          <cell r="V82">
            <v>1231</v>
          </cell>
          <cell r="W82">
            <v>634</v>
          </cell>
          <cell r="X82">
            <v>597</v>
          </cell>
          <cell r="Y82">
            <v>1211</v>
          </cell>
          <cell r="Z82">
            <v>641</v>
          </cell>
          <cell r="AA82">
            <v>570</v>
          </cell>
          <cell r="AB82">
            <v>1319</v>
          </cell>
          <cell r="AC82">
            <v>680</v>
          </cell>
          <cell r="AD82">
            <v>639</v>
          </cell>
          <cell r="AE82">
            <v>1354</v>
          </cell>
          <cell r="AF82">
            <v>682</v>
          </cell>
          <cell r="AG82">
            <v>672</v>
          </cell>
          <cell r="AH82">
            <v>1278</v>
          </cell>
          <cell r="AI82">
            <v>654</v>
          </cell>
          <cell r="AJ82">
            <v>624</v>
          </cell>
          <cell r="AK82">
            <v>1328</v>
          </cell>
          <cell r="AL82">
            <v>695</v>
          </cell>
          <cell r="AM82">
            <v>633</v>
          </cell>
          <cell r="AN82">
            <v>1317</v>
          </cell>
          <cell r="AO82">
            <v>680</v>
          </cell>
          <cell r="AP82">
            <v>637</v>
          </cell>
          <cell r="AQ82">
            <v>1285</v>
          </cell>
          <cell r="AR82">
            <v>599</v>
          </cell>
          <cell r="AS82">
            <v>686</v>
          </cell>
          <cell r="AT82">
            <v>1259</v>
          </cell>
          <cell r="AU82">
            <v>616</v>
          </cell>
          <cell r="AV82">
            <v>643</v>
          </cell>
          <cell r="AW82">
            <v>1333</v>
          </cell>
          <cell r="AX82">
            <v>676</v>
          </cell>
          <cell r="AY82">
            <v>657</v>
          </cell>
          <cell r="AZ82">
            <v>1225</v>
          </cell>
          <cell r="BA82">
            <v>651</v>
          </cell>
          <cell r="BB82">
            <v>574</v>
          </cell>
          <cell r="BC82">
            <v>1243</v>
          </cell>
          <cell r="BD82">
            <v>658</v>
          </cell>
          <cell r="BE82">
            <v>585</v>
          </cell>
          <cell r="BF82">
            <v>1194</v>
          </cell>
          <cell r="BG82">
            <v>627</v>
          </cell>
          <cell r="BH82">
            <v>567</v>
          </cell>
          <cell r="BI82">
            <v>1146</v>
          </cell>
          <cell r="BJ82">
            <v>607</v>
          </cell>
          <cell r="BK82">
            <v>539</v>
          </cell>
          <cell r="BL82">
            <v>1135</v>
          </cell>
          <cell r="BM82">
            <v>546</v>
          </cell>
          <cell r="BN82">
            <v>589</v>
          </cell>
          <cell r="BO82">
            <v>1202</v>
          </cell>
          <cell r="BP82">
            <v>618</v>
          </cell>
          <cell r="BQ82">
            <v>584</v>
          </cell>
          <cell r="BR82">
            <v>1274</v>
          </cell>
          <cell r="BS82">
            <v>596</v>
          </cell>
          <cell r="BT82">
            <v>678</v>
          </cell>
          <cell r="BU82">
            <v>1293</v>
          </cell>
          <cell r="BV82">
            <v>640</v>
          </cell>
          <cell r="BW82">
            <v>653</v>
          </cell>
          <cell r="BX82">
            <v>1252</v>
          </cell>
          <cell r="BY82">
            <v>649</v>
          </cell>
          <cell r="BZ82">
            <v>603</v>
          </cell>
          <cell r="CA82">
            <v>1026</v>
          </cell>
          <cell r="CB82">
            <v>498</v>
          </cell>
          <cell r="CC82">
            <v>528</v>
          </cell>
          <cell r="CD82">
            <v>993</v>
          </cell>
          <cell r="CE82">
            <v>537</v>
          </cell>
          <cell r="CF82">
            <v>456</v>
          </cell>
          <cell r="CG82">
            <v>1053</v>
          </cell>
          <cell r="CH82">
            <v>559</v>
          </cell>
          <cell r="CI82">
            <v>494</v>
          </cell>
          <cell r="CJ82">
            <v>998</v>
          </cell>
          <cell r="CK82">
            <v>475</v>
          </cell>
          <cell r="CL82">
            <v>523</v>
          </cell>
          <cell r="CM82">
            <v>1197</v>
          </cell>
          <cell r="CN82">
            <v>571</v>
          </cell>
          <cell r="CO82">
            <v>626</v>
          </cell>
          <cell r="CP82">
            <v>1331</v>
          </cell>
          <cell r="CQ82">
            <v>634</v>
          </cell>
          <cell r="CR82">
            <v>697</v>
          </cell>
          <cell r="CS82">
            <v>1200</v>
          </cell>
          <cell r="CT82">
            <v>547</v>
          </cell>
          <cell r="CU82">
            <v>653</v>
          </cell>
          <cell r="CV82">
            <v>1229</v>
          </cell>
          <cell r="CW82">
            <v>598</v>
          </cell>
          <cell r="CX82">
            <v>631</v>
          </cell>
          <cell r="CY82">
            <v>1262</v>
          </cell>
          <cell r="CZ82">
            <v>604</v>
          </cell>
          <cell r="DA82">
            <v>658</v>
          </cell>
          <cell r="DB82">
            <v>1281</v>
          </cell>
          <cell r="DC82">
            <v>649</v>
          </cell>
          <cell r="DD82">
            <v>632</v>
          </cell>
          <cell r="DE82">
            <v>1255</v>
          </cell>
          <cell r="DF82">
            <v>603</v>
          </cell>
          <cell r="DG82">
            <v>652</v>
          </cell>
          <cell r="DH82">
            <v>1258</v>
          </cell>
          <cell r="DI82">
            <v>617</v>
          </cell>
          <cell r="DJ82">
            <v>641</v>
          </cell>
          <cell r="DK82">
            <v>1343</v>
          </cell>
          <cell r="DL82">
            <v>633</v>
          </cell>
          <cell r="DM82">
            <v>710</v>
          </cell>
          <cell r="DN82">
            <v>1243</v>
          </cell>
          <cell r="DO82">
            <v>610</v>
          </cell>
          <cell r="DP82">
            <v>633</v>
          </cell>
          <cell r="DQ82">
            <v>1236</v>
          </cell>
          <cell r="DR82">
            <v>594</v>
          </cell>
          <cell r="DS82">
            <v>642</v>
          </cell>
          <cell r="DT82">
            <v>1327</v>
          </cell>
          <cell r="DU82">
            <v>684</v>
          </cell>
          <cell r="DV82">
            <v>643</v>
          </cell>
          <cell r="DW82">
            <v>1360</v>
          </cell>
          <cell r="DX82">
            <v>639</v>
          </cell>
          <cell r="DY82">
            <v>721</v>
          </cell>
          <cell r="DZ82">
            <v>1340</v>
          </cell>
          <cell r="EA82">
            <v>668</v>
          </cell>
          <cell r="EB82">
            <v>672</v>
          </cell>
          <cell r="EC82">
            <v>1202</v>
          </cell>
          <cell r="ED82">
            <v>568</v>
          </cell>
          <cell r="EE82">
            <v>634</v>
          </cell>
          <cell r="EF82">
            <v>1181</v>
          </cell>
          <cell r="EG82">
            <v>634</v>
          </cell>
          <cell r="EH82">
            <v>547</v>
          </cell>
          <cell r="EI82">
            <v>1219</v>
          </cell>
          <cell r="EJ82">
            <v>548</v>
          </cell>
          <cell r="EK82">
            <v>671</v>
          </cell>
          <cell r="EL82">
            <v>1294</v>
          </cell>
          <cell r="EM82">
            <v>623</v>
          </cell>
          <cell r="EN82">
            <v>671</v>
          </cell>
          <cell r="EO82">
            <v>1341</v>
          </cell>
          <cell r="EP82">
            <v>612</v>
          </cell>
          <cell r="EQ82">
            <v>729</v>
          </cell>
          <cell r="ER82">
            <v>1328</v>
          </cell>
          <cell r="ES82">
            <v>630</v>
          </cell>
          <cell r="ET82">
            <v>698</v>
          </cell>
          <cell r="EU82">
            <v>1467</v>
          </cell>
          <cell r="EV82">
            <v>716</v>
          </cell>
          <cell r="EW82">
            <v>751</v>
          </cell>
          <cell r="EX82">
            <v>1555</v>
          </cell>
          <cell r="EY82">
            <v>738</v>
          </cell>
          <cell r="EZ82">
            <v>817</v>
          </cell>
          <cell r="FA82">
            <v>1564</v>
          </cell>
          <cell r="FB82">
            <v>793</v>
          </cell>
          <cell r="FC82">
            <v>771</v>
          </cell>
          <cell r="FD82">
            <v>1437</v>
          </cell>
          <cell r="FE82">
            <v>724</v>
          </cell>
          <cell r="FF82">
            <v>713</v>
          </cell>
          <cell r="FG82">
            <v>1483</v>
          </cell>
          <cell r="FH82">
            <v>713</v>
          </cell>
          <cell r="FI82">
            <v>770</v>
          </cell>
          <cell r="FJ82">
            <v>1578</v>
          </cell>
          <cell r="FK82">
            <v>776</v>
          </cell>
          <cell r="FL82">
            <v>802</v>
          </cell>
          <cell r="FM82">
            <v>1647</v>
          </cell>
          <cell r="FN82">
            <v>803</v>
          </cell>
          <cell r="FO82">
            <v>844</v>
          </cell>
          <cell r="FP82">
            <v>1639</v>
          </cell>
          <cell r="FQ82">
            <v>829</v>
          </cell>
          <cell r="FR82">
            <v>810</v>
          </cell>
          <cell r="FS82">
            <v>1518</v>
          </cell>
          <cell r="FT82">
            <v>718</v>
          </cell>
          <cell r="FU82">
            <v>800</v>
          </cell>
          <cell r="FV82">
            <v>1583</v>
          </cell>
          <cell r="FW82">
            <v>801</v>
          </cell>
          <cell r="FX82">
            <v>782</v>
          </cell>
          <cell r="FY82">
            <v>1573</v>
          </cell>
          <cell r="FZ82">
            <v>778</v>
          </cell>
          <cell r="GA82">
            <v>795</v>
          </cell>
          <cell r="GB82">
            <v>1539</v>
          </cell>
          <cell r="GC82">
            <v>755</v>
          </cell>
          <cell r="GD82">
            <v>784</v>
          </cell>
          <cell r="GE82">
            <v>1396</v>
          </cell>
          <cell r="GF82">
            <v>668</v>
          </cell>
          <cell r="GG82">
            <v>728</v>
          </cell>
          <cell r="GH82">
            <v>1429</v>
          </cell>
          <cell r="GI82">
            <v>692</v>
          </cell>
          <cell r="GJ82">
            <v>737</v>
          </cell>
          <cell r="GK82">
            <v>1435</v>
          </cell>
          <cell r="GL82">
            <v>677</v>
          </cell>
          <cell r="GM82">
            <v>758</v>
          </cell>
          <cell r="GN82">
            <v>1294</v>
          </cell>
          <cell r="GO82">
            <v>611</v>
          </cell>
          <cell r="GP82">
            <v>683</v>
          </cell>
          <cell r="GQ82">
            <v>1311</v>
          </cell>
          <cell r="GR82">
            <v>636</v>
          </cell>
          <cell r="GS82">
            <v>675</v>
          </cell>
          <cell r="GT82">
            <v>1201</v>
          </cell>
          <cell r="GU82">
            <v>624</v>
          </cell>
          <cell r="GV82">
            <v>577</v>
          </cell>
          <cell r="GW82">
            <v>1231</v>
          </cell>
          <cell r="GX82">
            <v>627</v>
          </cell>
          <cell r="GY82">
            <v>604</v>
          </cell>
          <cell r="GZ82">
            <v>1230</v>
          </cell>
          <cell r="HA82">
            <v>612</v>
          </cell>
          <cell r="HB82">
            <v>618</v>
          </cell>
          <cell r="HC82">
            <v>1188</v>
          </cell>
          <cell r="HD82">
            <v>572</v>
          </cell>
          <cell r="HE82">
            <v>616</v>
          </cell>
          <cell r="HF82">
            <v>1200</v>
          </cell>
          <cell r="HG82">
            <v>563</v>
          </cell>
          <cell r="HH82">
            <v>637</v>
          </cell>
          <cell r="HI82">
            <v>1207</v>
          </cell>
          <cell r="HJ82">
            <v>568</v>
          </cell>
          <cell r="HK82">
            <v>639</v>
          </cell>
          <cell r="HL82">
            <v>1281</v>
          </cell>
          <cell r="HM82">
            <v>677</v>
          </cell>
          <cell r="HN82">
            <v>604</v>
          </cell>
          <cell r="HO82">
            <v>1274</v>
          </cell>
          <cell r="HP82">
            <v>631</v>
          </cell>
          <cell r="HQ82">
            <v>643</v>
          </cell>
          <cell r="HR82">
            <v>1464</v>
          </cell>
          <cell r="HS82">
            <v>681</v>
          </cell>
          <cell r="HT82">
            <v>783</v>
          </cell>
          <cell r="HU82">
            <v>1128</v>
          </cell>
          <cell r="HV82">
            <v>539</v>
          </cell>
          <cell r="HW82">
            <v>589</v>
          </cell>
          <cell r="HX82">
            <v>1118</v>
          </cell>
          <cell r="HY82">
            <v>563</v>
          </cell>
          <cell r="HZ82">
            <v>555</v>
          </cell>
          <cell r="IA82">
            <v>1022</v>
          </cell>
          <cell r="IB82">
            <v>485</v>
          </cell>
          <cell r="IC82">
            <v>537</v>
          </cell>
          <cell r="ID82">
            <v>880</v>
          </cell>
          <cell r="IE82">
            <v>445</v>
          </cell>
          <cell r="IF82">
            <v>435</v>
          </cell>
          <cell r="IG82">
            <v>845</v>
          </cell>
          <cell r="IH82">
            <v>423</v>
          </cell>
          <cell r="II82">
            <v>422</v>
          </cell>
          <cell r="IJ82">
            <v>808</v>
          </cell>
          <cell r="IK82">
            <v>376</v>
          </cell>
          <cell r="IL82">
            <v>432</v>
          </cell>
          <cell r="IM82">
            <v>819</v>
          </cell>
          <cell r="IN82">
            <v>394</v>
          </cell>
          <cell r="IO82">
            <v>425</v>
          </cell>
          <cell r="IP82">
            <v>882</v>
          </cell>
          <cell r="IQ82">
            <v>421</v>
          </cell>
          <cell r="IR82">
            <v>461</v>
          </cell>
          <cell r="IS82">
            <v>795</v>
          </cell>
          <cell r="IT82">
            <v>353</v>
          </cell>
          <cell r="IU82">
            <v>442</v>
          </cell>
          <cell r="IV82">
            <v>762</v>
          </cell>
          <cell r="IW82">
            <v>323</v>
          </cell>
          <cell r="IX82">
            <v>439</v>
          </cell>
          <cell r="IY82">
            <v>702</v>
          </cell>
          <cell r="IZ82">
            <v>305</v>
          </cell>
          <cell r="JA82">
            <v>397</v>
          </cell>
          <cell r="JB82">
            <v>677</v>
          </cell>
          <cell r="JC82">
            <v>284</v>
          </cell>
          <cell r="JD82">
            <v>393</v>
          </cell>
          <cell r="JE82">
            <v>593</v>
          </cell>
          <cell r="JF82">
            <v>275</v>
          </cell>
          <cell r="JG82">
            <v>318</v>
          </cell>
          <cell r="JH82">
            <v>577</v>
          </cell>
          <cell r="JI82">
            <v>242</v>
          </cell>
          <cell r="JJ82">
            <v>335</v>
          </cell>
          <cell r="JK82">
            <v>517</v>
          </cell>
          <cell r="JL82">
            <v>207</v>
          </cell>
          <cell r="JM82">
            <v>310</v>
          </cell>
          <cell r="JN82">
            <v>461</v>
          </cell>
          <cell r="JO82">
            <v>192</v>
          </cell>
          <cell r="JP82">
            <v>269</v>
          </cell>
          <cell r="JQ82">
            <v>410</v>
          </cell>
          <cell r="JR82">
            <v>155</v>
          </cell>
          <cell r="JS82">
            <v>255</v>
          </cell>
          <cell r="JT82">
            <v>395</v>
          </cell>
          <cell r="JU82">
            <v>150</v>
          </cell>
          <cell r="JV82">
            <v>245</v>
          </cell>
          <cell r="JW82">
            <v>326</v>
          </cell>
          <cell r="JX82">
            <v>116</v>
          </cell>
          <cell r="JY82">
            <v>210</v>
          </cell>
          <cell r="JZ82">
            <v>321</v>
          </cell>
          <cell r="KA82">
            <v>120</v>
          </cell>
          <cell r="KB82">
            <v>201</v>
          </cell>
          <cell r="KC82">
            <v>264</v>
          </cell>
          <cell r="KD82">
            <v>110</v>
          </cell>
          <cell r="KE82">
            <v>154</v>
          </cell>
          <cell r="KF82">
            <v>987</v>
          </cell>
          <cell r="KG82">
            <v>284</v>
          </cell>
          <cell r="KH82">
            <v>703</v>
          </cell>
        </row>
        <row r="83">
          <cell r="C83" t="str">
            <v>Dartford</v>
          </cell>
          <cell r="D83" t="str">
            <v>E07000107</v>
          </cell>
          <cell r="E83" t="str">
            <v>Non-metropolitan District</v>
          </cell>
          <cell r="F83">
            <v>103892</v>
          </cell>
          <cell r="G83">
            <v>66754</v>
          </cell>
          <cell r="H83">
            <v>4.1690964900000003</v>
          </cell>
          <cell r="I83">
            <v>0.6425326300388865</v>
          </cell>
          <cell r="J83">
            <v>5151</v>
          </cell>
          <cell r="K83">
            <v>5198</v>
          </cell>
          <cell r="L83">
            <v>7594</v>
          </cell>
          <cell r="M83">
            <v>8380</v>
          </cell>
          <cell r="N83">
            <v>7608</v>
          </cell>
          <cell r="O83">
            <v>7331</v>
          </cell>
          <cell r="P83">
            <v>7444</v>
          </cell>
          <cell r="Q83">
            <v>7493</v>
          </cell>
          <cell r="R83">
            <v>5331</v>
          </cell>
          <cell r="S83">
            <v>5224</v>
          </cell>
          <cell r="T83">
            <v>51161</v>
          </cell>
          <cell r="U83">
            <v>52731</v>
          </cell>
          <cell r="V83">
            <v>1511</v>
          </cell>
          <cell r="W83">
            <v>750</v>
          </cell>
          <cell r="X83">
            <v>761</v>
          </cell>
          <cell r="Y83">
            <v>1502</v>
          </cell>
          <cell r="Z83">
            <v>775</v>
          </cell>
          <cell r="AA83">
            <v>727</v>
          </cell>
          <cell r="AB83">
            <v>1526</v>
          </cell>
          <cell r="AC83">
            <v>766</v>
          </cell>
          <cell r="AD83">
            <v>760</v>
          </cell>
          <cell r="AE83">
            <v>1541</v>
          </cell>
          <cell r="AF83">
            <v>828</v>
          </cell>
          <cell r="AG83">
            <v>713</v>
          </cell>
          <cell r="AH83">
            <v>1519</v>
          </cell>
          <cell r="AI83">
            <v>755</v>
          </cell>
          <cell r="AJ83">
            <v>764</v>
          </cell>
          <cell r="AK83">
            <v>1461</v>
          </cell>
          <cell r="AL83">
            <v>706</v>
          </cell>
          <cell r="AM83">
            <v>755</v>
          </cell>
          <cell r="AN83">
            <v>1378</v>
          </cell>
          <cell r="AO83">
            <v>685</v>
          </cell>
          <cell r="AP83">
            <v>693</v>
          </cell>
          <cell r="AQ83">
            <v>1419</v>
          </cell>
          <cell r="AR83">
            <v>737</v>
          </cell>
          <cell r="AS83">
            <v>682</v>
          </cell>
          <cell r="AT83">
            <v>1310</v>
          </cell>
          <cell r="AU83">
            <v>650</v>
          </cell>
          <cell r="AV83">
            <v>660</v>
          </cell>
          <cell r="AW83">
            <v>1318</v>
          </cell>
          <cell r="AX83">
            <v>683</v>
          </cell>
          <cell r="AY83">
            <v>635</v>
          </cell>
          <cell r="AZ83">
            <v>1293</v>
          </cell>
          <cell r="BA83">
            <v>696</v>
          </cell>
          <cell r="BB83">
            <v>597</v>
          </cell>
          <cell r="BC83">
            <v>1240</v>
          </cell>
          <cell r="BD83">
            <v>611</v>
          </cell>
          <cell r="BE83">
            <v>629</v>
          </cell>
          <cell r="BF83">
            <v>1223</v>
          </cell>
          <cell r="BG83">
            <v>628</v>
          </cell>
          <cell r="BH83">
            <v>595</v>
          </cell>
          <cell r="BI83">
            <v>1135</v>
          </cell>
          <cell r="BJ83">
            <v>587</v>
          </cell>
          <cell r="BK83">
            <v>548</v>
          </cell>
          <cell r="BL83">
            <v>1162</v>
          </cell>
          <cell r="BM83">
            <v>587</v>
          </cell>
          <cell r="BN83">
            <v>575</v>
          </cell>
          <cell r="BO83">
            <v>1188</v>
          </cell>
          <cell r="BP83">
            <v>604</v>
          </cell>
          <cell r="BQ83">
            <v>584</v>
          </cell>
          <cell r="BR83">
            <v>1208</v>
          </cell>
          <cell r="BS83">
            <v>620</v>
          </cell>
          <cell r="BT83">
            <v>588</v>
          </cell>
          <cell r="BU83">
            <v>1222</v>
          </cell>
          <cell r="BV83">
            <v>601</v>
          </cell>
          <cell r="BW83">
            <v>621</v>
          </cell>
          <cell r="BX83">
            <v>1218</v>
          </cell>
          <cell r="BY83">
            <v>596</v>
          </cell>
          <cell r="BZ83">
            <v>622</v>
          </cell>
          <cell r="CA83">
            <v>1064</v>
          </cell>
          <cell r="CB83">
            <v>560</v>
          </cell>
          <cell r="CC83">
            <v>504</v>
          </cell>
          <cell r="CD83">
            <v>1013</v>
          </cell>
          <cell r="CE83">
            <v>533</v>
          </cell>
          <cell r="CF83">
            <v>480</v>
          </cell>
          <cell r="CG83">
            <v>1075</v>
          </cell>
          <cell r="CH83">
            <v>546</v>
          </cell>
          <cell r="CI83">
            <v>529</v>
          </cell>
          <cell r="CJ83">
            <v>1112</v>
          </cell>
          <cell r="CK83">
            <v>563</v>
          </cell>
          <cell r="CL83">
            <v>549</v>
          </cell>
          <cell r="CM83">
            <v>1167</v>
          </cell>
          <cell r="CN83">
            <v>566</v>
          </cell>
          <cell r="CO83">
            <v>601</v>
          </cell>
          <cell r="CP83">
            <v>1270</v>
          </cell>
          <cell r="CQ83">
            <v>566</v>
          </cell>
          <cell r="CR83">
            <v>704</v>
          </cell>
          <cell r="CS83">
            <v>1467</v>
          </cell>
          <cell r="CT83">
            <v>678</v>
          </cell>
          <cell r="CU83">
            <v>789</v>
          </cell>
          <cell r="CV83">
            <v>1417</v>
          </cell>
          <cell r="CW83">
            <v>664</v>
          </cell>
          <cell r="CX83">
            <v>753</v>
          </cell>
          <cell r="CY83">
            <v>1595</v>
          </cell>
          <cell r="CZ83">
            <v>720</v>
          </cell>
          <cell r="DA83">
            <v>875</v>
          </cell>
          <cell r="DB83">
            <v>1595</v>
          </cell>
          <cell r="DC83">
            <v>725</v>
          </cell>
          <cell r="DD83">
            <v>870</v>
          </cell>
          <cell r="DE83">
            <v>1693</v>
          </cell>
          <cell r="DF83">
            <v>862</v>
          </cell>
          <cell r="DG83">
            <v>831</v>
          </cell>
          <cell r="DH83">
            <v>1654</v>
          </cell>
          <cell r="DI83">
            <v>836</v>
          </cell>
          <cell r="DJ83">
            <v>818</v>
          </cell>
          <cell r="DK83">
            <v>1572</v>
          </cell>
          <cell r="DL83">
            <v>757</v>
          </cell>
          <cell r="DM83">
            <v>815</v>
          </cell>
          <cell r="DN83">
            <v>1587</v>
          </cell>
          <cell r="DO83">
            <v>752</v>
          </cell>
          <cell r="DP83">
            <v>835</v>
          </cell>
          <cell r="DQ83">
            <v>1676</v>
          </cell>
          <cell r="DR83">
            <v>793</v>
          </cell>
          <cell r="DS83">
            <v>883</v>
          </cell>
          <cell r="DT83">
            <v>1718</v>
          </cell>
          <cell r="DU83">
            <v>807</v>
          </cell>
          <cell r="DV83">
            <v>911</v>
          </cell>
          <cell r="DW83">
            <v>1659</v>
          </cell>
          <cell r="DX83">
            <v>853</v>
          </cell>
          <cell r="DY83">
            <v>806</v>
          </cell>
          <cell r="DZ83">
            <v>1554</v>
          </cell>
          <cell r="EA83">
            <v>803</v>
          </cell>
          <cell r="EB83">
            <v>751</v>
          </cell>
          <cell r="EC83">
            <v>1513</v>
          </cell>
          <cell r="ED83">
            <v>798</v>
          </cell>
          <cell r="EE83">
            <v>715</v>
          </cell>
          <cell r="EF83">
            <v>1402</v>
          </cell>
          <cell r="EG83">
            <v>701</v>
          </cell>
          <cell r="EH83">
            <v>701</v>
          </cell>
          <cell r="EI83">
            <v>1416</v>
          </cell>
          <cell r="EJ83">
            <v>723</v>
          </cell>
          <cell r="EK83">
            <v>693</v>
          </cell>
          <cell r="EL83">
            <v>1432</v>
          </cell>
          <cell r="EM83">
            <v>687</v>
          </cell>
          <cell r="EN83">
            <v>745</v>
          </cell>
          <cell r="EO83">
            <v>1479</v>
          </cell>
          <cell r="EP83">
            <v>755</v>
          </cell>
          <cell r="EQ83">
            <v>724</v>
          </cell>
          <cell r="ER83">
            <v>1475</v>
          </cell>
          <cell r="ES83">
            <v>736</v>
          </cell>
          <cell r="ET83">
            <v>739</v>
          </cell>
          <cell r="EU83">
            <v>1482</v>
          </cell>
          <cell r="EV83">
            <v>750</v>
          </cell>
          <cell r="EW83">
            <v>732</v>
          </cell>
          <cell r="EX83">
            <v>1527</v>
          </cell>
          <cell r="EY83">
            <v>802</v>
          </cell>
          <cell r="EZ83">
            <v>725</v>
          </cell>
          <cell r="FA83">
            <v>1557</v>
          </cell>
          <cell r="FB83">
            <v>764</v>
          </cell>
          <cell r="FC83">
            <v>793</v>
          </cell>
          <cell r="FD83">
            <v>1664</v>
          </cell>
          <cell r="FE83">
            <v>821</v>
          </cell>
          <cell r="FF83">
            <v>843</v>
          </cell>
          <cell r="FG83">
            <v>1512</v>
          </cell>
          <cell r="FH83">
            <v>720</v>
          </cell>
          <cell r="FI83">
            <v>792</v>
          </cell>
          <cell r="FJ83">
            <v>1584</v>
          </cell>
          <cell r="FK83">
            <v>781</v>
          </cell>
          <cell r="FL83">
            <v>803</v>
          </cell>
          <cell r="FM83">
            <v>1553</v>
          </cell>
          <cell r="FN83">
            <v>775</v>
          </cell>
          <cell r="FO83">
            <v>778</v>
          </cell>
          <cell r="FP83">
            <v>1479</v>
          </cell>
          <cell r="FQ83">
            <v>725</v>
          </cell>
          <cell r="FR83">
            <v>754</v>
          </cell>
          <cell r="FS83">
            <v>1500</v>
          </cell>
          <cell r="FT83">
            <v>755</v>
          </cell>
          <cell r="FU83">
            <v>745</v>
          </cell>
          <cell r="FV83">
            <v>1383</v>
          </cell>
          <cell r="FW83">
            <v>735</v>
          </cell>
          <cell r="FX83">
            <v>648</v>
          </cell>
          <cell r="FY83">
            <v>1388</v>
          </cell>
          <cell r="FZ83">
            <v>698</v>
          </cell>
          <cell r="GA83">
            <v>690</v>
          </cell>
          <cell r="GB83">
            <v>1317</v>
          </cell>
          <cell r="GC83">
            <v>670</v>
          </cell>
          <cell r="GD83">
            <v>647</v>
          </cell>
          <cell r="GE83">
            <v>1295</v>
          </cell>
          <cell r="GF83">
            <v>649</v>
          </cell>
          <cell r="GG83">
            <v>646</v>
          </cell>
          <cell r="GH83">
            <v>1188</v>
          </cell>
          <cell r="GI83">
            <v>622</v>
          </cell>
          <cell r="GJ83">
            <v>566</v>
          </cell>
          <cell r="GK83">
            <v>1130</v>
          </cell>
          <cell r="GL83">
            <v>573</v>
          </cell>
          <cell r="GM83">
            <v>557</v>
          </cell>
          <cell r="GN83">
            <v>1109</v>
          </cell>
          <cell r="GO83">
            <v>550</v>
          </cell>
          <cell r="GP83">
            <v>559</v>
          </cell>
          <cell r="GQ83">
            <v>1097</v>
          </cell>
          <cell r="GR83">
            <v>566</v>
          </cell>
          <cell r="GS83">
            <v>531</v>
          </cell>
          <cell r="GT83">
            <v>977</v>
          </cell>
          <cell r="GU83">
            <v>507</v>
          </cell>
          <cell r="GV83">
            <v>470</v>
          </cell>
          <cell r="GW83">
            <v>998</v>
          </cell>
          <cell r="GX83">
            <v>497</v>
          </cell>
          <cell r="GY83">
            <v>501</v>
          </cell>
          <cell r="GZ83">
            <v>977</v>
          </cell>
          <cell r="HA83">
            <v>479</v>
          </cell>
          <cell r="HB83">
            <v>498</v>
          </cell>
          <cell r="HC83">
            <v>914</v>
          </cell>
          <cell r="HD83">
            <v>445</v>
          </cell>
          <cell r="HE83">
            <v>469</v>
          </cell>
          <cell r="HF83">
            <v>870</v>
          </cell>
          <cell r="HG83">
            <v>443</v>
          </cell>
          <cell r="HH83">
            <v>427</v>
          </cell>
          <cell r="HI83">
            <v>933</v>
          </cell>
          <cell r="HJ83">
            <v>469</v>
          </cell>
          <cell r="HK83">
            <v>464</v>
          </cell>
          <cell r="HL83">
            <v>868</v>
          </cell>
          <cell r="HM83">
            <v>431</v>
          </cell>
          <cell r="HN83">
            <v>437</v>
          </cell>
          <cell r="HO83">
            <v>1027</v>
          </cell>
          <cell r="HP83">
            <v>496</v>
          </cell>
          <cell r="HQ83">
            <v>531</v>
          </cell>
          <cell r="HR83">
            <v>1004</v>
          </cell>
          <cell r="HS83">
            <v>471</v>
          </cell>
          <cell r="HT83">
            <v>533</v>
          </cell>
          <cell r="HU83">
            <v>847</v>
          </cell>
          <cell r="HV83">
            <v>428</v>
          </cell>
          <cell r="HW83">
            <v>419</v>
          </cell>
          <cell r="HX83">
            <v>733</v>
          </cell>
          <cell r="HY83">
            <v>341</v>
          </cell>
          <cell r="HZ83">
            <v>392</v>
          </cell>
          <cell r="IA83">
            <v>769</v>
          </cell>
          <cell r="IB83">
            <v>357</v>
          </cell>
          <cell r="IC83">
            <v>412</v>
          </cell>
          <cell r="ID83">
            <v>702</v>
          </cell>
          <cell r="IE83">
            <v>338</v>
          </cell>
          <cell r="IF83">
            <v>364</v>
          </cell>
          <cell r="IG83">
            <v>656</v>
          </cell>
          <cell r="IH83">
            <v>309</v>
          </cell>
          <cell r="II83">
            <v>347</v>
          </cell>
          <cell r="IJ83">
            <v>580</v>
          </cell>
          <cell r="IK83">
            <v>271</v>
          </cell>
          <cell r="IL83">
            <v>309</v>
          </cell>
          <cell r="IM83">
            <v>599</v>
          </cell>
          <cell r="IN83">
            <v>269</v>
          </cell>
          <cell r="IO83">
            <v>330</v>
          </cell>
          <cell r="IP83">
            <v>577</v>
          </cell>
          <cell r="IQ83">
            <v>260</v>
          </cell>
          <cell r="IR83">
            <v>317</v>
          </cell>
          <cell r="IS83">
            <v>590</v>
          </cell>
          <cell r="IT83">
            <v>263</v>
          </cell>
          <cell r="IU83">
            <v>327</v>
          </cell>
          <cell r="IV83">
            <v>572</v>
          </cell>
          <cell r="IW83">
            <v>273</v>
          </cell>
          <cell r="IX83">
            <v>299</v>
          </cell>
          <cell r="IY83">
            <v>506</v>
          </cell>
          <cell r="IZ83">
            <v>214</v>
          </cell>
          <cell r="JA83">
            <v>292</v>
          </cell>
          <cell r="JB83">
            <v>507</v>
          </cell>
          <cell r="JC83">
            <v>234</v>
          </cell>
          <cell r="JD83">
            <v>273</v>
          </cell>
          <cell r="JE83">
            <v>486</v>
          </cell>
          <cell r="JF83">
            <v>211</v>
          </cell>
          <cell r="JG83">
            <v>275</v>
          </cell>
          <cell r="JH83">
            <v>454</v>
          </cell>
          <cell r="JI83">
            <v>199</v>
          </cell>
          <cell r="JJ83">
            <v>255</v>
          </cell>
          <cell r="JK83">
            <v>471</v>
          </cell>
          <cell r="JL83">
            <v>198</v>
          </cell>
          <cell r="JM83">
            <v>273</v>
          </cell>
          <cell r="JN83">
            <v>402</v>
          </cell>
          <cell r="JO83">
            <v>166</v>
          </cell>
          <cell r="JP83">
            <v>236</v>
          </cell>
          <cell r="JQ83">
            <v>355</v>
          </cell>
          <cell r="JR83">
            <v>142</v>
          </cell>
          <cell r="JS83">
            <v>213</v>
          </cell>
          <cell r="JT83">
            <v>288</v>
          </cell>
          <cell r="JU83">
            <v>103</v>
          </cell>
          <cell r="JV83">
            <v>185</v>
          </cell>
          <cell r="JW83">
            <v>259</v>
          </cell>
          <cell r="JX83">
            <v>105</v>
          </cell>
          <cell r="JY83">
            <v>154</v>
          </cell>
          <cell r="JZ83">
            <v>239</v>
          </cell>
          <cell r="KA83">
            <v>110</v>
          </cell>
          <cell r="KB83">
            <v>129</v>
          </cell>
          <cell r="KC83">
            <v>210</v>
          </cell>
          <cell r="KD83">
            <v>76</v>
          </cell>
          <cell r="KE83">
            <v>134</v>
          </cell>
          <cell r="KF83">
            <v>778</v>
          </cell>
          <cell r="KG83">
            <v>251</v>
          </cell>
          <cell r="KH83">
            <v>527</v>
          </cell>
        </row>
        <row r="84">
          <cell r="C84" t="str">
            <v>Daventry</v>
          </cell>
          <cell r="D84" t="str">
            <v>E07000151</v>
          </cell>
          <cell r="E84" t="str">
            <v>Non-metropolitan District</v>
          </cell>
          <cell r="F84">
            <v>80014</v>
          </cell>
          <cell r="G84">
            <v>49464</v>
          </cell>
          <cell r="H84">
            <v>3.5956979799999997</v>
          </cell>
          <cell r="I84">
            <v>0.6181918164321244</v>
          </cell>
          <cell r="J84">
            <v>4017</v>
          </cell>
          <cell r="K84">
            <v>3516</v>
          </cell>
          <cell r="L84">
            <v>4033</v>
          </cell>
          <cell r="M84">
            <v>3860</v>
          </cell>
          <cell r="N84">
            <v>4769</v>
          </cell>
          <cell r="O84">
            <v>5166</v>
          </cell>
          <cell r="P84">
            <v>6589</v>
          </cell>
          <cell r="Q84">
            <v>6727</v>
          </cell>
          <cell r="R84">
            <v>5442</v>
          </cell>
          <cell r="S84">
            <v>5345</v>
          </cell>
          <cell r="T84">
            <v>39953</v>
          </cell>
          <cell r="U84">
            <v>40061</v>
          </cell>
          <cell r="V84">
            <v>713</v>
          </cell>
          <cell r="W84">
            <v>363</v>
          </cell>
          <cell r="X84">
            <v>350</v>
          </cell>
          <cell r="Y84">
            <v>825</v>
          </cell>
          <cell r="Z84">
            <v>427</v>
          </cell>
          <cell r="AA84">
            <v>398</v>
          </cell>
          <cell r="AB84">
            <v>864</v>
          </cell>
          <cell r="AC84">
            <v>444</v>
          </cell>
          <cell r="AD84">
            <v>420</v>
          </cell>
          <cell r="AE84">
            <v>870</v>
          </cell>
          <cell r="AF84">
            <v>444</v>
          </cell>
          <cell r="AG84">
            <v>426</v>
          </cell>
          <cell r="AH84">
            <v>943</v>
          </cell>
          <cell r="AI84">
            <v>467</v>
          </cell>
          <cell r="AJ84">
            <v>476</v>
          </cell>
          <cell r="AK84">
            <v>917</v>
          </cell>
          <cell r="AL84">
            <v>445</v>
          </cell>
          <cell r="AM84">
            <v>472</v>
          </cell>
          <cell r="AN84">
            <v>990</v>
          </cell>
          <cell r="AO84">
            <v>494</v>
          </cell>
          <cell r="AP84">
            <v>496</v>
          </cell>
          <cell r="AQ84">
            <v>940</v>
          </cell>
          <cell r="AR84">
            <v>499</v>
          </cell>
          <cell r="AS84">
            <v>441</v>
          </cell>
          <cell r="AT84">
            <v>964</v>
          </cell>
          <cell r="AU84">
            <v>472</v>
          </cell>
          <cell r="AV84">
            <v>492</v>
          </cell>
          <cell r="AW84">
            <v>987</v>
          </cell>
          <cell r="AX84">
            <v>518</v>
          </cell>
          <cell r="AY84">
            <v>469</v>
          </cell>
          <cell r="AZ84">
            <v>971</v>
          </cell>
          <cell r="BA84">
            <v>495</v>
          </cell>
          <cell r="BB84">
            <v>476</v>
          </cell>
          <cell r="BC84">
            <v>897</v>
          </cell>
          <cell r="BD84">
            <v>455</v>
          </cell>
          <cell r="BE84">
            <v>442</v>
          </cell>
          <cell r="BF84">
            <v>969</v>
          </cell>
          <cell r="BG84">
            <v>509</v>
          </cell>
          <cell r="BH84">
            <v>460</v>
          </cell>
          <cell r="BI84">
            <v>933</v>
          </cell>
          <cell r="BJ84">
            <v>503</v>
          </cell>
          <cell r="BK84">
            <v>430</v>
          </cell>
          <cell r="BL84">
            <v>942</v>
          </cell>
          <cell r="BM84">
            <v>498</v>
          </cell>
          <cell r="BN84">
            <v>444</v>
          </cell>
          <cell r="BO84">
            <v>914</v>
          </cell>
          <cell r="BP84">
            <v>500</v>
          </cell>
          <cell r="BQ84">
            <v>414</v>
          </cell>
          <cell r="BR84">
            <v>962</v>
          </cell>
          <cell r="BS84">
            <v>501</v>
          </cell>
          <cell r="BT84">
            <v>461</v>
          </cell>
          <cell r="BU84">
            <v>994</v>
          </cell>
          <cell r="BV84">
            <v>501</v>
          </cell>
          <cell r="BW84">
            <v>493</v>
          </cell>
          <cell r="BX84">
            <v>928</v>
          </cell>
          <cell r="BY84">
            <v>481</v>
          </cell>
          <cell r="BZ84">
            <v>447</v>
          </cell>
          <cell r="CA84">
            <v>740</v>
          </cell>
          <cell r="CB84">
            <v>420</v>
          </cell>
          <cell r="CC84">
            <v>320</v>
          </cell>
          <cell r="CD84">
            <v>663</v>
          </cell>
          <cell r="CE84">
            <v>390</v>
          </cell>
          <cell r="CF84">
            <v>273</v>
          </cell>
          <cell r="CG84">
            <v>779</v>
          </cell>
          <cell r="CH84">
            <v>421</v>
          </cell>
          <cell r="CI84">
            <v>358</v>
          </cell>
          <cell r="CJ84">
            <v>759</v>
          </cell>
          <cell r="CK84">
            <v>389</v>
          </cell>
          <cell r="CL84">
            <v>370</v>
          </cell>
          <cell r="CM84">
            <v>827</v>
          </cell>
          <cell r="CN84">
            <v>460</v>
          </cell>
          <cell r="CO84">
            <v>367</v>
          </cell>
          <cell r="CP84">
            <v>881</v>
          </cell>
          <cell r="CQ84">
            <v>454</v>
          </cell>
          <cell r="CR84">
            <v>427</v>
          </cell>
          <cell r="CS84">
            <v>830</v>
          </cell>
          <cell r="CT84">
            <v>446</v>
          </cell>
          <cell r="CU84">
            <v>384</v>
          </cell>
          <cell r="CV84">
            <v>798</v>
          </cell>
          <cell r="CW84">
            <v>402</v>
          </cell>
          <cell r="CX84">
            <v>396</v>
          </cell>
          <cell r="CY84">
            <v>846</v>
          </cell>
          <cell r="CZ84">
            <v>461</v>
          </cell>
          <cell r="DA84">
            <v>385</v>
          </cell>
          <cell r="DB84">
            <v>727</v>
          </cell>
          <cell r="DC84">
            <v>395</v>
          </cell>
          <cell r="DD84">
            <v>332</v>
          </cell>
          <cell r="DE84">
            <v>831</v>
          </cell>
          <cell r="DF84">
            <v>448</v>
          </cell>
          <cell r="DG84">
            <v>383</v>
          </cell>
          <cell r="DH84">
            <v>732</v>
          </cell>
          <cell r="DI84">
            <v>353</v>
          </cell>
          <cell r="DJ84">
            <v>379</v>
          </cell>
          <cell r="DK84">
            <v>747</v>
          </cell>
          <cell r="DL84">
            <v>357</v>
          </cell>
          <cell r="DM84">
            <v>390</v>
          </cell>
          <cell r="DN84">
            <v>797</v>
          </cell>
          <cell r="DO84">
            <v>378</v>
          </cell>
          <cell r="DP84">
            <v>419</v>
          </cell>
          <cell r="DQ84">
            <v>739</v>
          </cell>
          <cell r="DR84">
            <v>367</v>
          </cell>
          <cell r="DS84">
            <v>372</v>
          </cell>
          <cell r="DT84">
            <v>846</v>
          </cell>
          <cell r="DU84">
            <v>426</v>
          </cell>
          <cell r="DV84">
            <v>420</v>
          </cell>
          <cell r="DW84">
            <v>843</v>
          </cell>
          <cell r="DX84">
            <v>370</v>
          </cell>
          <cell r="DY84">
            <v>473</v>
          </cell>
          <cell r="DZ84">
            <v>858</v>
          </cell>
          <cell r="EA84">
            <v>429</v>
          </cell>
          <cell r="EB84">
            <v>429</v>
          </cell>
          <cell r="EC84">
            <v>905</v>
          </cell>
          <cell r="ED84">
            <v>452</v>
          </cell>
          <cell r="EE84">
            <v>453</v>
          </cell>
          <cell r="EF84">
            <v>827</v>
          </cell>
          <cell r="EG84">
            <v>409</v>
          </cell>
          <cell r="EH84">
            <v>418</v>
          </cell>
          <cell r="EI84">
            <v>869</v>
          </cell>
          <cell r="EJ84">
            <v>414</v>
          </cell>
          <cell r="EK84">
            <v>455</v>
          </cell>
          <cell r="EL84">
            <v>947</v>
          </cell>
          <cell r="EM84">
            <v>463</v>
          </cell>
          <cell r="EN84">
            <v>484</v>
          </cell>
          <cell r="EO84">
            <v>1083</v>
          </cell>
          <cell r="EP84">
            <v>526</v>
          </cell>
          <cell r="EQ84">
            <v>557</v>
          </cell>
          <cell r="ER84">
            <v>1135</v>
          </cell>
          <cell r="ES84">
            <v>562</v>
          </cell>
          <cell r="ET84">
            <v>573</v>
          </cell>
          <cell r="EU84">
            <v>1161</v>
          </cell>
          <cell r="EV84">
            <v>531</v>
          </cell>
          <cell r="EW84">
            <v>630</v>
          </cell>
          <cell r="EX84">
            <v>1307</v>
          </cell>
          <cell r="EY84">
            <v>613</v>
          </cell>
          <cell r="EZ84">
            <v>694</v>
          </cell>
          <cell r="FA84">
            <v>1226</v>
          </cell>
          <cell r="FB84">
            <v>634</v>
          </cell>
          <cell r="FC84">
            <v>592</v>
          </cell>
          <cell r="FD84">
            <v>1304</v>
          </cell>
          <cell r="FE84">
            <v>617</v>
          </cell>
          <cell r="FF84">
            <v>687</v>
          </cell>
          <cell r="FG84">
            <v>1345</v>
          </cell>
          <cell r="FH84">
            <v>636</v>
          </cell>
          <cell r="FI84">
            <v>709</v>
          </cell>
          <cell r="FJ84">
            <v>1406</v>
          </cell>
          <cell r="FK84">
            <v>657</v>
          </cell>
          <cell r="FL84">
            <v>749</v>
          </cell>
          <cell r="FM84">
            <v>1390</v>
          </cell>
          <cell r="FN84">
            <v>697</v>
          </cell>
          <cell r="FO84">
            <v>693</v>
          </cell>
          <cell r="FP84">
            <v>1413</v>
          </cell>
          <cell r="FQ84">
            <v>720</v>
          </cell>
          <cell r="FR84">
            <v>693</v>
          </cell>
          <cell r="FS84">
            <v>1408</v>
          </cell>
          <cell r="FT84">
            <v>714</v>
          </cell>
          <cell r="FU84">
            <v>694</v>
          </cell>
          <cell r="FV84">
            <v>1226</v>
          </cell>
          <cell r="FW84">
            <v>614</v>
          </cell>
          <cell r="FX84">
            <v>612</v>
          </cell>
          <cell r="FY84">
            <v>1351</v>
          </cell>
          <cell r="FZ84">
            <v>668</v>
          </cell>
          <cell r="GA84">
            <v>683</v>
          </cell>
          <cell r="GB84">
            <v>1247</v>
          </cell>
          <cell r="GC84">
            <v>632</v>
          </cell>
          <cell r="GD84">
            <v>615</v>
          </cell>
          <cell r="GE84">
            <v>1173</v>
          </cell>
          <cell r="GF84">
            <v>592</v>
          </cell>
          <cell r="GG84">
            <v>581</v>
          </cell>
          <cell r="GH84">
            <v>1199</v>
          </cell>
          <cell r="GI84">
            <v>620</v>
          </cell>
          <cell r="GJ84">
            <v>579</v>
          </cell>
          <cell r="GK84">
            <v>1130</v>
          </cell>
          <cell r="GL84">
            <v>572</v>
          </cell>
          <cell r="GM84">
            <v>558</v>
          </cell>
          <cell r="GN84">
            <v>1061</v>
          </cell>
          <cell r="GO84">
            <v>526</v>
          </cell>
          <cell r="GP84">
            <v>535</v>
          </cell>
          <cell r="GQ84">
            <v>1059</v>
          </cell>
          <cell r="GR84">
            <v>536</v>
          </cell>
          <cell r="GS84">
            <v>523</v>
          </cell>
          <cell r="GT84">
            <v>1029</v>
          </cell>
          <cell r="GU84">
            <v>545</v>
          </cell>
          <cell r="GV84">
            <v>484</v>
          </cell>
          <cell r="GW84">
            <v>1048</v>
          </cell>
          <cell r="GX84">
            <v>541</v>
          </cell>
          <cell r="GY84">
            <v>507</v>
          </cell>
          <cell r="GZ84">
            <v>994</v>
          </cell>
          <cell r="HA84">
            <v>499</v>
          </cell>
          <cell r="HB84">
            <v>495</v>
          </cell>
          <cell r="HC84">
            <v>1063</v>
          </cell>
          <cell r="HD84">
            <v>532</v>
          </cell>
          <cell r="HE84">
            <v>531</v>
          </cell>
          <cell r="HF84">
            <v>1031</v>
          </cell>
          <cell r="HG84">
            <v>479</v>
          </cell>
          <cell r="HH84">
            <v>552</v>
          </cell>
          <cell r="HI84">
            <v>1086</v>
          </cell>
          <cell r="HJ84">
            <v>539</v>
          </cell>
          <cell r="HK84">
            <v>547</v>
          </cell>
          <cell r="HL84">
            <v>1099</v>
          </cell>
          <cell r="HM84">
            <v>518</v>
          </cell>
          <cell r="HN84">
            <v>581</v>
          </cell>
          <cell r="HO84">
            <v>1194</v>
          </cell>
          <cell r="HP84">
            <v>616</v>
          </cell>
          <cell r="HQ84">
            <v>578</v>
          </cell>
          <cell r="HR84">
            <v>1208</v>
          </cell>
          <cell r="HS84">
            <v>608</v>
          </cell>
          <cell r="HT84">
            <v>600</v>
          </cell>
          <cell r="HU84">
            <v>961</v>
          </cell>
          <cell r="HV84">
            <v>490</v>
          </cell>
          <cell r="HW84">
            <v>471</v>
          </cell>
          <cell r="HX84">
            <v>913</v>
          </cell>
          <cell r="HY84">
            <v>438</v>
          </cell>
          <cell r="HZ84">
            <v>475</v>
          </cell>
          <cell r="IA84">
            <v>960</v>
          </cell>
          <cell r="IB84">
            <v>483</v>
          </cell>
          <cell r="IC84">
            <v>477</v>
          </cell>
          <cell r="ID84">
            <v>775</v>
          </cell>
          <cell r="IE84">
            <v>374</v>
          </cell>
          <cell r="IF84">
            <v>401</v>
          </cell>
          <cell r="IG84">
            <v>728</v>
          </cell>
          <cell r="IH84">
            <v>376</v>
          </cell>
          <cell r="II84">
            <v>352</v>
          </cell>
          <cell r="IJ84">
            <v>604</v>
          </cell>
          <cell r="IK84">
            <v>295</v>
          </cell>
          <cell r="IL84">
            <v>309</v>
          </cell>
          <cell r="IM84">
            <v>642</v>
          </cell>
          <cell r="IN84">
            <v>318</v>
          </cell>
          <cell r="IO84">
            <v>324</v>
          </cell>
          <cell r="IP84">
            <v>525</v>
          </cell>
          <cell r="IQ84">
            <v>254</v>
          </cell>
          <cell r="IR84">
            <v>271</v>
          </cell>
          <cell r="IS84">
            <v>589</v>
          </cell>
          <cell r="IT84">
            <v>268</v>
          </cell>
          <cell r="IU84">
            <v>321</v>
          </cell>
          <cell r="IV84">
            <v>520</v>
          </cell>
          <cell r="IW84">
            <v>254</v>
          </cell>
          <cell r="IX84">
            <v>266</v>
          </cell>
          <cell r="IY84">
            <v>489</v>
          </cell>
          <cell r="IZ84">
            <v>252</v>
          </cell>
          <cell r="JA84">
            <v>237</v>
          </cell>
          <cell r="JB84">
            <v>454</v>
          </cell>
          <cell r="JC84">
            <v>208</v>
          </cell>
          <cell r="JD84">
            <v>246</v>
          </cell>
          <cell r="JE84">
            <v>410</v>
          </cell>
          <cell r="JF84">
            <v>180</v>
          </cell>
          <cell r="JG84">
            <v>230</v>
          </cell>
          <cell r="JH84">
            <v>376</v>
          </cell>
          <cell r="JI84">
            <v>188</v>
          </cell>
          <cell r="JJ84">
            <v>188</v>
          </cell>
          <cell r="JK84">
            <v>330</v>
          </cell>
          <cell r="JL84">
            <v>165</v>
          </cell>
          <cell r="JM84">
            <v>165</v>
          </cell>
          <cell r="JN84">
            <v>311</v>
          </cell>
          <cell r="JO84">
            <v>146</v>
          </cell>
          <cell r="JP84">
            <v>165</v>
          </cell>
          <cell r="JQ84">
            <v>294</v>
          </cell>
          <cell r="JR84">
            <v>110</v>
          </cell>
          <cell r="JS84">
            <v>184</v>
          </cell>
          <cell r="JT84">
            <v>247</v>
          </cell>
          <cell r="JU84">
            <v>94</v>
          </cell>
          <cell r="JV84">
            <v>153</v>
          </cell>
          <cell r="JW84">
            <v>227</v>
          </cell>
          <cell r="JX84">
            <v>87</v>
          </cell>
          <cell r="JY84">
            <v>140</v>
          </cell>
          <cell r="JZ84">
            <v>189</v>
          </cell>
          <cell r="KA84">
            <v>70</v>
          </cell>
          <cell r="KB84">
            <v>119</v>
          </cell>
          <cell r="KC84">
            <v>180</v>
          </cell>
          <cell r="KD84">
            <v>64</v>
          </cell>
          <cell r="KE84">
            <v>116</v>
          </cell>
          <cell r="KF84">
            <v>600</v>
          </cell>
          <cell r="KG84">
            <v>175</v>
          </cell>
          <cell r="KH84">
            <v>425</v>
          </cell>
        </row>
        <row r="85">
          <cell r="C85" t="str">
            <v>Derby</v>
          </cell>
          <cell r="D85" t="str">
            <v>E06000015</v>
          </cell>
          <cell r="E85" t="str">
            <v>Unitary Authority</v>
          </cell>
          <cell r="F85">
            <v>254251</v>
          </cell>
          <cell r="G85">
            <v>160600</v>
          </cell>
          <cell r="H85">
            <v>4.5524650099999997</v>
          </cell>
          <cell r="I85">
            <v>0.63165926584359555</v>
          </cell>
          <cell r="J85">
            <v>16856</v>
          </cell>
          <cell r="K85">
            <v>15398</v>
          </cell>
          <cell r="L85">
            <v>18343</v>
          </cell>
          <cell r="M85">
            <v>18421</v>
          </cell>
          <cell r="N85">
            <v>15914</v>
          </cell>
          <cell r="O85">
            <v>16078</v>
          </cell>
          <cell r="P85">
            <v>17034</v>
          </cell>
          <cell r="Q85">
            <v>17255</v>
          </cell>
          <cell r="R85">
            <v>12590</v>
          </cell>
          <cell r="S85">
            <v>12711</v>
          </cell>
          <cell r="T85">
            <v>126026</v>
          </cell>
          <cell r="U85">
            <v>128225</v>
          </cell>
          <cell r="V85">
            <v>3450</v>
          </cell>
          <cell r="W85">
            <v>1803</v>
          </cell>
          <cell r="X85">
            <v>1647</v>
          </cell>
          <cell r="Y85">
            <v>3477</v>
          </cell>
          <cell r="Z85">
            <v>1726</v>
          </cell>
          <cell r="AA85">
            <v>1751</v>
          </cell>
          <cell r="AB85">
            <v>3621</v>
          </cell>
          <cell r="AC85">
            <v>1841</v>
          </cell>
          <cell r="AD85">
            <v>1780</v>
          </cell>
          <cell r="AE85">
            <v>3681</v>
          </cell>
          <cell r="AF85">
            <v>1825</v>
          </cell>
          <cell r="AG85">
            <v>1856</v>
          </cell>
          <cell r="AH85">
            <v>3539</v>
          </cell>
          <cell r="AI85">
            <v>1754</v>
          </cell>
          <cell r="AJ85">
            <v>1785</v>
          </cell>
          <cell r="AK85">
            <v>3646</v>
          </cell>
          <cell r="AL85">
            <v>1916</v>
          </cell>
          <cell r="AM85">
            <v>1730</v>
          </cell>
          <cell r="AN85">
            <v>3557</v>
          </cell>
          <cell r="AO85">
            <v>1853</v>
          </cell>
          <cell r="AP85">
            <v>1704</v>
          </cell>
          <cell r="AQ85">
            <v>3624</v>
          </cell>
          <cell r="AR85">
            <v>1820</v>
          </cell>
          <cell r="AS85">
            <v>1804</v>
          </cell>
          <cell r="AT85">
            <v>3401</v>
          </cell>
          <cell r="AU85">
            <v>1766</v>
          </cell>
          <cell r="AV85">
            <v>1635</v>
          </cell>
          <cell r="AW85">
            <v>3146</v>
          </cell>
          <cell r="AX85">
            <v>1646</v>
          </cell>
          <cell r="AY85">
            <v>1500</v>
          </cell>
          <cell r="AZ85">
            <v>3103</v>
          </cell>
          <cell r="BA85">
            <v>1563</v>
          </cell>
          <cell r="BB85">
            <v>1540</v>
          </cell>
          <cell r="BC85">
            <v>3085</v>
          </cell>
          <cell r="BD85">
            <v>1664</v>
          </cell>
          <cell r="BE85">
            <v>1421</v>
          </cell>
          <cell r="BF85">
            <v>2874</v>
          </cell>
          <cell r="BG85">
            <v>1501</v>
          </cell>
          <cell r="BH85">
            <v>1373</v>
          </cell>
          <cell r="BI85">
            <v>2847</v>
          </cell>
          <cell r="BJ85">
            <v>1475</v>
          </cell>
          <cell r="BK85">
            <v>1372</v>
          </cell>
          <cell r="BL85">
            <v>2882</v>
          </cell>
          <cell r="BM85">
            <v>1504</v>
          </cell>
          <cell r="BN85">
            <v>1378</v>
          </cell>
          <cell r="BO85">
            <v>2912</v>
          </cell>
          <cell r="BP85">
            <v>1529</v>
          </cell>
          <cell r="BQ85">
            <v>1383</v>
          </cell>
          <cell r="BR85">
            <v>2982</v>
          </cell>
          <cell r="BS85">
            <v>1541</v>
          </cell>
          <cell r="BT85">
            <v>1441</v>
          </cell>
          <cell r="BU85">
            <v>3025</v>
          </cell>
          <cell r="BV85">
            <v>1573</v>
          </cell>
          <cell r="BW85">
            <v>1452</v>
          </cell>
          <cell r="BX85">
            <v>3251</v>
          </cell>
          <cell r="BY85">
            <v>1613</v>
          </cell>
          <cell r="BZ85">
            <v>1638</v>
          </cell>
          <cell r="CA85">
            <v>3685</v>
          </cell>
          <cell r="CB85">
            <v>2020</v>
          </cell>
          <cell r="CC85">
            <v>1665</v>
          </cell>
          <cell r="CD85">
            <v>3838</v>
          </cell>
          <cell r="CE85">
            <v>2020</v>
          </cell>
          <cell r="CF85">
            <v>1818</v>
          </cell>
          <cell r="CG85">
            <v>3722</v>
          </cell>
          <cell r="CH85">
            <v>1947</v>
          </cell>
          <cell r="CI85">
            <v>1775</v>
          </cell>
          <cell r="CJ85">
            <v>3982</v>
          </cell>
          <cell r="CK85">
            <v>2061</v>
          </cell>
          <cell r="CL85">
            <v>1921</v>
          </cell>
          <cell r="CM85">
            <v>3856</v>
          </cell>
          <cell r="CN85">
            <v>1986</v>
          </cell>
          <cell r="CO85">
            <v>1870</v>
          </cell>
          <cell r="CP85">
            <v>3913</v>
          </cell>
          <cell r="CQ85">
            <v>2095</v>
          </cell>
          <cell r="CR85">
            <v>1818</v>
          </cell>
          <cell r="CS85">
            <v>3971</v>
          </cell>
          <cell r="CT85">
            <v>2016</v>
          </cell>
          <cell r="CU85">
            <v>1955</v>
          </cell>
          <cell r="CV85">
            <v>4062</v>
          </cell>
          <cell r="CW85">
            <v>2065</v>
          </cell>
          <cell r="CX85">
            <v>1997</v>
          </cell>
          <cell r="CY85">
            <v>3785</v>
          </cell>
          <cell r="CZ85">
            <v>1937</v>
          </cell>
          <cell r="DA85">
            <v>1848</v>
          </cell>
          <cell r="DB85">
            <v>3666</v>
          </cell>
          <cell r="DC85">
            <v>1797</v>
          </cell>
          <cell r="DD85">
            <v>1869</v>
          </cell>
          <cell r="DE85">
            <v>3778</v>
          </cell>
          <cell r="DF85">
            <v>1833</v>
          </cell>
          <cell r="DG85">
            <v>1945</v>
          </cell>
          <cell r="DH85">
            <v>3606</v>
          </cell>
          <cell r="DI85">
            <v>1829</v>
          </cell>
          <cell r="DJ85">
            <v>1777</v>
          </cell>
          <cell r="DK85">
            <v>3522</v>
          </cell>
          <cell r="DL85">
            <v>1741</v>
          </cell>
          <cell r="DM85">
            <v>1781</v>
          </cell>
          <cell r="DN85">
            <v>3477</v>
          </cell>
          <cell r="DO85">
            <v>1745</v>
          </cell>
          <cell r="DP85">
            <v>1732</v>
          </cell>
          <cell r="DQ85">
            <v>3379</v>
          </cell>
          <cell r="DR85">
            <v>1657</v>
          </cell>
          <cell r="DS85">
            <v>1722</v>
          </cell>
          <cell r="DT85">
            <v>3518</v>
          </cell>
          <cell r="DU85">
            <v>1723</v>
          </cell>
          <cell r="DV85">
            <v>1795</v>
          </cell>
          <cell r="DW85">
            <v>3314</v>
          </cell>
          <cell r="DX85">
            <v>1588</v>
          </cell>
          <cell r="DY85">
            <v>1726</v>
          </cell>
          <cell r="DZ85">
            <v>3317</v>
          </cell>
          <cell r="EA85">
            <v>1585</v>
          </cell>
          <cell r="EB85">
            <v>1732</v>
          </cell>
          <cell r="EC85">
            <v>3056</v>
          </cell>
          <cell r="ED85">
            <v>1483</v>
          </cell>
          <cell r="EE85">
            <v>1573</v>
          </cell>
          <cell r="EF85">
            <v>2931</v>
          </cell>
          <cell r="EG85">
            <v>1484</v>
          </cell>
          <cell r="EH85">
            <v>1447</v>
          </cell>
          <cell r="EI85">
            <v>3076</v>
          </cell>
          <cell r="EJ85">
            <v>1577</v>
          </cell>
          <cell r="EK85">
            <v>1499</v>
          </cell>
          <cell r="EL85">
            <v>3072</v>
          </cell>
          <cell r="EM85">
            <v>1554</v>
          </cell>
          <cell r="EN85">
            <v>1518</v>
          </cell>
          <cell r="EO85">
            <v>3137</v>
          </cell>
          <cell r="EP85">
            <v>1597</v>
          </cell>
          <cell r="EQ85">
            <v>1540</v>
          </cell>
          <cell r="ER85">
            <v>3239</v>
          </cell>
          <cell r="ES85">
            <v>1608</v>
          </cell>
          <cell r="ET85">
            <v>1631</v>
          </cell>
          <cell r="EU85">
            <v>3333</v>
          </cell>
          <cell r="EV85">
            <v>1674</v>
          </cell>
          <cell r="EW85">
            <v>1659</v>
          </cell>
          <cell r="EX85">
            <v>3517</v>
          </cell>
          <cell r="EY85">
            <v>1764</v>
          </cell>
          <cell r="EZ85">
            <v>1753</v>
          </cell>
          <cell r="FA85">
            <v>3405</v>
          </cell>
          <cell r="FB85">
            <v>1639</v>
          </cell>
          <cell r="FC85">
            <v>1766</v>
          </cell>
          <cell r="FD85">
            <v>3592</v>
          </cell>
          <cell r="FE85">
            <v>1762</v>
          </cell>
          <cell r="FF85">
            <v>1830</v>
          </cell>
          <cell r="FG85">
            <v>3551</v>
          </cell>
          <cell r="FH85">
            <v>1834</v>
          </cell>
          <cell r="FI85">
            <v>1717</v>
          </cell>
          <cell r="FJ85">
            <v>3520</v>
          </cell>
          <cell r="FK85">
            <v>1751</v>
          </cell>
          <cell r="FL85">
            <v>1769</v>
          </cell>
          <cell r="FM85">
            <v>3518</v>
          </cell>
          <cell r="FN85">
            <v>1705</v>
          </cell>
          <cell r="FO85">
            <v>1813</v>
          </cell>
          <cell r="FP85">
            <v>3503</v>
          </cell>
          <cell r="FQ85">
            <v>1755</v>
          </cell>
          <cell r="FR85">
            <v>1748</v>
          </cell>
          <cell r="FS85">
            <v>3506</v>
          </cell>
          <cell r="FT85">
            <v>1726</v>
          </cell>
          <cell r="FU85">
            <v>1780</v>
          </cell>
          <cell r="FV85">
            <v>3322</v>
          </cell>
          <cell r="FW85">
            <v>1667</v>
          </cell>
          <cell r="FX85">
            <v>1655</v>
          </cell>
          <cell r="FY85">
            <v>3320</v>
          </cell>
          <cell r="FZ85">
            <v>1632</v>
          </cell>
          <cell r="GA85">
            <v>1688</v>
          </cell>
          <cell r="GB85">
            <v>3052</v>
          </cell>
          <cell r="GC85">
            <v>1563</v>
          </cell>
          <cell r="GD85">
            <v>1489</v>
          </cell>
          <cell r="GE85">
            <v>2906</v>
          </cell>
          <cell r="GF85">
            <v>1476</v>
          </cell>
          <cell r="GG85">
            <v>1430</v>
          </cell>
          <cell r="GH85">
            <v>2875</v>
          </cell>
          <cell r="GI85">
            <v>1455</v>
          </cell>
          <cell r="GJ85">
            <v>1420</v>
          </cell>
          <cell r="GK85">
            <v>2741</v>
          </cell>
          <cell r="GL85">
            <v>1370</v>
          </cell>
          <cell r="GM85">
            <v>1371</v>
          </cell>
          <cell r="GN85">
            <v>2599</v>
          </cell>
          <cell r="GO85">
            <v>1283</v>
          </cell>
          <cell r="GP85">
            <v>1316</v>
          </cell>
          <cell r="GQ85">
            <v>2606</v>
          </cell>
          <cell r="GR85">
            <v>1288</v>
          </cell>
          <cell r="GS85">
            <v>1318</v>
          </cell>
          <cell r="GT85">
            <v>2277</v>
          </cell>
          <cell r="GU85">
            <v>1151</v>
          </cell>
          <cell r="GV85">
            <v>1126</v>
          </cell>
          <cell r="GW85">
            <v>2440</v>
          </cell>
          <cell r="GX85">
            <v>1181</v>
          </cell>
          <cell r="GY85">
            <v>1259</v>
          </cell>
          <cell r="GZ85">
            <v>2336</v>
          </cell>
          <cell r="HA85">
            <v>1151</v>
          </cell>
          <cell r="HB85">
            <v>1185</v>
          </cell>
          <cell r="HC85">
            <v>2310</v>
          </cell>
          <cell r="HD85">
            <v>1133</v>
          </cell>
          <cell r="HE85">
            <v>1177</v>
          </cell>
          <cell r="HF85">
            <v>2211</v>
          </cell>
          <cell r="HG85">
            <v>1102</v>
          </cell>
          <cell r="HH85">
            <v>1109</v>
          </cell>
          <cell r="HI85">
            <v>2324</v>
          </cell>
          <cell r="HJ85">
            <v>1147</v>
          </cell>
          <cell r="HK85">
            <v>1177</v>
          </cell>
          <cell r="HL85">
            <v>2374</v>
          </cell>
          <cell r="HM85">
            <v>1150</v>
          </cell>
          <cell r="HN85">
            <v>1224</v>
          </cell>
          <cell r="HO85">
            <v>2514</v>
          </cell>
          <cell r="HP85">
            <v>1194</v>
          </cell>
          <cell r="HQ85">
            <v>1320</v>
          </cell>
          <cell r="HR85">
            <v>2638</v>
          </cell>
          <cell r="HS85">
            <v>1255</v>
          </cell>
          <cell r="HT85">
            <v>1383</v>
          </cell>
          <cell r="HU85">
            <v>2037</v>
          </cell>
          <cell r="HV85">
            <v>1008</v>
          </cell>
          <cell r="HW85">
            <v>1029</v>
          </cell>
          <cell r="HX85">
            <v>2101</v>
          </cell>
          <cell r="HY85">
            <v>982</v>
          </cell>
          <cell r="HZ85">
            <v>1119</v>
          </cell>
          <cell r="IA85">
            <v>2127</v>
          </cell>
          <cell r="IB85">
            <v>1012</v>
          </cell>
          <cell r="IC85">
            <v>1115</v>
          </cell>
          <cell r="ID85">
            <v>1798</v>
          </cell>
          <cell r="IE85">
            <v>854</v>
          </cell>
          <cell r="IF85">
            <v>944</v>
          </cell>
          <cell r="IG85">
            <v>1662</v>
          </cell>
          <cell r="IH85">
            <v>754</v>
          </cell>
          <cell r="II85">
            <v>908</v>
          </cell>
          <cell r="IJ85">
            <v>1489</v>
          </cell>
          <cell r="IK85">
            <v>657</v>
          </cell>
          <cell r="IL85">
            <v>832</v>
          </cell>
          <cell r="IM85">
            <v>1658</v>
          </cell>
          <cell r="IN85">
            <v>747</v>
          </cell>
          <cell r="IO85">
            <v>911</v>
          </cell>
          <cell r="IP85">
            <v>1587</v>
          </cell>
          <cell r="IQ85">
            <v>751</v>
          </cell>
          <cell r="IR85">
            <v>836</v>
          </cell>
          <cell r="IS85">
            <v>1613</v>
          </cell>
          <cell r="IT85">
            <v>756</v>
          </cell>
          <cell r="IU85">
            <v>857</v>
          </cell>
          <cell r="IV85">
            <v>1401</v>
          </cell>
          <cell r="IW85">
            <v>628</v>
          </cell>
          <cell r="IX85">
            <v>773</v>
          </cell>
          <cell r="IY85">
            <v>1451</v>
          </cell>
          <cell r="IZ85">
            <v>638</v>
          </cell>
          <cell r="JA85">
            <v>813</v>
          </cell>
          <cell r="JB85">
            <v>1367</v>
          </cell>
          <cell r="JC85">
            <v>570</v>
          </cell>
          <cell r="JD85">
            <v>797</v>
          </cell>
          <cell r="JE85">
            <v>1298</v>
          </cell>
          <cell r="JF85">
            <v>603</v>
          </cell>
          <cell r="JG85">
            <v>695</v>
          </cell>
          <cell r="JH85">
            <v>1184</v>
          </cell>
          <cell r="JI85">
            <v>476</v>
          </cell>
          <cell r="JJ85">
            <v>708</v>
          </cell>
          <cell r="JK85">
            <v>1098</v>
          </cell>
          <cell r="JL85">
            <v>440</v>
          </cell>
          <cell r="JM85">
            <v>658</v>
          </cell>
          <cell r="JN85">
            <v>1057</v>
          </cell>
          <cell r="JO85">
            <v>433</v>
          </cell>
          <cell r="JP85">
            <v>624</v>
          </cell>
          <cell r="JQ85">
            <v>975</v>
          </cell>
          <cell r="JR85">
            <v>416</v>
          </cell>
          <cell r="JS85">
            <v>559</v>
          </cell>
          <cell r="JT85">
            <v>868</v>
          </cell>
          <cell r="JU85">
            <v>298</v>
          </cell>
          <cell r="JV85">
            <v>570</v>
          </cell>
          <cell r="JW85">
            <v>792</v>
          </cell>
          <cell r="JX85">
            <v>278</v>
          </cell>
          <cell r="JY85">
            <v>514</v>
          </cell>
          <cell r="JZ85">
            <v>670</v>
          </cell>
          <cell r="KA85">
            <v>246</v>
          </cell>
          <cell r="KB85">
            <v>424</v>
          </cell>
          <cell r="KC85">
            <v>589</v>
          </cell>
          <cell r="KD85">
            <v>203</v>
          </cell>
          <cell r="KE85">
            <v>386</v>
          </cell>
          <cell r="KF85">
            <v>2134</v>
          </cell>
          <cell r="KG85">
            <v>607</v>
          </cell>
          <cell r="KH85">
            <v>1527</v>
          </cell>
        </row>
        <row r="86">
          <cell r="C86" t="str">
            <v>Derbyshire Dales</v>
          </cell>
          <cell r="D86" t="str">
            <v>E07000035</v>
          </cell>
          <cell r="E86" t="str">
            <v>Non-metropolitan District</v>
          </cell>
          <cell r="F86">
            <v>71145</v>
          </cell>
          <cell r="G86">
            <v>41825</v>
          </cell>
          <cell r="H86">
            <v>2.5367634199999998</v>
          </cell>
          <cell r="I86">
            <v>0.58788389907934502</v>
          </cell>
          <cell r="J86">
            <v>3341</v>
          </cell>
          <cell r="K86">
            <v>2882</v>
          </cell>
          <cell r="L86">
            <v>2994</v>
          </cell>
          <cell r="M86">
            <v>2768</v>
          </cell>
          <cell r="N86">
            <v>3575</v>
          </cell>
          <cell r="O86">
            <v>3890</v>
          </cell>
          <cell r="P86">
            <v>5791</v>
          </cell>
          <cell r="Q86">
            <v>5867</v>
          </cell>
          <cell r="R86">
            <v>5266</v>
          </cell>
          <cell r="S86">
            <v>5451</v>
          </cell>
          <cell r="T86">
            <v>34970</v>
          </cell>
          <cell r="U86">
            <v>36175</v>
          </cell>
          <cell r="V86">
            <v>534</v>
          </cell>
          <cell r="W86">
            <v>280</v>
          </cell>
          <cell r="X86">
            <v>254</v>
          </cell>
          <cell r="Y86">
            <v>542</v>
          </cell>
          <cell r="Z86">
            <v>275</v>
          </cell>
          <cell r="AA86">
            <v>267</v>
          </cell>
          <cell r="AB86">
            <v>561</v>
          </cell>
          <cell r="AC86">
            <v>281</v>
          </cell>
          <cell r="AD86">
            <v>280</v>
          </cell>
          <cell r="AE86">
            <v>624</v>
          </cell>
          <cell r="AF86">
            <v>292</v>
          </cell>
          <cell r="AG86">
            <v>332</v>
          </cell>
          <cell r="AH86">
            <v>658</v>
          </cell>
          <cell r="AI86">
            <v>348</v>
          </cell>
          <cell r="AJ86">
            <v>310</v>
          </cell>
          <cell r="AK86">
            <v>648</v>
          </cell>
          <cell r="AL86">
            <v>314</v>
          </cell>
          <cell r="AM86">
            <v>334</v>
          </cell>
          <cell r="AN86">
            <v>665</v>
          </cell>
          <cell r="AO86">
            <v>323</v>
          </cell>
          <cell r="AP86">
            <v>342</v>
          </cell>
          <cell r="AQ86">
            <v>741</v>
          </cell>
          <cell r="AR86">
            <v>371</v>
          </cell>
          <cell r="AS86">
            <v>370</v>
          </cell>
          <cell r="AT86">
            <v>670</v>
          </cell>
          <cell r="AU86">
            <v>354</v>
          </cell>
          <cell r="AV86">
            <v>316</v>
          </cell>
          <cell r="AW86">
            <v>773</v>
          </cell>
          <cell r="AX86">
            <v>415</v>
          </cell>
          <cell r="AY86">
            <v>358</v>
          </cell>
          <cell r="AZ86">
            <v>754</v>
          </cell>
          <cell r="BA86">
            <v>369</v>
          </cell>
          <cell r="BB86">
            <v>385</v>
          </cell>
          <cell r="BC86">
            <v>758</v>
          </cell>
          <cell r="BD86">
            <v>381</v>
          </cell>
          <cell r="BE86">
            <v>377</v>
          </cell>
          <cell r="BF86">
            <v>794</v>
          </cell>
          <cell r="BG86">
            <v>412</v>
          </cell>
          <cell r="BH86">
            <v>382</v>
          </cell>
          <cell r="BI86">
            <v>750</v>
          </cell>
          <cell r="BJ86">
            <v>382</v>
          </cell>
          <cell r="BK86">
            <v>368</v>
          </cell>
          <cell r="BL86">
            <v>765</v>
          </cell>
          <cell r="BM86">
            <v>382</v>
          </cell>
          <cell r="BN86">
            <v>383</v>
          </cell>
          <cell r="BO86">
            <v>845</v>
          </cell>
          <cell r="BP86">
            <v>425</v>
          </cell>
          <cell r="BQ86">
            <v>420</v>
          </cell>
          <cell r="BR86">
            <v>812</v>
          </cell>
          <cell r="BS86">
            <v>429</v>
          </cell>
          <cell r="BT86">
            <v>383</v>
          </cell>
          <cell r="BU86">
            <v>911</v>
          </cell>
          <cell r="BV86">
            <v>488</v>
          </cell>
          <cell r="BW86">
            <v>423</v>
          </cell>
          <cell r="BX86">
            <v>799</v>
          </cell>
          <cell r="BY86">
            <v>410</v>
          </cell>
          <cell r="BZ86">
            <v>389</v>
          </cell>
          <cell r="CA86">
            <v>635</v>
          </cell>
          <cell r="CB86">
            <v>334</v>
          </cell>
          <cell r="CC86">
            <v>301</v>
          </cell>
          <cell r="CD86">
            <v>585</v>
          </cell>
          <cell r="CE86">
            <v>312</v>
          </cell>
          <cell r="CF86">
            <v>273</v>
          </cell>
          <cell r="CG86">
            <v>576</v>
          </cell>
          <cell r="CH86">
            <v>294</v>
          </cell>
          <cell r="CI86">
            <v>282</v>
          </cell>
          <cell r="CJ86">
            <v>605</v>
          </cell>
          <cell r="CK86">
            <v>355</v>
          </cell>
          <cell r="CL86">
            <v>250</v>
          </cell>
          <cell r="CM86">
            <v>657</v>
          </cell>
          <cell r="CN86">
            <v>346</v>
          </cell>
          <cell r="CO86">
            <v>311</v>
          </cell>
          <cell r="CP86">
            <v>643</v>
          </cell>
          <cell r="CQ86">
            <v>373</v>
          </cell>
          <cell r="CR86">
            <v>270</v>
          </cell>
          <cell r="CS86">
            <v>668</v>
          </cell>
          <cell r="CT86">
            <v>365</v>
          </cell>
          <cell r="CU86">
            <v>303</v>
          </cell>
          <cell r="CV86">
            <v>613</v>
          </cell>
          <cell r="CW86">
            <v>338</v>
          </cell>
          <cell r="CX86">
            <v>275</v>
          </cell>
          <cell r="CY86">
            <v>578</v>
          </cell>
          <cell r="CZ86">
            <v>312</v>
          </cell>
          <cell r="DA86">
            <v>266</v>
          </cell>
          <cell r="DB86">
            <v>549</v>
          </cell>
          <cell r="DC86">
            <v>297</v>
          </cell>
          <cell r="DD86">
            <v>252</v>
          </cell>
          <cell r="DE86">
            <v>589</v>
          </cell>
          <cell r="DF86">
            <v>307</v>
          </cell>
          <cell r="DG86">
            <v>282</v>
          </cell>
          <cell r="DH86">
            <v>580</v>
          </cell>
          <cell r="DI86">
            <v>290</v>
          </cell>
          <cell r="DJ86">
            <v>290</v>
          </cell>
          <cell r="DK86">
            <v>485</v>
          </cell>
          <cell r="DL86">
            <v>239</v>
          </cell>
          <cell r="DM86">
            <v>246</v>
          </cell>
          <cell r="DN86">
            <v>541</v>
          </cell>
          <cell r="DO86">
            <v>258</v>
          </cell>
          <cell r="DP86">
            <v>283</v>
          </cell>
          <cell r="DQ86">
            <v>542</v>
          </cell>
          <cell r="DR86">
            <v>259</v>
          </cell>
          <cell r="DS86">
            <v>283</v>
          </cell>
          <cell r="DT86">
            <v>617</v>
          </cell>
          <cell r="DU86">
            <v>329</v>
          </cell>
          <cell r="DV86">
            <v>288</v>
          </cell>
          <cell r="DW86">
            <v>592</v>
          </cell>
          <cell r="DX86">
            <v>283</v>
          </cell>
          <cell r="DY86">
            <v>309</v>
          </cell>
          <cell r="DZ86">
            <v>612</v>
          </cell>
          <cell r="EA86">
            <v>313</v>
          </cell>
          <cell r="EB86">
            <v>299</v>
          </cell>
          <cell r="EC86">
            <v>542</v>
          </cell>
          <cell r="ED86">
            <v>245</v>
          </cell>
          <cell r="EE86">
            <v>297</v>
          </cell>
          <cell r="EF86">
            <v>602</v>
          </cell>
          <cell r="EG86">
            <v>263</v>
          </cell>
          <cell r="EH86">
            <v>339</v>
          </cell>
          <cell r="EI86">
            <v>724</v>
          </cell>
          <cell r="EJ86">
            <v>341</v>
          </cell>
          <cell r="EK86">
            <v>383</v>
          </cell>
          <cell r="EL86">
            <v>750</v>
          </cell>
          <cell r="EM86">
            <v>380</v>
          </cell>
          <cell r="EN86">
            <v>370</v>
          </cell>
          <cell r="EO86">
            <v>825</v>
          </cell>
          <cell r="EP86">
            <v>397</v>
          </cell>
          <cell r="EQ86">
            <v>428</v>
          </cell>
          <cell r="ER86">
            <v>884</v>
          </cell>
          <cell r="ES86">
            <v>441</v>
          </cell>
          <cell r="ET86">
            <v>443</v>
          </cell>
          <cell r="EU86">
            <v>925</v>
          </cell>
          <cell r="EV86">
            <v>424</v>
          </cell>
          <cell r="EW86">
            <v>501</v>
          </cell>
          <cell r="EX86">
            <v>1009</v>
          </cell>
          <cell r="EY86">
            <v>488</v>
          </cell>
          <cell r="EZ86">
            <v>521</v>
          </cell>
          <cell r="FA86">
            <v>1029</v>
          </cell>
          <cell r="FB86">
            <v>511</v>
          </cell>
          <cell r="FC86">
            <v>518</v>
          </cell>
          <cell r="FD86">
            <v>1112</v>
          </cell>
          <cell r="FE86">
            <v>546</v>
          </cell>
          <cell r="FF86">
            <v>566</v>
          </cell>
          <cell r="FG86">
            <v>1161</v>
          </cell>
          <cell r="FH86">
            <v>588</v>
          </cell>
          <cell r="FI86">
            <v>573</v>
          </cell>
          <cell r="FJ86">
            <v>1163</v>
          </cell>
          <cell r="FK86">
            <v>562</v>
          </cell>
          <cell r="FL86">
            <v>601</v>
          </cell>
          <cell r="FM86">
            <v>1256</v>
          </cell>
          <cell r="FN86">
            <v>648</v>
          </cell>
          <cell r="FO86">
            <v>608</v>
          </cell>
          <cell r="FP86">
            <v>1218</v>
          </cell>
          <cell r="FQ86">
            <v>615</v>
          </cell>
          <cell r="FR86">
            <v>603</v>
          </cell>
          <cell r="FS86">
            <v>1187</v>
          </cell>
          <cell r="FT86">
            <v>576</v>
          </cell>
          <cell r="FU86">
            <v>611</v>
          </cell>
          <cell r="FV86">
            <v>1262</v>
          </cell>
          <cell r="FW86">
            <v>625</v>
          </cell>
          <cell r="FX86">
            <v>637</v>
          </cell>
          <cell r="FY86">
            <v>1133</v>
          </cell>
          <cell r="FZ86">
            <v>552</v>
          </cell>
          <cell r="GA86">
            <v>581</v>
          </cell>
          <cell r="GB86">
            <v>1137</v>
          </cell>
          <cell r="GC86">
            <v>568</v>
          </cell>
          <cell r="GD86">
            <v>569</v>
          </cell>
          <cell r="GE86">
            <v>1124</v>
          </cell>
          <cell r="GF86">
            <v>552</v>
          </cell>
          <cell r="GG86">
            <v>572</v>
          </cell>
          <cell r="GH86">
            <v>1054</v>
          </cell>
          <cell r="GI86">
            <v>527</v>
          </cell>
          <cell r="GJ86">
            <v>527</v>
          </cell>
          <cell r="GK86">
            <v>1116</v>
          </cell>
          <cell r="GL86">
            <v>574</v>
          </cell>
          <cell r="GM86">
            <v>542</v>
          </cell>
          <cell r="GN86">
            <v>1042</v>
          </cell>
          <cell r="GO86">
            <v>505</v>
          </cell>
          <cell r="GP86">
            <v>537</v>
          </cell>
          <cell r="GQ86">
            <v>1067</v>
          </cell>
          <cell r="GR86">
            <v>549</v>
          </cell>
          <cell r="GS86">
            <v>518</v>
          </cell>
          <cell r="GT86">
            <v>1006</v>
          </cell>
          <cell r="GU86">
            <v>479</v>
          </cell>
          <cell r="GV86">
            <v>527</v>
          </cell>
          <cell r="GW86">
            <v>1031</v>
          </cell>
          <cell r="GX86">
            <v>491</v>
          </cell>
          <cell r="GY86">
            <v>540</v>
          </cell>
          <cell r="GZ86">
            <v>1054</v>
          </cell>
          <cell r="HA86">
            <v>513</v>
          </cell>
          <cell r="HB86">
            <v>541</v>
          </cell>
          <cell r="HC86">
            <v>1068</v>
          </cell>
          <cell r="HD86">
            <v>532</v>
          </cell>
          <cell r="HE86">
            <v>536</v>
          </cell>
          <cell r="HF86">
            <v>1155</v>
          </cell>
          <cell r="HG86">
            <v>544</v>
          </cell>
          <cell r="HH86">
            <v>611</v>
          </cell>
          <cell r="HI86">
            <v>1082</v>
          </cell>
          <cell r="HJ86">
            <v>572</v>
          </cell>
          <cell r="HK86">
            <v>510</v>
          </cell>
          <cell r="HL86">
            <v>1152</v>
          </cell>
          <cell r="HM86">
            <v>553</v>
          </cell>
          <cell r="HN86">
            <v>599</v>
          </cell>
          <cell r="HO86">
            <v>1235</v>
          </cell>
          <cell r="HP86">
            <v>591</v>
          </cell>
          <cell r="HQ86">
            <v>644</v>
          </cell>
          <cell r="HR86">
            <v>1373</v>
          </cell>
          <cell r="HS86">
            <v>677</v>
          </cell>
          <cell r="HT86">
            <v>696</v>
          </cell>
          <cell r="HU86">
            <v>1039</v>
          </cell>
          <cell r="HV86">
            <v>528</v>
          </cell>
          <cell r="HW86">
            <v>511</v>
          </cell>
          <cell r="HX86">
            <v>938</v>
          </cell>
          <cell r="HY86">
            <v>485</v>
          </cell>
          <cell r="HZ86">
            <v>453</v>
          </cell>
          <cell r="IA86">
            <v>1047</v>
          </cell>
          <cell r="IB86">
            <v>513</v>
          </cell>
          <cell r="IC86">
            <v>534</v>
          </cell>
          <cell r="ID86">
            <v>897</v>
          </cell>
          <cell r="IE86">
            <v>427</v>
          </cell>
          <cell r="IF86">
            <v>470</v>
          </cell>
          <cell r="IG86">
            <v>797</v>
          </cell>
          <cell r="IH86">
            <v>391</v>
          </cell>
          <cell r="II86">
            <v>406</v>
          </cell>
          <cell r="IJ86">
            <v>711</v>
          </cell>
          <cell r="IK86">
            <v>339</v>
          </cell>
          <cell r="IL86">
            <v>372</v>
          </cell>
          <cell r="IM86">
            <v>645</v>
          </cell>
          <cell r="IN86">
            <v>296</v>
          </cell>
          <cell r="IO86">
            <v>349</v>
          </cell>
          <cell r="IP86">
            <v>682</v>
          </cell>
          <cell r="IQ86">
            <v>302</v>
          </cell>
          <cell r="IR86">
            <v>380</v>
          </cell>
          <cell r="IS86">
            <v>678</v>
          </cell>
          <cell r="IT86">
            <v>313</v>
          </cell>
          <cell r="IU86">
            <v>365</v>
          </cell>
          <cell r="IV86">
            <v>649</v>
          </cell>
          <cell r="IW86">
            <v>308</v>
          </cell>
          <cell r="IX86">
            <v>341</v>
          </cell>
          <cell r="IY86">
            <v>608</v>
          </cell>
          <cell r="IZ86">
            <v>278</v>
          </cell>
          <cell r="JA86">
            <v>330</v>
          </cell>
          <cell r="JB86">
            <v>557</v>
          </cell>
          <cell r="JC86">
            <v>242</v>
          </cell>
          <cell r="JD86">
            <v>315</v>
          </cell>
          <cell r="JE86">
            <v>487</v>
          </cell>
          <cell r="JF86">
            <v>225</v>
          </cell>
          <cell r="JG86">
            <v>262</v>
          </cell>
          <cell r="JH86">
            <v>488</v>
          </cell>
          <cell r="JI86">
            <v>222</v>
          </cell>
          <cell r="JJ86">
            <v>266</v>
          </cell>
          <cell r="JK86">
            <v>449</v>
          </cell>
          <cell r="JL86">
            <v>202</v>
          </cell>
          <cell r="JM86">
            <v>247</v>
          </cell>
          <cell r="JN86">
            <v>433</v>
          </cell>
          <cell r="JO86">
            <v>168</v>
          </cell>
          <cell r="JP86">
            <v>265</v>
          </cell>
          <cell r="JQ86">
            <v>318</v>
          </cell>
          <cell r="JR86">
            <v>116</v>
          </cell>
          <cell r="JS86">
            <v>202</v>
          </cell>
          <cell r="JT86">
            <v>328</v>
          </cell>
          <cell r="JU86">
            <v>134</v>
          </cell>
          <cell r="JV86">
            <v>194</v>
          </cell>
          <cell r="JW86">
            <v>267</v>
          </cell>
          <cell r="JX86">
            <v>90</v>
          </cell>
          <cell r="JY86">
            <v>177</v>
          </cell>
          <cell r="JZ86">
            <v>257</v>
          </cell>
          <cell r="KA86">
            <v>92</v>
          </cell>
          <cell r="KB86">
            <v>165</v>
          </cell>
          <cell r="KC86">
            <v>250</v>
          </cell>
          <cell r="KD86">
            <v>75</v>
          </cell>
          <cell r="KE86">
            <v>175</v>
          </cell>
          <cell r="KF86">
            <v>871</v>
          </cell>
          <cell r="KG86">
            <v>260</v>
          </cell>
          <cell r="KH86">
            <v>611</v>
          </cell>
        </row>
        <row r="87">
          <cell r="C87" t="str">
            <v>Doncaster</v>
          </cell>
          <cell r="D87" t="str">
            <v>E08000017</v>
          </cell>
          <cell r="E87" t="str">
            <v>Metropolitan District</v>
          </cell>
          <cell r="F87">
            <v>304813</v>
          </cell>
          <cell r="G87">
            <v>190596</v>
          </cell>
          <cell r="H87">
            <v>5.8208367399999998</v>
          </cell>
          <cell r="I87">
            <v>0.62528829150987653</v>
          </cell>
          <cell r="J87">
            <v>16353</v>
          </cell>
          <cell r="K87">
            <v>15332</v>
          </cell>
          <cell r="L87">
            <v>20465</v>
          </cell>
          <cell r="M87">
            <v>19927</v>
          </cell>
          <cell r="N87">
            <v>18849</v>
          </cell>
          <cell r="O87">
            <v>18121</v>
          </cell>
          <cell r="P87">
            <v>21706</v>
          </cell>
          <cell r="Q87">
            <v>22085</v>
          </cell>
          <cell r="R87">
            <v>18726</v>
          </cell>
          <cell r="S87">
            <v>19032</v>
          </cell>
          <cell r="T87">
            <v>150976</v>
          </cell>
          <cell r="U87">
            <v>153837</v>
          </cell>
          <cell r="V87">
            <v>3591</v>
          </cell>
          <cell r="W87">
            <v>1817</v>
          </cell>
          <cell r="X87">
            <v>1774</v>
          </cell>
          <cell r="Y87">
            <v>3676</v>
          </cell>
          <cell r="Z87">
            <v>1905</v>
          </cell>
          <cell r="AA87">
            <v>1771</v>
          </cell>
          <cell r="AB87">
            <v>3802</v>
          </cell>
          <cell r="AC87">
            <v>1937</v>
          </cell>
          <cell r="AD87">
            <v>1865</v>
          </cell>
          <cell r="AE87">
            <v>3829</v>
          </cell>
          <cell r="AF87">
            <v>1974</v>
          </cell>
          <cell r="AG87">
            <v>1855</v>
          </cell>
          <cell r="AH87">
            <v>3896</v>
          </cell>
          <cell r="AI87">
            <v>2010</v>
          </cell>
          <cell r="AJ87">
            <v>1886</v>
          </cell>
          <cell r="AK87">
            <v>3843</v>
          </cell>
          <cell r="AL87">
            <v>1923</v>
          </cell>
          <cell r="AM87">
            <v>1920</v>
          </cell>
          <cell r="AN87">
            <v>4045</v>
          </cell>
          <cell r="AO87">
            <v>2082</v>
          </cell>
          <cell r="AP87">
            <v>1963</v>
          </cell>
          <cell r="AQ87">
            <v>3961</v>
          </cell>
          <cell r="AR87">
            <v>2026</v>
          </cell>
          <cell r="AS87">
            <v>1935</v>
          </cell>
          <cell r="AT87">
            <v>3704</v>
          </cell>
          <cell r="AU87">
            <v>1853</v>
          </cell>
          <cell r="AV87">
            <v>1851</v>
          </cell>
          <cell r="AW87">
            <v>3671</v>
          </cell>
          <cell r="AX87">
            <v>1833</v>
          </cell>
          <cell r="AY87">
            <v>1838</v>
          </cell>
          <cell r="AZ87">
            <v>3571</v>
          </cell>
          <cell r="BA87">
            <v>1826</v>
          </cell>
          <cell r="BB87">
            <v>1745</v>
          </cell>
          <cell r="BC87">
            <v>3403</v>
          </cell>
          <cell r="BD87">
            <v>1717</v>
          </cell>
          <cell r="BE87">
            <v>1686</v>
          </cell>
          <cell r="BF87">
            <v>3254</v>
          </cell>
          <cell r="BG87">
            <v>1639</v>
          </cell>
          <cell r="BH87">
            <v>1615</v>
          </cell>
          <cell r="BI87">
            <v>3239</v>
          </cell>
          <cell r="BJ87">
            <v>1664</v>
          </cell>
          <cell r="BK87">
            <v>1575</v>
          </cell>
          <cell r="BL87">
            <v>3247</v>
          </cell>
          <cell r="BM87">
            <v>1646</v>
          </cell>
          <cell r="BN87">
            <v>1601</v>
          </cell>
          <cell r="BO87">
            <v>3312</v>
          </cell>
          <cell r="BP87">
            <v>1697</v>
          </cell>
          <cell r="BQ87">
            <v>1615</v>
          </cell>
          <cell r="BR87">
            <v>3542</v>
          </cell>
          <cell r="BS87">
            <v>1826</v>
          </cell>
          <cell r="BT87">
            <v>1716</v>
          </cell>
          <cell r="BU87">
            <v>3647</v>
          </cell>
          <cell r="BV87">
            <v>1853</v>
          </cell>
          <cell r="BW87">
            <v>1794</v>
          </cell>
          <cell r="BX87">
            <v>3577</v>
          </cell>
          <cell r="BY87">
            <v>1805</v>
          </cell>
          <cell r="BZ87">
            <v>1772</v>
          </cell>
          <cell r="CA87">
            <v>3067</v>
          </cell>
          <cell r="CB87">
            <v>1611</v>
          </cell>
          <cell r="CC87">
            <v>1456</v>
          </cell>
          <cell r="CD87">
            <v>3034</v>
          </cell>
          <cell r="CE87">
            <v>1536</v>
          </cell>
          <cell r="CF87">
            <v>1498</v>
          </cell>
          <cell r="CG87">
            <v>3247</v>
          </cell>
          <cell r="CH87">
            <v>1725</v>
          </cell>
          <cell r="CI87">
            <v>1522</v>
          </cell>
          <cell r="CJ87">
            <v>3581</v>
          </cell>
          <cell r="CK87">
            <v>1876</v>
          </cell>
          <cell r="CL87">
            <v>1705</v>
          </cell>
          <cell r="CM87">
            <v>3751</v>
          </cell>
          <cell r="CN87">
            <v>1945</v>
          </cell>
          <cell r="CO87">
            <v>1806</v>
          </cell>
          <cell r="CP87">
            <v>4239</v>
          </cell>
          <cell r="CQ87">
            <v>2176</v>
          </cell>
          <cell r="CR87">
            <v>2063</v>
          </cell>
          <cell r="CS87">
            <v>4074</v>
          </cell>
          <cell r="CT87">
            <v>2115</v>
          </cell>
          <cell r="CU87">
            <v>1959</v>
          </cell>
          <cell r="CV87">
            <v>3992</v>
          </cell>
          <cell r="CW87">
            <v>1942</v>
          </cell>
          <cell r="CX87">
            <v>2050</v>
          </cell>
          <cell r="CY87">
            <v>4068</v>
          </cell>
          <cell r="CZ87">
            <v>1992</v>
          </cell>
          <cell r="DA87">
            <v>2076</v>
          </cell>
          <cell r="DB87">
            <v>4056</v>
          </cell>
          <cell r="DC87">
            <v>2009</v>
          </cell>
          <cell r="DD87">
            <v>2047</v>
          </cell>
          <cell r="DE87">
            <v>4117</v>
          </cell>
          <cell r="DF87">
            <v>2096</v>
          </cell>
          <cell r="DG87">
            <v>2021</v>
          </cell>
          <cell r="DH87">
            <v>4197</v>
          </cell>
          <cell r="DI87">
            <v>2151</v>
          </cell>
          <cell r="DJ87">
            <v>2046</v>
          </cell>
          <cell r="DK87">
            <v>4010</v>
          </cell>
          <cell r="DL87">
            <v>2026</v>
          </cell>
          <cell r="DM87">
            <v>1984</v>
          </cell>
          <cell r="DN87">
            <v>4055</v>
          </cell>
          <cell r="DO87">
            <v>2123</v>
          </cell>
          <cell r="DP87">
            <v>1932</v>
          </cell>
          <cell r="DQ87">
            <v>3905</v>
          </cell>
          <cell r="DR87">
            <v>1992</v>
          </cell>
          <cell r="DS87">
            <v>1913</v>
          </cell>
          <cell r="DT87">
            <v>3918</v>
          </cell>
          <cell r="DU87">
            <v>2019</v>
          </cell>
          <cell r="DV87">
            <v>1899</v>
          </cell>
          <cell r="DW87">
            <v>4030</v>
          </cell>
          <cell r="DX87">
            <v>2030</v>
          </cell>
          <cell r="DY87">
            <v>2000</v>
          </cell>
          <cell r="DZ87">
            <v>3467</v>
          </cell>
          <cell r="EA87">
            <v>1886</v>
          </cell>
          <cell r="EB87">
            <v>1581</v>
          </cell>
          <cell r="EC87">
            <v>3374</v>
          </cell>
          <cell r="ED87">
            <v>1773</v>
          </cell>
          <cell r="EE87">
            <v>1601</v>
          </cell>
          <cell r="EF87">
            <v>3254</v>
          </cell>
          <cell r="EG87">
            <v>1622</v>
          </cell>
          <cell r="EH87">
            <v>1632</v>
          </cell>
          <cell r="EI87">
            <v>3417</v>
          </cell>
          <cell r="EJ87">
            <v>1801</v>
          </cell>
          <cell r="EK87">
            <v>1616</v>
          </cell>
          <cell r="EL87">
            <v>3552</v>
          </cell>
          <cell r="EM87">
            <v>1807</v>
          </cell>
          <cell r="EN87">
            <v>1745</v>
          </cell>
          <cell r="EO87">
            <v>3609</v>
          </cell>
          <cell r="EP87">
            <v>1793</v>
          </cell>
          <cell r="EQ87">
            <v>1816</v>
          </cell>
          <cell r="ER87">
            <v>3931</v>
          </cell>
          <cell r="ES87">
            <v>1986</v>
          </cell>
          <cell r="ET87">
            <v>1945</v>
          </cell>
          <cell r="EU87">
            <v>3983</v>
          </cell>
          <cell r="EV87">
            <v>2005</v>
          </cell>
          <cell r="EW87">
            <v>1978</v>
          </cell>
          <cell r="EX87">
            <v>4353</v>
          </cell>
          <cell r="EY87">
            <v>2146</v>
          </cell>
          <cell r="EZ87">
            <v>2207</v>
          </cell>
          <cell r="FA87">
            <v>4152</v>
          </cell>
          <cell r="FB87">
            <v>2091</v>
          </cell>
          <cell r="FC87">
            <v>2061</v>
          </cell>
          <cell r="FD87">
            <v>4254</v>
          </cell>
          <cell r="FE87">
            <v>2040</v>
          </cell>
          <cell r="FF87">
            <v>2214</v>
          </cell>
          <cell r="FG87">
            <v>4305</v>
          </cell>
          <cell r="FH87">
            <v>2125</v>
          </cell>
          <cell r="FI87">
            <v>2180</v>
          </cell>
          <cell r="FJ87">
            <v>4400</v>
          </cell>
          <cell r="FK87">
            <v>2135</v>
          </cell>
          <cell r="FL87">
            <v>2265</v>
          </cell>
          <cell r="FM87">
            <v>4457</v>
          </cell>
          <cell r="FN87">
            <v>2226</v>
          </cell>
          <cell r="FO87">
            <v>2231</v>
          </cell>
          <cell r="FP87">
            <v>4448</v>
          </cell>
          <cell r="FQ87">
            <v>2123</v>
          </cell>
          <cell r="FR87">
            <v>2325</v>
          </cell>
          <cell r="FS87">
            <v>4643</v>
          </cell>
          <cell r="FT87">
            <v>2312</v>
          </cell>
          <cell r="FU87">
            <v>2331</v>
          </cell>
          <cell r="FV87">
            <v>4517</v>
          </cell>
          <cell r="FW87">
            <v>2289</v>
          </cell>
          <cell r="FX87">
            <v>2228</v>
          </cell>
          <cell r="FY87">
            <v>4367</v>
          </cell>
          <cell r="FZ87">
            <v>2191</v>
          </cell>
          <cell r="GA87">
            <v>2176</v>
          </cell>
          <cell r="GB87">
            <v>4248</v>
          </cell>
          <cell r="GC87">
            <v>2174</v>
          </cell>
          <cell r="GD87">
            <v>2074</v>
          </cell>
          <cell r="GE87">
            <v>4206</v>
          </cell>
          <cell r="GF87">
            <v>2071</v>
          </cell>
          <cell r="GG87">
            <v>2135</v>
          </cell>
          <cell r="GH87">
            <v>4048</v>
          </cell>
          <cell r="GI87">
            <v>2025</v>
          </cell>
          <cell r="GJ87">
            <v>2023</v>
          </cell>
          <cell r="GK87">
            <v>4134</v>
          </cell>
          <cell r="GL87">
            <v>2038</v>
          </cell>
          <cell r="GM87">
            <v>2096</v>
          </cell>
          <cell r="GN87">
            <v>3924</v>
          </cell>
          <cell r="GO87">
            <v>1953</v>
          </cell>
          <cell r="GP87">
            <v>1971</v>
          </cell>
          <cell r="GQ87">
            <v>3804</v>
          </cell>
          <cell r="GR87">
            <v>1929</v>
          </cell>
          <cell r="GS87">
            <v>1875</v>
          </cell>
          <cell r="GT87">
            <v>3608</v>
          </cell>
          <cell r="GU87">
            <v>1794</v>
          </cell>
          <cell r="GV87">
            <v>1814</v>
          </cell>
          <cell r="GW87">
            <v>3591</v>
          </cell>
          <cell r="GX87">
            <v>1741</v>
          </cell>
          <cell r="GY87">
            <v>1850</v>
          </cell>
          <cell r="GZ87">
            <v>3534</v>
          </cell>
          <cell r="HA87">
            <v>1737</v>
          </cell>
          <cell r="HB87">
            <v>1797</v>
          </cell>
          <cell r="HC87">
            <v>3434</v>
          </cell>
          <cell r="HD87">
            <v>1720</v>
          </cell>
          <cell r="HE87">
            <v>1714</v>
          </cell>
          <cell r="HF87">
            <v>3475</v>
          </cell>
          <cell r="HG87">
            <v>1718</v>
          </cell>
          <cell r="HH87">
            <v>1757</v>
          </cell>
          <cell r="HI87">
            <v>3388</v>
          </cell>
          <cell r="HJ87">
            <v>1626</v>
          </cell>
          <cell r="HK87">
            <v>1762</v>
          </cell>
          <cell r="HL87">
            <v>3587</v>
          </cell>
          <cell r="HM87">
            <v>1767</v>
          </cell>
          <cell r="HN87">
            <v>1820</v>
          </cell>
          <cell r="HO87">
            <v>3695</v>
          </cell>
          <cell r="HP87">
            <v>1745</v>
          </cell>
          <cell r="HQ87">
            <v>1950</v>
          </cell>
          <cell r="HR87">
            <v>3958</v>
          </cell>
          <cell r="HS87">
            <v>1920</v>
          </cell>
          <cell r="HT87">
            <v>2038</v>
          </cell>
          <cell r="HU87">
            <v>2999</v>
          </cell>
          <cell r="HV87">
            <v>1445</v>
          </cell>
          <cell r="HW87">
            <v>1554</v>
          </cell>
          <cell r="HX87">
            <v>3000</v>
          </cell>
          <cell r="HY87">
            <v>1474</v>
          </cell>
          <cell r="HZ87">
            <v>1526</v>
          </cell>
          <cell r="IA87">
            <v>2967</v>
          </cell>
          <cell r="IB87">
            <v>1437</v>
          </cell>
          <cell r="IC87">
            <v>1530</v>
          </cell>
          <cell r="ID87">
            <v>2577</v>
          </cell>
          <cell r="IE87">
            <v>1253</v>
          </cell>
          <cell r="IF87">
            <v>1324</v>
          </cell>
          <cell r="IG87">
            <v>2376</v>
          </cell>
          <cell r="IH87">
            <v>1174</v>
          </cell>
          <cell r="II87">
            <v>1202</v>
          </cell>
          <cell r="IJ87">
            <v>2247</v>
          </cell>
          <cell r="IK87">
            <v>1060</v>
          </cell>
          <cell r="IL87">
            <v>1187</v>
          </cell>
          <cell r="IM87">
            <v>2269</v>
          </cell>
          <cell r="IN87">
            <v>1032</v>
          </cell>
          <cell r="IO87">
            <v>1237</v>
          </cell>
          <cell r="IP87">
            <v>2261</v>
          </cell>
          <cell r="IQ87">
            <v>993</v>
          </cell>
          <cell r="IR87">
            <v>1268</v>
          </cell>
          <cell r="IS87">
            <v>2117</v>
          </cell>
          <cell r="IT87">
            <v>961</v>
          </cell>
          <cell r="IU87">
            <v>1156</v>
          </cell>
          <cell r="IV87">
            <v>2068</v>
          </cell>
          <cell r="IW87">
            <v>894</v>
          </cell>
          <cell r="IX87">
            <v>1174</v>
          </cell>
          <cell r="IY87">
            <v>1937</v>
          </cell>
          <cell r="IZ87">
            <v>841</v>
          </cell>
          <cell r="JA87">
            <v>1096</v>
          </cell>
          <cell r="JB87">
            <v>1836</v>
          </cell>
          <cell r="JC87">
            <v>768</v>
          </cell>
          <cell r="JD87">
            <v>1068</v>
          </cell>
          <cell r="JE87">
            <v>1652</v>
          </cell>
          <cell r="JF87">
            <v>702</v>
          </cell>
          <cell r="JG87">
            <v>950</v>
          </cell>
          <cell r="JH87">
            <v>1558</v>
          </cell>
          <cell r="JI87">
            <v>681</v>
          </cell>
          <cell r="JJ87">
            <v>877</v>
          </cell>
          <cell r="JK87">
            <v>1474</v>
          </cell>
          <cell r="JL87">
            <v>612</v>
          </cell>
          <cell r="JM87">
            <v>862</v>
          </cell>
          <cell r="JN87">
            <v>1295</v>
          </cell>
          <cell r="JO87">
            <v>497</v>
          </cell>
          <cell r="JP87">
            <v>798</v>
          </cell>
          <cell r="JQ87">
            <v>1177</v>
          </cell>
          <cell r="JR87">
            <v>469</v>
          </cell>
          <cell r="JS87">
            <v>708</v>
          </cell>
          <cell r="JT87">
            <v>1058</v>
          </cell>
          <cell r="JU87">
            <v>408</v>
          </cell>
          <cell r="JV87">
            <v>650</v>
          </cell>
          <cell r="JW87">
            <v>881</v>
          </cell>
          <cell r="JX87">
            <v>326</v>
          </cell>
          <cell r="JY87">
            <v>555</v>
          </cell>
          <cell r="JZ87">
            <v>736</v>
          </cell>
          <cell r="KA87">
            <v>298</v>
          </cell>
          <cell r="KB87">
            <v>438</v>
          </cell>
          <cell r="KC87">
            <v>627</v>
          </cell>
          <cell r="KD87">
            <v>211</v>
          </cell>
          <cell r="KE87">
            <v>416</v>
          </cell>
          <cell r="KF87">
            <v>2433</v>
          </cell>
          <cell r="KG87">
            <v>734</v>
          </cell>
          <cell r="KH87">
            <v>1699</v>
          </cell>
        </row>
        <row r="88">
          <cell r="C88" t="str">
            <v>Dover</v>
          </cell>
          <cell r="D88" t="str">
            <v>E07000108</v>
          </cell>
          <cell r="E88" t="str">
            <v>Non-metropolitan District</v>
          </cell>
          <cell r="F88">
            <v>113228</v>
          </cell>
          <cell r="G88">
            <v>67574</v>
          </cell>
          <cell r="H88">
            <v>5.2350265700000005</v>
          </cell>
          <cell r="I88">
            <v>0.59679584555057053</v>
          </cell>
          <cell r="J88">
            <v>5763</v>
          </cell>
          <cell r="K88">
            <v>5430</v>
          </cell>
          <cell r="L88">
            <v>5823</v>
          </cell>
          <cell r="M88">
            <v>5908</v>
          </cell>
          <cell r="N88">
            <v>6177</v>
          </cell>
          <cell r="O88">
            <v>6457</v>
          </cell>
          <cell r="P88">
            <v>8254</v>
          </cell>
          <cell r="Q88">
            <v>8371</v>
          </cell>
          <cell r="R88">
            <v>7545</v>
          </cell>
          <cell r="S88">
            <v>7846</v>
          </cell>
          <cell r="T88">
            <v>55621</v>
          </cell>
          <cell r="U88">
            <v>57607</v>
          </cell>
          <cell r="V88">
            <v>1144</v>
          </cell>
          <cell r="W88">
            <v>581</v>
          </cell>
          <cell r="X88">
            <v>563</v>
          </cell>
          <cell r="Y88">
            <v>1177</v>
          </cell>
          <cell r="Z88">
            <v>583</v>
          </cell>
          <cell r="AA88">
            <v>594</v>
          </cell>
          <cell r="AB88">
            <v>1254</v>
          </cell>
          <cell r="AC88">
            <v>651</v>
          </cell>
          <cell r="AD88">
            <v>603</v>
          </cell>
          <cell r="AE88">
            <v>1272</v>
          </cell>
          <cell r="AF88">
            <v>650</v>
          </cell>
          <cell r="AG88">
            <v>622</v>
          </cell>
          <cell r="AH88">
            <v>1299</v>
          </cell>
          <cell r="AI88">
            <v>710</v>
          </cell>
          <cell r="AJ88">
            <v>589</v>
          </cell>
          <cell r="AK88">
            <v>1221</v>
          </cell>
          <cell r="AL88">
            <v>651</v>
          </cell>
          <cell r="AM88">
            <v>570</v>
          </cell>
          <cell r="AN88">
            <v>1305</v>
          </cell>
          <cell r="AO88">
            <v>689</v>
          </cell>
          <cell r="AP88">
            <v>616</v>
          </cell>
          <cell r="AQ88">
            <v>1327</v>
          </cell>
          <cell r="AR88">
            <v>650</v>
          </cell>
          <cell r="AS88">
            <v>677</v>
          </cell>
          <cell r="AT88">
            <v>1317</v>
          </cell>
          <cell r="AU88">
            <v>641</v>
          </cell>
          <cell r="AV88">
            <v>676</v>
          </cell>
          <cell r="AW88">
            <v>1291</v>
          </cell>
          <cell r="AX88">
            <v>666</v>
          </cell>
          <cell r="AY88">
            <v>625</v>
          </cell>
          <cell r="AZ88">
            <v>1204</v>
          </cell>
          <cell r="BA88">
            <v>591</v>
          </cell>
          <cell r="BB88">
            <v>613</v>
          </cell>
          <cell r="BC88">
            <v>1193</v>
          </cell>
          <cell r="BD88">
            <v>601</v>
          </cell>
          <cell r="BE88">
            <v>592</v>
          </cell>
          <cell r="BF88">
            <v>1206</v>
          </cell>
          <cell r="BG88">
            <v>594</v>
          </cell>
          <cell r="BH88">
            <v>612</v>
          </cell>
          <cell r="BI88">
            <v>1220</v>
          </cell>
          <cell r="BJ88">
            <v>640</v>
          </cell>
          <cell r="BK88">
            <v>580</v>
          </cell>
          <cell r="BL88">
            <v>1225</v>
          </cell>
          <cell r="BM88">
            <v>609</v>
          </cell>
          <cell r="BN88">
            <v>616</v>
          </cell>
          <cell r="BO88">
            <v>1286</v>
          </cell>
          <cell r="BP88">
            <v>640</v>
          </cell>
          <cell r="BQ88">
            <v>646</v>
          </cell>
          <cell r="BR88">
            <v>1385</v>
          </cell>
          <cell r="BS88">
            <v>692</v>
          </cell>
          <cell r="BT88">
            <v>693</v>
          </cell>
          <cell r="BU88">
            <v>1405</v>
          </cell>
          <cell r="BV88">
            <v>727</v>
          </cell>
          <cell r="BW88">
            <v>678</v>
          </cell>
          <cell r="BX88">
            <v>1418</v>
          </cell>
          <cell r="BY88">
            <v>743</v>
          </cell>
          <cell r="BZ88">
            <v>675</v>
          </cell>
          <cell r="CA88">
            <v>1153</v>
          </cell>
          <cell r="CB88">
            <v>621</v>
          </cell>
          <cell r="CC88">
            <v>532</v>
          </cell>
          <cell r="CD88">
            <v>1115</v>
          </cell>
          <cell r="CE88">
            <v>588</v>
          </cell>
          <cell r="CF88">
            <v>527</v>
          </cell>
          <cell r="CG88">
            <v>1188</v>
          </cell>
          <cell r="CH88">
            <v>615</v>
          </cell>
          <cell r="CI88">
            <v>573</v>
          </cell>
          <cell r="CJ88">
            <v>1154</v>
          </cell>
          <cell r="CK88">
            <v>597</v>
          </cell>
          <cell r="CL88">
            <v>557</v>
          </cell>
          <cell r="CM88">
            <v>1176</v>
          </cell>
          <cell r="CN88">
            <v>604</v>
          </cell>
          <cell r="CO88">
            <v>572</v>
          </cell>
          <cell r="CP88">
            <v>1199</v>
          </cell>
          <cell r="CQ88">
            <v>576</v>
          </cell>
          <cell r="CR88">
            <v>623</v>
          </cell>
          <cell r="CS88">
            <v>1184</v>
          </cell>
          <cell r="CT88">
            <v>603</v>
          </cell>
          <cell r="CU88">
            <v>581</v>
          </cell>
          <cell r="CV88">
            <v>1193</v>
          </cell>
          <cell r="CW88">
            <v>614</v>
          </cell>
          <cell r="CX88">
            <v>579</v>
          </cell>
          <cell r="CY88">
            <v>1189</v>
          </cell>
          <cell r="CZ88">
            <v>599</v>
          </cell>
          <cell r="DA88">
            <v>590</v>
          </cell>
          <cell r="DB88">
            <v>1063</v>
          </cell>
          <cell r="DC88">
            <v>544</v>
          </cell>
          <cell r="DD88">
            <v>519</v>
          </cell>
          <cell r="DE88">
            <v>1230</v>
          </cell>
          <cell r="DF88">
            <v>639</v>
          </cell>
          <cell r="DG88">
            <v>591</v>
          </cell>
          <cell r="DH88">
            <v>1161</v>
          </cell>
          <cell r="DI88">
            <v>550</v>
          </cell>
          <cell r="DJ88">
            <v>611</v>
          </cell>
          <cell r="DK88">
            <v>1185</v>
          </cell>
          <cell r="DL88">
            <v>576</v>
          </cell>
          <cell r="DM88">
            <v>609</v>
          </cell>
          <cell r="DN88">
            <v>1195</v>
          </cell>
          <cell r="DO88">
            <v>596</v>
          </cell>
          <cell r="DP88">
            <v>599</v>
          </cell>
          <cell r="DQ88">
            <v>1109</v>
          </cell>
          <cell r="DR88">
            <v>514</v>
          </cell>
          <cell r="DS88">
            <v>595</v>
          </cell>
          <cell r="DT88">
            <v>1222</v>
          </cell>
          <cell r="DU88">
            <v>588</v>
          </cell>
          <cell r="DV88">
            <v>634</v>
          </cell>
          <cell r="DW88">
            <v>1201</v>
          </cell>
          <cell r="DX88">
            <v>541</v>
          </cell>
          <cell r="DY88">
            <v>660</v>
          </cell>
          <cell r="DZ88">
            <v>1161</v>
          </cell>
          <cell r="EA88">
            <v>575</v>
          </cell>
          <cell r="EB88">
            <v>586</v>
          </cell>
          <cell r="EC88">
            <v>1130</v>
          </cell>
          <cell r="ED88">
            <v>582</v>
          </cell>
          <cell r="EE88">
            <v>548</v>
          </cell>
          <cell r="EF88">
            <v>1087</v>
          </cell>
          <cell r="EG88">
            <v>553</v>
          </cell>
          <cell r="EH88">
            <v>534</v>
          </cell>
          <cell r="EI88">
            <v>1172</v>
          </cell>
          <cell r="EJ88">
            <v>559</v>
          </cell>
          <cell r="EK88">
            <v>613</v>
          </cell>
          <cell r="EL88">
            <v>1182</v>
          </cell>
          <cell r="EM88">
            <v>581</v>
          </cell>
          <cell r="EN88">
            <v>601</v>
          </cell>
          <cell r="EO88">
            <v>1262</v>
          </cell>
          <cell r="EP88">
            <v>625</v>
          </cell>
          <cell r="EQ88">
            <v>637</v>
          </cell>
          <cell r="ER88">
            <v>1380</v>
          </cell>
          <cell r="ES88">
            <v>663</v>
          </cell>
          <cell r="ET88">
            <v>717</v>
          </cell>
          <cell r="EU88">
            <v>1477</v>
          </cell>
          <cell r="EV88">
            <v>727</v>
          </cell>
          <cell r="EW88">
            <v>750</v>
          </cell>
          <cell r="EX88">
            <v>1582</v>
          </cell>
          <cell r="EY88">
            <v>771</v>
          </cell>
          <cell r="EZ88">
            <v>811</v>
          </cell>
          <cell r="FA88">
            <v>1529</v>
          </cell>
          <cell r="FB88">
            <v>765</v>
          </cell>
          <cell r="FC88">
            <v>764</v>
          </cell>
          <cell r="FD88">
            <v>1544</v>
          </cell>
          <cell r="FE88">
            <v>786</v>
          </cell>
          <cell r="FF88">
            <v>758</v>
          </cell>
          <cell r="FG88">
            <v>1530</v>
          </cell>
          <cell r="FH88">
            <v>734</v>
          </cell>
          <cell r="FI88">
            <v>796</v>
          </cell>
          <cell r="FJ88">
            <v>1747</v>
          </cell>
          <cell r="FK88">
            <v>906</v>
          </cell>
          <cell r="FL88">
            <v>841</v>
          </cell>
          <cell r="FM88">
            <v>1770</v>
          </cell>
          <cell r="FN88">
            <v>866</v>
          </cell>
          <cell r="FO88">
            <v>904</v>
          </cell>
          <cell r="FP88">
            <v>1785</v>
          </cell>
          <cell r="FQ88">
            <v>908</v>
          </cell>
          <cell r="FR88">
            <v>877</v>
          </cell>
          <cell r="FS88">
            <v>1716</v>
          </cell>
          <cell r="FT88">
            <v>849</v>
          </cell>
          <cell r="FU88">
            <v>867</v>
          </cell>
          <cell r="FV88">
            <v>1654</v>
          </cell>
          <cell r="FW88">
            <v>825</v>
          </cell>
          <cell r="FX88">
            <v>829</v>
          </cell>
          <cell r="FY88">
            <v>1768</v>
          </cell>
          <cell r="FZ88">
            <v>847</v>
          </cell>
          <cell r="GA88">
            <v>921</v>
          </cell>
          <cell r="GB88">
            <v>1582</v>
          </cell>
          <cell r="GC88">
            <v>768</v>
          </cell>
          <cell r="GD88">
            <v>814</v>
          </cell>
          <cell r="GE88">
            <v>1523</v>
          </cell>
          <cell r="GF88">
            <v>718</v>
          </cell>
          <cell r="GG88">
            <v>805</v>
          </cell>
          <cell r="GH88">
            <v>1695</v>
          </cell>
          <cell r="GI88">
            <v>837</v>
          </cell>
          <cell r="GJ88">
            <v>858</v>
          </cell>
          <cell r="GK88">
            <v>1585</v>
          </cell>
          <cell r="GL88">
            <v>785</v>
          </cell>
          <cell r="GM88">
            <v>800</v>
          </cell>
          <cell r="GN88">
            <v>1612</v>
          </cell>
          <cell r="GO88">
            <v>824</v>
          </cell>
          <cell r="GP88">
            <v>788</v>
          </cell>
          <cell r="GQ88">
            <v>1511</v>
          </cell>
          <cell r="GR88">
            <v>715</v>
          </cell>
          <cell r="GS88">
            <v>796</v>
          </cell>
          <cell r="GT88">
            <v>1520</v>
          </cell>
          <cell r="GU88">
            <v>721</v>
          </cell>
          <cell r="GV88">
            <v>799</v>
          </cell>
          <cell r="GW88">
            <v>1528</v>
          </cell>
          <cell r="GX88">
            <v>794</v>
          </cell>
          <cell r="GY88">
            <v>734</v>
          </cell>
          <cell r="GZ88">
            <v>1512</v>
          </cell>
          <cell r="HA88">
            <v>763</v>
          </cell>
          <cell r="HB88">
            <v>749</v>
          </cell>
          <cell r="HC88">
            <v>1429</v>
          </cell>
          <cell r="HD88">
            <v>692</v>
          </cell>
          <cell r="HE88">
            <v>737</v>
          </cell>
          <cell r="HF88">
            <v>1476</v>
          </cell>
          <cell r="HG88">
            <v>696</v>
          </cell>
          <cell r="HH88">
            <v>780</v>
          </cell>
          <cell r="HI88">
            <v>1492</v>
          </cell>
          <cell r="HJ88">
            <v>749</v>
          </cell>
          <cell r="HK88">
            <v>743</v>
          </cell>
          <cell r="HL88">
            <v>1659</v>
          </cell>
          <cell r="HM88">
            <v>811</v>
          </cell>
          <cell r="HN88">
            <v>848</v>
          </cell>
          <cell r="HO88">
            <v>1784</v>
          </cell>
          <cell r="HP88">
            <v>865</v>
          </cell>
          <cell r="HQ88">
            <v>919</v>
          </cell>
          <cell r="HR88">
            <v>1944</v>
          </cell>
          <cell r="HS88">
            <v>965</v>
          </cell>
          <cell r="HT88">
            <v>979</v>
          </cell>
          <cell r="HU88">
            <v>1485</v>
          </cell>
          <cell r="HV88">
            <v>723</v>
          </cell>
          <cell r="HW88">
            <v>762</v>
          </cell>
          <cell r="HX88">
            <v>1418</v>
          </cell>
          <cell r="HY88">
            <v>699</v>
          </cell>
          <cell r="HZ88">
            <v>719</v>
          </cell>
          <cell r="IA88">
            <v>1410</v>
          </cell>
          <cell r="IB88">
            <v>688</v>
          </cell>
          <cell r="IC88">
            <v>722</v>
          </cell>
          <cell r="ID88">
            <v>1237</v>
          </cell>
          <cell r="IE88">
            <v>591</v>
          </cell>
          <cell r="IF88">
            <v>646</v>
          </cell>
          <cell r="IG88">
            <v>1152</v>
          </cell>
          <cell r="IH88">
            <v>582</v>
          </cell>
          <cell r="II88">
            <v>570</v>
          </cell>
          <cell r="IJ88">
            <v>953</v>
          </cell>
          <cell r="IK88">
            <v>477</v>
          </cell>
          <cell r="IL88">
            <v>476</v>
          </cell>
          <cell r="IM88">
            <v>961</v>
          </cell>
          <cell r="IN88">
            <v>458</v>
          </cell>
          <cell r="IO88">
            <v>503</v>
          </cell>
          <cell r="IP88">
            <v>957</v>
          </cell>
          <cell r="IQ88">
            <v>462</v>
          </cell>
          <cell r="IR88">
            <v>495</v>
          </cell>
          <cell r="IS88">
            <v>920</v>
          </cell>
          <cell r="IT88">
            <v>453</v>
          </cell>
          <cell r="IU88">
            <v>467</v>
          </cell>
          <cell r="IV88">
            <v>869</v>
          </cell>
          <cell r="IW88">
            <v>407</v>
          </cell>
          <cell r="IX88">
            <v>462</v>
          </cell>
          <cell r="IY88">
            <v>831</v>
          </cell>
          <cell r="IZ88">
            <v>379</v>
          </cell>
          <cell r="JA88">
            <v>452</v>
          </cell>
          <cell r="JB88">
            <v>767</v>
          </cell>
          <cell r="JC88">
            <v>352</v>
          </cell>
          <cell r="JD88">
            <v>415</v>
          </cell>
          <cell r="JE88">
            <v>640</v>
          </cell>
          <cell r="JF88">
            <v>293</v>
          </cell>
          <cell r="JG88">
            <v>347</v>
          </cell>
          <cell r="JH88">
            <v>678</v>
          </cell>
          <cell r="JI88">
            <v>306</v>
          </cell>
          <cell r="JJ88">
            <v>372</v>
          </cell>
          <cell r="JK88">
            <v>634</v>
          </cell>
          <cell r="JL88">
            <v>265</v>
          </cell>
          <cell r="JM88">
            <v>369</v>
          </cell>
          <cell r="JN88">
            <v>560</v>
          </cell>
          <cell r="JO88">
            <v>250</v>
          </cell>
          <cell r="JP88">
            <v>310</v>
          </cell>
          <cell r="JQ88">
            <v>541</v>
          </cell>
          <cell r="JR88">
            <v>195</v>
          </cell>
          <cell r="JS88">
            <v>346</v>
          </cell>
          <cell r="JT88">
            <v>455</v>
          </cell>
          <cell r="JU88">
            <v>162</v>
          </cell>
          <cell r="JV88">
            <v>293</v>
          </cell>
          <cell r="JW88">
            <v>437</v>
          </cell>
          <cell r="JX88">
            <v>165</v>
          </cell>
          <cell r="JY88">
            <v>272</v>
          </cell>
          <cell r="JZ88">
            <v>395</v>
          </cell>
          <cell r="KA88">
            <v>151</v>
          </cell>
          <cell r="KB88">
            <v>244</v>
          </cell>
          <cell r="KC88">
            <v>310</v>
          </cell>
          <cell r="KD88">
            <v>116</v>
          </cell>
          <cell r="KE88">
            <v>194</v>
          </cell>
          <cell r="KF88">
            <v>1224</v>
          </cell>
          <cell r="KG88">
            <v>348</v>
          </cell>
          <cell r="KH88">
            <v>876</v>
          </cell>
        </row>
        <row r="89">
          <cell r="C89" t="str">
            <v>Dudley</v>
          </cell>
          <cell r="D89" t="str">
            <v>E08000027</v>
          </cell>
          <cell r="E89" t="str">
            <v>Metropolitan District</v>
          </cell>
          <cell r="F89">
            <v>316464</v>
          </cell>
          <cell r="G89">
            <v>192922</v>
          </cell>
          <cell r="H89">
            <v>6.3684465100000001</v>
          </cell>
          <cell r="I89">
            <v>0.60961752363617983</v>
          </cell>
          <cell r="J89">
            <v>16641</v>
          </cell>
          <cell r="K89">
            <v>16091</v>
          </cell>
          <cell r="L89">
            <v>18982</v>
          </cell>
          <cell r="M89">
            <v>19823</v>
          </cell>
          <cell r="N89">
            <v>19178</v>
          </cell>
          <cell r="O89">
            <v>19633</v>
          </cell>
          <cell r="P89">
            <v>22857</v>
          </cell>
          <cell r="Q89">
            <v>23150</v>
          </cell>
          <cell r="R89">
            <v>18158</v>
          </cell>
          <cell r="S89">
            <v>18409</v>
          </cell>
          <cell r="T89">
            <v>155451</v>
          </cell>
          <cell r="U89">
            <v>161013</v>
          </cell>
          <cell r="V89">
            <v>3700</v>
          </cell>
          <cell r="W89">
            <v>1924</v>
          </cell>
          <cell r="X89">
            <v>1776</v>
          </cell>
          <cell r="Y89">
            <v>3931</v>
          </cell>
          <cell r="Z89">
            <v>1972</v>
          </cell>
          <cell r="AA89">
            <v>1959</v>
          </cell>
          <cell r="AB89">
            <v>3937</v>
          </cell>
          <cell r="AC89">
            <v>2030</v>
          </cell>
          <cell r="AD89">
            <v>1907</v>
          </cell>
          <cell r="AE89">
            <v>4034</v>
          </cell>
          <cell r="AF89">
            <v>2056</v>
          </cell>
          <cell r="AG89">
            <v>1978</v>
          </cell>
          <cell r="AH89">
            <v>3953</v>
          </cell>
          <cell r="AI89">
            <v>2040</v>
          </cell>
          <cell r="AJ89">
            <v>1913</v>
          </cell>
          <cell r="AK89">
            <v>3927</v>
          </cell>
          <cell r="AL89">
            <v>2001</v>
          </cell>
          <cell r="AM89">
            <v>1926</v>
          </cell>
          <cell r="AN89">
            <v>3790</v>
          </cell>
          <cell r="AO89">
            <v>1932</v>
          </cell>
          <cell r="AP89">
            <v>1858</v>
          </cell>
          <cell r="AQ89">
            <v>3923</v>
          </cell>
          <cell r="AR89">
            <v>2001</v>
          </cell>
          <cell r="AS89">
            <v>1922</v>
          </cell>
          <cell r="AT89">
            <v>3661</v>
          </cell>
          <cell r="AU89">
            <v>1803</v>
          </cell>
          <cell r="AV89">
            <v>1858</v>
          </cell>
          <cell r="AW89">
            <v>3830</v>
          </cell>
          <cell r="AX89">
            <v>1933</v>
          </cell>
          <cell r="AY89">
            <v>1897</v>
          </cell>
          <cell r="AZ89">
            <v>3790</v>
          </cell>
          <cell r="BA89">
            <v>1895</v>
          </cell>
          <cell r="BB89">
            <v>1895</v>
          </cell>
          <cell r="BC89">
            <v>3648</v>
          </cell>
          <cell r="BD89">
            <v>1869</v>
          </cell>
          <cell r="BE89">
            <v>1779</v>
          </cell>
          <cell r="BF89">
            <v>3502</v>
          </cell>
          <cell r="BG89">
            <v>1750</v>
          </cell>
          <cell r="BH89">
            <v>1752</v>
          </cell>
          <cell r="BI89">
            <v>3589</v>
          </cell>
          <cell r="BJ89">
            <v>1832</v>
          </cell>
          <cell r="BK89">
            <v>1757</v>
          </cell>
          <cell r="BL89">
            <v>3604</v>
          </cell>
          <cell r="BM89">
            <v>1867</v>
          </cell>
          <cell r="BN89">
            <v>1737</v>
          </cell>
          <cell r="BO89">
            <v>3601</v>
          </cell>
          <cell r="BP89">
            <v>1887</v>
          </cell>
          <cell r="BQ89">
            <v>1714</v>
          </cell>
          <cell r="BR89">
            <v>3706</v>
          </cell>
          <cell r="BS89">
            <v>1903</v>
          </cell>
          <cell r="BT89">
            <v>1803</v>
          </cell>
          <cell r="BU89">
            <v>3860</v>
          </cell>
          <cell r="BV89">
            <v>1955</v>
          </cell>
          <cell r="BW89">
            <v>1905</v>
          </cell>
          <cell r="BX89">
            <v>3882</v>
          </cell>
          <cell r="BY89">
            <v>1992</v>
          </cell>
          <cell r="BZ89">
            <v>1890</v>
          </cell>
          <cell r="CA89">
            <v>3399</v>
          </cell>
          <cell r="CB89">
            <v>1713</v>
          </cell>
          <cell r="CC89">
            <v>1686</v>
          </cell>
          <cell r="CD89">
            <v>3279</v>
          </cell>
          <cell r="CE89">
            <v>1722</v>
          </cell>
          <cell r="CF89">
            <v>1557</v>
          </cell>
          <cell r="CG89">
            <v>3434</v>
          </cell>
          <cell r="CH89">
            <v>1810</v>
          </cell>
          <cell r="CI89">
            <v>1624</v>
          </cell>
          <cell r="CJ89">
            <v>3476</v>
          </cell>
          <cell r="CK89">
            <v>1719</v>
          </cell>
          <cell r="CL89">
            <v>1757</v>
          </cell>
          <cell r="CM89">
            <v>3815</v>
          </cell>
          <cell r="CN89">
            <v>1925</v>
          </cell>
          <cell r="CO89">
            <v>1890</v>
          </cell>
          <cell r="CP89">
            <v>3881</v>
          </cell>
          <cell r="CQ89">
            <v>1902</v>
          </cell>
          <cell r="CR89">
            <v>1979</v>
          </cell>
          <cell r="CS89">
            <v>3790</v>
          </cell>
          <cell r="CT89">
            <v>1796</v>
          </cell>
          <cell r="CU89">
            <v>1994</v>
          </cell>
          <cell r="CV89">
            <v>3871</v>
          </cell>
          <cell r="CW89">
            <v>1934</v>
          </cell>
          <cell r="CX89">
            <v>1937</v>
          </cell>
          <cell r="CY89">
            <v>3889</v>
          </cell>
          <cell r="CZ89">
            <v>1919</v>
          </cell>
          <cell r="DA89">
            <v>1970</v>
          </cell>
          <cell r="DB89">
            <v>3982</v>
          </cell>
          <cell r="DC89">
            <v>1928</v>
          </cell>
          <cell r="DD89">
            <v>2054</v>
          </cell>
          <cell r="DE89">
            <v>3964</v>
          </cell>
          <cell r="DF89">
            <v>1953</v>
          </cell>
          <cell r="DG89">
            <v>2011</v>
          </cell>
          <cell r="DH89">
            <v>3919</v>
          </cell>
          <cell r="DI89">
            <v>1872</v>
          </cell>
          <cell r="DJ89">
            <v>2047</v>
          </cell>
          <cell r="DK89">
            <v>3792</v>
          </cell>
          <cell r="DL89">
            <v>1871</v>
          </cell>
          <cell r="DM89">
            <v>1921</v>
          </cell>
          <cell r="DN89">
            <v>3930</v>
          </cell>
          <cell r="DO89">
            <v>1907</v>
          </cell>
          <cell r="DP89">
            <v>2023</v>
          </cell>
          <cell r="DQ89">
            <v>3846</v>
          </cell>
          <cell r="DR89">
            <v>1891</v>
          </cell>
          <cell r="DS89">
            <v>1955</v>
          </cell>
          <cell r="DT89">
            <v>3822</v>
          </cell>
          <cell r="DU89">
            <v>1911</v>
          </cell>
          <cell r="DV89">
            <v>1911</v>
          </cell>
          <cell r="DW89">
            <v>4032</v>
          </cell>
          <cell r="DX89">
            <v>1954</v>
          </cell>
          <cell r="DY89">
            <v>2078</v>
          </cell>
          <cell r="DZ89">
            <v>3790</v>
          </cell>
          <cell r="EA89">
            <v>1858</v>
          </cell>
          <cell r="EB89">
            <v>1932</v>
          </cell>
          <cell r="EC89">
            <v>3533</v>
          </cell>
          <cell r="ED89">
            <v>1771</v>
          </cell>
          <cell r="EE89">
            <v>1762</v>
          </cell>
          <cell r="EF89">
            <v>3346</v>
          </cell>
          <cell r="EG89">
            <v>1594</v>
          </cell>
          <cell r="EH89">
            <v>1752</v>
          </cell>
          <cell r="EI89">
            <v>3494</v>
          </cell>
          <cell r="EJ89">
            <v>1764</v>
          </cell>
          <cell r="EK89">
            <v>1730</v>
          </cell>
          <cell r="EL89">
            <v>3631</v>
          </cell>
          <cell r="EM89">
            <v>1854</v>
          </cell>
          <cell r="EN89">
            <v>1777</v>
          </cell>
          <cell r="EO89">
            <v>3752</v>
          </cell>
          <cell r="EP89">
            <v>1840</v>
          </cell>
          <cell r="EQ89">
            <v>1912</v>
          </cell>
          <cell r="ER89">
            <v>4009</v>
          </cell>
          <cell r="ES89">
            <v>1997</v>
          </cell>
          <cell r="ET89">
            <v>2012</v>
          </cell>
          <cell r="EU89">
            <v>4490</v>
          </cell>
          <cell r="EV89">
            <v>2219</v>
          </cell>
          <cell r="EW89">
            <v>2271</v>
          </cell>
          <cell r="EX89">
            <v>4734</v>
          </cell>
          <cell r="EY89">
            <v>2327</v>
          </cell>
          <cell r="EZ89">
            <v>2407</v>
          </cell>
          <cell r="FA89">
            <v>4684</v>
          </cell>
          <cell r="FB89">
            <v>2322</v>
          </cell>
          <cell r="FC89">
            <v>2362</v>
          </cell>
          <cell r="FD89">
            <v>4738</v>
          </cell>
          <cell r="FE89">
            <v>2387</v>
          </cell>
          <cell r="FF89">
            <v>2351</v>
          </cell>
          <cell r="FG89">
            <v>4778</v>
          </cell>
          <cell r="FH89">
            <v>2402</v>
          </cell>
          <cell r="FI89">
            <v>2376</v>
          </cell>
          <cell r="FJ89">
            <v>4793</v>
          </cell>
          <cell r="FK89">
            <v>2382</v>
          </cell>
          <cell r="FL89">
            <v>2411</v>
          </cell>
          <cell r="FM89">
            <v>4553</v>
          </cell>
          <cell r="FN89">
            <v>2249</v>
          </cell>
          <cell r="FO89">
            <v>2304</v>
          </cell>
          <cell r="FP89">
            <v>4768</v>
          </cell>
          <cell r="FQ89">
            <v>2307</v>
          </cell>
          <cell r="FR89">
            <v>2461</v>
          </cell>
          <cell r="FS89">
            <v>4623</v>
          </cell>
          <cell r="FT89">
            <v>2301</v>
          </cell>
          <cell r="FU89">
            <v>2322</v>
          </cell>
          <cell r="FV89">
            <v>4437</v>
          </cell>
          <cell r="FW89">
            <v>2197</v>
          </cell>
          <cell r="FX89">
            <v>2240</v>
          </cell>
          <cell r="FY89">
            <v>4513</v>
          </cell>
          <cell r="FZ89">
            <v>2236</v>
          </cell>
          <cell r="GA89">
            <v>2277</v>
          </cell>
          <cell r="GB89">
            <v>4120</v>
          </cell>
          <cell r="GC89">
            <v>2074</v>
          </cell>
          <cell r="GD89">
            <v>2046</v>
          </cell>
          <cell r="GE89">
            <v>3890</v>
          </cell>
          <cell r="GF89">
            <v>1931</v>
          </cell>
          <cell r="GG89">
            <v>1959</v>
          </cell>
          <cell r="GH89">
            <v>3813</v>
          </cell>
          <cell r="GI89">
            <v>1877</v>
          </cell>
          <cell r="GJ89">
            <v>1936</v>
          </cell>
          <cell r="GK89">
            <v>3752</v>
          </cell>
          <cell r="GL89">
            <v>1903</v>
          </cell>
          <cell r="GM89">
            <v>1849</v>
          </cell>
          <cell r="GN89">
            <v>3700</v>
          </cell>
          <cell r="GO89">
            <v>1877</v>
          </cell>
          <cell r="GP89">
            <v>1823</v>
          </cell>
          <cell r="GQ89">
            <v>3639</v>
          </cell>
          <cell r="GR89">
            <v>1773</v>
          </cell>
          <cell r="GS89">
            <v>1866</v>
          </cell>
          <cell r="GT89">
            <v>3509</v>
          </cell>
          <cell r="GU89">
            <v>1778</v>
          </cell>
          <cell r="GV89">
            <v>1731</v>
          </cell>
          <cell r="GW89">
            <v>3512</v>
          </cell>
          <cell r="GX89">
            <v>1726</v>
          </cell>
          <cell r="GY89">
            <v>1786</v>
          </cell>
          <cell r="GZ89">
            <v>3647</v>
          </cell>
          <cell r="HA89">
            <v>1854</v>
          </cell>
          <cell r="HB89">
            <v>1793</v>
          </cell>
          <cell r="HC89">
            <v>3519</v>
          </cell>
          <cell r="HD89">
            <v>1697</v>
          </cell>
          <cell r="HE89">
            <v>1822</v>
          </cell>
          <cell r="HF89">
            <v>3586</v>
          </cell>
          <cell r="HG89">
            <v>1742</v>
          </cell>
          <cell r="HH89">
            <v>1844</v>
          </cell>
          <cell r="HI89">
            <v>3563</v>
          </cell>
          <cell r="HJ89">
            <v>1738</v>
          </cell>
          <cell r="HK89">
            <v>1825</v>
          </cell>
          <cell r="HL89">
            <v>3695</v>
          </cell>
          <cell r="HM89">
            <v>1808</v>
          </cell>
          <cell r="HN89">
            <v>1887</v>
          </cell>
          <cell r="HO89">
            <v>3736</v>
          </cell>
          <cell r="HP89">
            <v>1851</v>
          </cell>
          <cell r="HQ89">
            <v>1885</v>
          </cell>
          <cell r="HR89">
            <v>4115</v>
          </cell>
          <cell r="HS89">
            <v>2059</v>
          </cell>
          <cell r="HT89">
            <v>2056</v>
          </cell>
          <cell r="HU89">
            <v>3262</v>
          </cell>
          <cell r="HV89">
            <v>1616</v>
          </cell>
          <cell r="HW89">
            <v>1646</v>
          </cell>
          <cell r="HX89">
            <v>3400</v>
          </cell>
          <cell r="HY89">
            <v>1661</v>
          </cell>
          <cell r="HZ89">
            <v>1739</v>
          </cell>
          <cell r="IA89">
            <v>3582</v>
          </cell>
          <cell r="IB89">
            <v>1718</v>
          </cell>
          <cell r="IC89">
            <v>1864</v>
          </cell>
          <cell r="ID89">
            <v>3265</v>
          </cell>
          <cell r="IE89">
            <v>1588</v>
          </cell>
          <cell r="IF89">
            <v>1677</v>
          </cell>
          <cell r="IG89">
            <v>2926</v>
          </cell>
          <cell r="IH89">
            <v>1389</v>
          </cell>
          <cell r="II89">
            <v>1537</v>
          </cell>
          <cell r="IJ89">
            <v>2548</v>
          </cell>
          <cell r="IK89">
            <v>1179</v>
          </cell>
          <cell r="IL89">
            <v>1369</v>
          </cell>
          <cell r="IM89">
            <v>2637</v>
          </cell>
          <cell r="IN89">
            <v>1306</v>
          </cell>
          <cell r="IO89">
            <v>1331</v>
          </cell>
          <cell r="IP89">
            <v>2610</v>
          </cell>
          <cell r="IQ89">
            <v>1180</v>
          </cell>
          <cell r="IR89">
            <v>1430</v>
          </cell>
          <cell r="IS89">
            <v>2589</v>
          </cell>
          <cell r="IT89">
            <v>1198</v>
          </cell>
          <cell r="IU89">
            <v>1391</v>
          </cell>
          <cell r="IV89">
            <v>2379</v>
          </cell>
          <cell r="IW89">
            <v>1100</v>
          </cell>
          <cell r="IX89">
            <v>1279</v>
          </cell>
          <cell r="IY89">
            <v>2294</v>
          </cell>
          <cell r="IZ89">
            <v>1025</v>
          </cell>
          <cell r="JA89">
            <v>1269</v>
          </cell>
          <cell r="JB89">
            <v>2134</v>
          </cell>
          <cell r="JC89">
            <v>939</v>
          </cell>
          <cell r="JD89">
            <v>1195</v>
          </cell>
          <cell r="JE89">
            <v>1764</v>
          </cell>
          <cell r="JF89">
            <v>756</v>
          </cell>
          <cell r="JG89">
            <v>1008</v>
          </cell>
          <cell r="JH89">
            <v>1758</v>
          </cell>
          <cell r="JI89">
            <v>753</v>
          </cell>
          <cell r="JJ89">
            <v>1005</v>
          </cell>
          <cell r="JK89">
            <v>1597</v>
          </cell>
          <cell r="JL89">
            <v>653</v>
          </cell>
          <cell r="JM89">
            <v>944</v>
          </cell>
          <cell r="JN89">
            <v>1594</v>
          </cell>
          <cell r="JO89">
            <v>651</v>
          </cell>
          <cell r="JP89">
            <v>943</v>
          </cell>
          <cell r="JQ89">
            <v>1351</v>
          </cell>
          <cell r="JR89">
            <v>546</v>
          </cell>
          <cell r="JS89">
            <v>805</v>
          </cell>
          <cell r="JT89">
            <v>1167</v>
          </cell>
          <cell r="JU89">
            <v>433</v>
          </cell>
          <cell r="JV89">
            <v>734</v>
          </cell>
          <cell r="JW89">
            <v>1016</v>
          </cell>
          <cell r="JX89">
            <v>373</v>
          </cell>
          <cell r="JY89">
            <v>643</v>
          </cell>
          <cell r="JZ89">
            <v>828</v>
          </cell>
          <cell r="KA89">
            <v>320</v>
          </cell>
          <cell r="KB89">
            <v>508</v>
          </cell>
          <cell r="KC89">
            <v>726</v>
          </cell>
          <cell r="KD89">
            <v>255</v>
          </cell>
          <cell r="KE89">
            <v>471</v>
          </cell>
          <cell r="KF89">
            <v>2586</v>
          </cell>
          <cell r="KG89">
            <v>748</v>
          </cell>
          <cell r="KH89">
            <v>1838</v>
          </cell>
        </row>
        <row r="90">
          <cell r="C90" t="str">
            <v>Ealing</v>
          </cell>
          <cell r="D90" t="str">
            <v>E09000009</v>
          </cell>
          <cell r="E90" t="str">
            <v>London Borough</v>
          </cell>
          <cell r="F90">
            <v>343059</v>
          </cell>
          <cell r="G90">
            <v>229111</v>
          </cell>
          <cell r="H90">
            <v>5.7204247600000002</v>
          </cell>
          <cell r="I90">
            <v>0.66784722161494092</v>
          </cell>
          <cell r="J90">
            <v>17506</v>
          </cell>
          <cell r="K90">
            <v>16691</v>
          </cell>
          <cell r="L90">
            <v>31021</v>
          </cell>
          <cell r="M90">
            <v>29775</v>
          </cell>
          <cell r="N90">
            <v>28417</v>
          </cell>
          <cell r="O90">
            <v>26971</v>
          </cell>
          <cell r="P90">
            <v>22904</v>
          </cell>
          <cell r="Q90">
            <v>22758</v>
          </cell>
          <cell r="R90">
            <v>16161</v>
          </cell>
          <cell r="S90">
            <v>16907</v>
          </cell>
          <cell r="T90">
            <v>172237</v>
          </cell>
          <cell r="U90">
            <v>170822</v>
          </cell>
          <cell r="V90">
            <v>5280</v>
          </cell>
          <cell r="W90">
            <v>2743</v>
          </cell>
          <cell r="X90">
            <v>2537</v>
          </cell>
          <cell r="Y90">
            <v>5264</v>
          </cell>
          <cell r="Z90">
            <v>2727</v>
          </cell>
          <cell r="AA90">
            <v>2537</v>
          </cell>
          <cell r="AB90">
            <v>5471</v>
          </cell>
          <cell r="AC90">
            <v>2808</v>
          </cell>
          <cell r="AD90">
            <v>2663</v>
          </cell>
          <cell r="AE90">
            <v>5414</v>
          </cell>
          <cell r="AF90">
            <v>2779</v>
          </cell>
          <cell r="AG90">
            <v>2635</v>
          </cell>
          <cell r="AH90">
            <v>5161</v>
          </cell>
          <cell r="AI90">
            <v>2664</v>
          </cell>
          <cell r="AJ90">
            <v>2497</v>
          </cell>
          <cell r="AK90">
            <v>4943</v>
          </cell>
          <cell r="AL90">
            <v>2604</v>
          </cell>
          <cell r="AM90">
            <v>2339</v>
          </cell>
          <cell r="AN90">
            <v>4645</v>
          </cell>
          <cell r="AO90">
            <v>2363</v>
          </cell>
          <cell r="AP90">
            <v>2282</v>
          </cell>
          <cell r="AQ90">
            <v>4958</v>
          </cell>
          <cell r="AR90">
            <v>2501</v>
          </cell>
          <cell r="AS90">
            <v>2457</v>
          </cell>
          <cell r="AT90">
            <v>4594</v>
          </cell>
          <cell r="AU90">
            <v>2331</v>
          </cell>
          <cell r="AV90">
            <v>2263</v>
          </cell>
          <cell r="AW90">
            <v>4401</v>
          </cell>
          <cell r="AX90">
            <v>2247</v>
          </cell>
          <cell r="AY90">
            <v>2154</v>
          </cell>
          <cell r="AZ90">
            <v>4162</v>
          </cell>
          <cell r="BA90">
            <v>2121</v>
          </cell>
          <cell r="BB90">
            <v>2041</v>
          </cell>
          <cell r="BC90">
            <v>3883</v>
          </cell>
          <cell r="BD90">
            <v>2010</v>
          </cell>
          <cell r="BE90">
            <v>1873</v>
          </cell>
          <cell r="BF90">
            <v>3887</v>
          </cell>
          <cell r="BG90">
            <v>1978</v>
          </cell>
          <cell r="BH90">
            <v>1909</v>
          </cell>
          <cell r="BI90">
            <v>3788</v>
          </cell>
          <cell r="BJ90">
            <v>1907</v>
          </cell>
          <cell r="BK90">
            <v>1881</v>
          </cell>
          <cell r="BL90">
            <v>3793</v>
          </cell>
          <cell r="BM90">
            <v>2013</v>
          </cell>
          <cell r="BN90">
            <v>1780</v>
          </cell>
          <cell r="BO90">
            <v>3900</v>
          </cell>
          <cell r="BP90">
            <v>2045</v>
          </cell>
          <cell r="BQ90">
            <v>1855</v>
          </cell>
          <cell r="BR90">
            <v>3868</v>
          </cell>
          <cell r="BS90">
            <v>1956</v>
          </cell>
          <cell r="BT90">
            <v>1912</v>
          </cell>
          <cell r="BU90">
            <v>3858</v>
          </cell>
          <cell r="BV90">
            <v>1992</v>
          </cell>
          <cell r="BW90">
            <v>1866</v>
          </cell>
          <cell r="BX90">
            <v>3722</v>
          </cell>
          <cell r="BY90">
            <v>1920</v>
          </cell>
          <cell r="BZ90">
            <v>1802</v>
          </cell>
          <cell r="CA90">
            <v>3434</v>
          </cell>
          <cell r="CB90">
            <v>1787</v>
          </cell>
          <cell r="CC90">
            <v>1647</v>
          </cell>
          <cell r="CD90">
            <v>3059</v>
          </cell>
          <cell r="CE90">
            <v>1530</v>
          </cell>
          <cell r="CF90">
            <v>1529</v>
          </cell>
          <cell r="CG90">
            <v>3464</v>
          </cell>
          <cell r="CH90">
            <v>1854</v>
          </cell>
          <cell r="CI90">
            <v>1610</v>
          </cell>
          <cell r="CJ90">
            <v>3684</v>
          </cell>
          <cell r="CK90">
            <v>1901</v>
          </cell>
          <cell r="CL90">
            <v>1783</v>
          </cell>
          <cell r="CM90">
            <v>4183</v>
          </cell>
          <cell r="CN90">
            <v>2107</v>
          </cell>
          <cell r="CO90">
            <v>2076</v>
          </cell>
          <cell r="CP90">
            <v>4925</v>
          </cell>
          <cell r="CQ90">
            <v>2459</v>
          </cell>
          <cell r="CR90">
            <v>2466</v>
          </cell>
          <cell r="CS90">
            <v>5328</v>
          </cell>
          <cell r="CT90">
            <v>2748</v>
          </cell>
          <cell r="CU90">
            <v>2580</v>
          </cell>
          <cell r="CV90">
            <v>5578</v>
          </cell>
          <cell r="CW90">
            <v>2977</v>
          </cell>
          <cell r="CX90">
            <v>2601</v>
          </cell>
          <cell r="CY90">
            <v>6012</v>
          </cell>
          <cell r="CZ90">
            <v>3044</v>
          </cell>
          <cell r="DA90">
            <v>2968</v>
          </cell>
          <cell r="DB90">
            <v>6027</v>
          </cell>
          <cell r="DC90">
            <v>3018</v>
          </cell>
          <cell r="DD90">
            <v>3009</v>
          </cell>
          <cell r="DE90">
            <v>6472</v>
          </cell>
          <cell r="DF90">
            <v>3354</v>
          </cell>
          <cell r="DG90">
            <v>3118</v>
          </cell>
          <cell r="DH90">
            <v>6323</v>
          </cell>
          <cell r="DI90">
            <v>3198</v>
          </cell>
          <cell r="DJ90">
            <v>3125</v>
          </cell>
          <cell r="DK90">
            <v>5979</v>
          </cell>
          <cell r="DL90">
            <v>3044</v>
          </cell>
          <cell r="DM90">
            <v>2935</v>
          </cell>
          <cell r="DN90">
            <v>6237</v>
          </cell>
          <cell r="DO90">
            <v>3146</v>
          </cell>
          <cell r="DP90">
            <v>3091</v>
          </cell>
          <cell r="DQ90">
            <v>6264</v>
          </cell>
          <cell r="DR90">
            <v>3192</v>
          </cell>
          <cell r="DS90">
            <v>3072</v>
          </cell>
          <cell r="DT90">
            <v>6576</v>
          </cell>
          <cell r="DU90">
            <v>3300</v>
          </cell>
          <cell r="DV90">
            <v>3276</v>
          </cell>
          <cell r="DW90">
            <v>6294</v>
          </cell>
          <cell r="DX90">
            <v>3295</v>
          </cell>
          <cell r="DY90">
            <v>2999</v>
          </cell>
          <cell r="DZ90">
            <v>6179</v>
          </cell>
          <cell r="EA90">
            <v>3254</v>
          </cell>
          <cell r="EB90">
            <v>2925</v>
          </cell>
          <cell r="EC90">
            <v>5591</v>
          </cell>
          <cell r="ED90">
            <v>2851</v>
          </cell>
          <cell r="EE90">
            <v>2740</v>
          </cell>
          <cell r="EF90">
            <v>5679</v>
          </cell>
          <cell r="EG90">
            <v>2969</v>
          </cell>
          <cell r="EH90">
            <v>2710</v>
          </cell>
          <cell r="EI90">
            <v>5627</v>
          </cell>
          <cell r="EJ90">
            <v>2909</v>
          </cell>
          <cell r="EK90">
            <v>2718</v>
          </cell>
          <cell r="EL90">
            <v>5296</v>
          </cell>
          <cell r="EM90">
            <v>2698</v>
          </cell>
          <cell r="EN90">
            <v>2598</v>
          </cell>
          <cell r="EO90">
            <v>5367</v>
          </cell>
          <cell r="EP90">
            <v>2631</v>
          </cell>
          <cell r="EQ90">
            <v>2736</v>
          </cell>
          <cell r="ER90">
            <v>5117</v>
          </cell>
          <cell r="ES90">
            <v>2522</v>
          </cell>
          <cell r="ET90">
            <v>2595</v>
          </cell>
          <cell r="EU90">
            <v>5192</v>
          </cell>
          <cell r="EV90">
            <v>2669</v>
          </cell>
          <cell r="EW90">
            <v>2523</v>
          </cell>
          <cell r="EX90">
            <v>5046</v>
          </cell>
          <cell r="EY90">
            <v>2619</v>
          </cell>
          <cell r="EZ90">
            <v>2427</v>
          </cell>
          <cell r="FA90">
            <v>5039</v>
          </cell>
          <cell r="FB90">
            <v>2644</v>
          </cell>
          <cell r="FC90">
            <v>2395</v>
          </cell>
          <cell r="FD90">
            <v>4912</v>
          </cell>
          <cell r="FE90">
            <v>2510</v>
          </cell>
          <cell r="FF90">
            <v>2402</v>
          </cell>
          <cell r="FG90">
            <v>4825</v>
          </cell>
          <cell r="FH90">
            <v>2476</v>
          </cell>
          <cell r="FI90">
            <v>2349</v>
          </cell>
          <cell r="FJ90">
            <v>4716</v>
          </cell>
          <cell r="FK90">
            <v>2337</v>
          </cell>
          <cell r="FL90">
            <v>2379</v>
          </cell>
          <cell r="FM90">
            <v>4649</v>
          </cell>
          <cell r="FN90">
            <v>2207</v>
          </cell>
          <cell r="FO90">
            <v>2442</v>
          </cell>
          <cell r="FP90">
            <v>4655</v>
          </cell>
          <cell r="FQ90">
            <v>2314</v>
          </cell>
          <cell r="FR90">
            <v>2341</v>
          </cell>
          <cell r="FS90">
            <v>4505</v>
          </cell>
          <cell r="FT90">
            <v>2271</v>
          </cell>
          <cell r="FU90">
            <v>2234</v>
          </cell>
          <cell r="FV90">
            <v>4258</v>
          </cell>
          <cell r="FW90">
            <v>2133</v>
          </cell>
          <cell r="FX90">
            <v>2125</v>
          </cell>
          <cell r="FY90">
            <v>4190</v>
          </cell>
          <cell r="FZ90">
            <v>2066</v>
          </cell>
          <cell r="GA90">
            <v>2124</v>
          </cell>
          <cell r="GB90">
            <v>3913</v>
          </cell>
          <cell r="GC90">
            <v>1946</v>
          </cell>
          <cell r="GD90">
            <v>1967</v>
          </cell>
          <cell r="GE90">
            <v>3821</v>
          </cell>
          <cell r="GF90">
            <v>1885</v>
          </cell>
          <cell r="GG90">
            <v>1936</v>
          </cell>
          <cell r="GH90">
            <v>3686</v>
          </cell>
          <cell r="GI90">
            <v>1879</v>
          </cell>
          <cell r="GJ90">
            <v>1807</v>
          </cell>
          <cell r="GK90">
            <v>3506</v>
          </cell>
          <cell r="GL90">
            <v>1718</v>
          </cell>
          <cell r="GM90">
            <v>1788</v>
          </cell>
          <cell r="GN90">
            <v>3425</v>
          </cell>
          <cell r="GO90">
            <v>1642</v>
          </cell>
          <cell r="GP90">
            <v>1783</v>
          </cell>
          <cell r="GQ90">
            <v>3381</v>
          </cell>
          <cell r="GR90">
            <v>1697</v>
          </cell>
          <cell r="GS90">
            <v>1684</v>
          </cell>
          <cell r="GT90">
            <v>3276</v>
          </cell>
          <cell r="GU90">
            <v>1588</v>
          </cell>
          <cell r="GV90">
            <v>1688</v>
          </cell>
          <cell r="GW90">
            <v>3198</v>
          </cell>
          <cell r="GX90">
            <v>1558</v>
          </cell>
          <cell r="GY90">
            <v>1640</v>
          </cell>
          <cell r="GZ90">
            <v>3104</v>
          </cell>
          <cell r="HA90">
            <v>1445</v>
          </cell>
          <cell r="HB90">
            <v>1659</v>
          </cell>
          <cell r="HC90">
            <v>2942</v>
          </cell>
          <cell r="HD90">
            <v>1380</v>
          </cell>
          <cell r="HE90">
            <v>1562</v>
          </cell>
          <cell r="HF90">
            <v>2729</v>
          </cell>
          <cell r="HG90">
            <v>1369</v>
          </cell>
          <cell r="HH90">
            <v>1360</v>
          </cell>
          <cell r="HI90">
            <v>2695</v>
          </cell>
          <cell r="HJ90">
            <v>1354</v>
          </cell>
          <cell r="HK90">
            <v>1341</v>
          </cell>
          <cell r="HL90">
            <v>2660</v>
          </cell>
          <cell r="HM90">
            <v>1277</v>
          </cell>
          <cell r="HN90">
            <v>1383</v>
          </cell>
          <cell r="HO90">
            <v>2612</v>
          </cell>
          <cell r="HP90">
            <v>1283</v>
          </cell>
          <cell r="HQ90">
            <v>1329</v>
          </cell>
          <cell r="HR90">
            <v>2557</v>
          </cell>
          <cell r="HS90">
            <v>1228</v>
          </cell>
          <cell r="HT90">
            <v>1329</v>
          </cell>
          <cell r="HU90">
            <v>2141</v>
          </cell>
          <cell r="HV90">
            <v>970</v>
          </cell>
          <cell r="HW90">
            <v>1171</v>
          </cell>
          <cell r="HX90">
            <v>1914</v>
          </cell>
          <cell r="HY90">
            <v>923</v>
          </cell>
          <cell r="HZ90">
            <v>991</v>
          </cell>
          <cell r="IA90">
            <v>1932</v>
          </cell>
          <cell r="IB90">
            <v>879</v>
          </cell>
          <cell r="IC90">
            <v>1053</v>
          </cell>
          <cell r="ID90">
            <v>1849</v>
          </cell>
          <cell r="IE90">
            <v>879</v>
          </cell>
          <cell r="IF90">
            <v>970</v>
          </cell>
          <cell r="IG90">
            <v>1740</v>
          </cell>
          <cell r="IH90">
            <v>787</v>
          </cell>
          <cell r="II90">
            <v>953</v>
          </cell>
          <cell r="IJ90">
            <v>1582</v>
          </cell>
          <cell r="IK90">
            <v>735</v>
          </cell>
          <cell r="IL90">
            <v>847</v>
          </cell>
          <cell r="IM90">
            <v>1674</v>
          </cell>
          <cell r="IN90">
            <v>813</v>
          </cell>
          <cell r="IO90">
            <v>861</v>
          </cell>
          <cell r="IP90">
            <v>1712</v>
          </cell>
          <cell r="IQ90">
            <v>809</v>
          </cell>
          <cell r="IR90">
            <v>903</v>
          </cell>
          <cell r="IS90">
            <v>1644</v>
          </cell>
          <cell r="IT90">
            <v>771</v>
          </cell>
          <cell r="IU90">
            <v>873</v>
          </cell>
          <cell r="IV90">
            <v>1436</v>
          </cell>
          <cell r="IW90">
            <v>664</v>
          </cell>
          <cell r="IX90">
            <v>772</v>
          </cell>
          <cell r="IY90">
            <v>1461</v>
          </cell>
          <cell r="IZ90">
            <v>649</v>
          </cell>
          <cell r="JA90">
            <v>812</v>
          </cell>
          <cell r="JB90">
            <v>1360</v>
          </cell>
          <cell r="JC90">
            <v>598</v>
          </cell>
          <cell r="JD90">
            <v>762</v>
          </cell>
          <cell r="JE90">
            <v>1235</v>
          </cell>
          <cell r="JF90">
            <v>512</v>
          </cell>
          <cell r="JG90">
            <v>723</v>
          </cell>
          <cell r="JH90">
            <v>1084</v>
          </cell>
          <cell r="JI90">
            <v>494</v>
          </cell>
          <cell r="JJ90">
            <v>590</v>
          </cell>
          <cell r="JK90">
            <v>1051</v>
          </cell>
          <cell r="JL90">
            <v>439</v>
          </cell>
          <cell r="JM90">
            <v>612</v>
          </cell>
          <cell r="JN90">
            <v>948</v>
          </cell>
          <cell r="JO90">
            <v>391</v>
          </cell>
          <cell r="JP90">
            <v>557</v>
          </cell>
          <cell r="JQ90">
            <v>848</v>
          </cell>
          <cell r="JR90">
            <v>346</v>
          </cell>
          <cell r="JS90">
            <v>502</v>
          </cell>
          <cell r="JT90">
            <v>700</v>
          </cell>
          <cell r="JU90">
            <v>279</v>
          </cell>
          <cell r="JV90">
            <v>421</v>
          </cell>
          <cell r="JW90">
            <v>624</v>
          </cell>
          <cell r="JX90">
            <v>247</v>
          </cell>
          <cell r="JY90">
            <v>377</v>
          </cell>
          <cell r="JZ90">
            <v>497</v>
          </cell>
          <cell r="KA90">
            <v>199</v>
          </cell>
          <cell r="KB90">
            <v>298</v>
          </cell>
          <cell r="KC90">
            <v>490</v>
          </cell>
          <cell r="KD90">
            <v>183</v>
          </cell>
          <cell r="KE90">
            <v>307</v>
          </cell>
          <cell r="KF90">
            <v>1958</v>
          </cell>
          <cell r="KG90">
            <v>678</v>
          </cell>
          <cell r="KH90">
            <v>1280</v>
          </cell>
        </row>
        <row r="91">
          <cell r="C91" t="str">
            <v>East Cambridgeshire</v>
          </cell>
          <cell r="D91" t="str">
            <v>E07000009</v>
          </cell>
          <cell r="E91" t="str">
            <v>Non-metropolitan District</v>
          </cell>
          <cell r="F91">
            <v>87306</v>
          </cell>
          <cell r="G91">
            <v>53141</v>
          </cell>
          <cell r="H91">
            <v>3.18948711</v>
          </cell>
          <cell r="I91">
            <v>0.60867523423361514</v>
          </cell>
          <cell r="J91">
            <v>3864</v>
          </cell>
          <cell r="K91">
            <v>3567</v>
          </cell>
          <cell r="L91">
            <v>4720</v>
          </cell>
          <cell r="M91">
            <v>5287</v>
          </cell>
          <cell r="N91">
            <v>6093</v>
          </cell>
          <cell r="O91">
            <v>6319</v>
          </cell>
          <cell r="P91">
            <v>6519</v>
          </cell>
          <cell r="Q91">
            <v>6562</v>
          </cell>
          <cell r="R91">
            <v>4972</v>
          </cell>
          <cell r="S91">
            <v>5238</v>
          </cell>
          <cell r="T91">
            <v>43029</v>
          </cell>
          <cell r="U91">
            <v>44277</v>
          </cell>
          <cell r="V91">
            <v>1043</v>
          </cell>
          <cell r="W91">
            <v>542</v>
          </cell>
          <cell r="X91">
            <v>501</v>
          </cell>
          <cell r="Y91">
            <v>1021</v>
          </cell>
          <cell r="Z91">
            <v>504</v>
          </cell>
          <cell r="AA91">
            <v>517</v>
          </cell>
          <cell r="AB91">
            <v>1131</v>
          </cell>
          <cell r="AC91">
            <v>576</v>
          </cell>
          <cell r="AD91">
            <v>555</v>
          </cell>
          <cell r="AE91">
            <v>1155</v>
          </cell>
          <cell r="AF91">
            <v>580</v>
          </cell>
          <cell r="AG91">
            <v>575</v>
          </cell>
          <cell r="AH91">
            <v>1276</v>
          </cell>
          <cell r="AI91">
            <v>665</v>
          </cell>
          <cell r="AJ91">
            <v>611</v>
          </cell>
          <cell r="AK91">
            <v>1159</v>
          </cell>
          <cell r="AL91">
            <v>586</v>
          </cell>
          <cell r="AM91">
            <v>573</v>
          </cell>
          <cell r="AN91">
            <v>1222</v>
          </cell>
          <cell r="AO91">
            <v>656</v>
          </cell>
          <cell r="AP91">
            <v>566</v>
          </cell>
          <cell r="AQ91">
            <v>1159</v>
          </cell>
          <cell r="AR91">
            <v>595</v>
          </cell>
          <cell r="AS91">
            <v>564</v>
          </cell>
          <cell r="AT91">
            <v>1105</v>
          </cell>
          <cell r="AU91">
            <v>573</v>
          </cell>
          <cell r="AV91">
            <v>532</v>
          </cell>
          <cell r="AW91">
            <v>1142</v>
          </cell>
          <cell r="AX91">
            <v>615</v>
          </cell>
          <cell r="AY91">
            <v>527</v>
          </cell>
          <cell r="AZ91">
            <v>1053</v>
          </cell>
          <cell r="BA91">
            <v>564</v>
          </cell>
          <cell r="BB91">
            <v>489</v>
          </cell>
          <cell r="BC91">
            <v>1048</v>
          </cell>
          <cell r="BD91">
            <v>539</v>
          </cell>
          <cell r="BE91">
            <v>509</v>
          </cell>
          <cell r="BF91">
            <v>1033</v>
          </cell>
          <cell r="BG91">
            <v>546</v>
          </cell>
          <cell r="BH91">
            <v>487</v>
          </cell>
          <cell r="BI91">
            <v>971</v>
          </cell>
          <cell r="BJ91">
            <v>534</v>
          </cell>
          <cell r="BK91">
            <v>437</v>
          </cell>
          <cell r="BL91">
            <v>883</v>
          </cell>
          <cell r="BM91">
            <v>440</v>
          </cell>
          <cell r="BN91">
            <v>443</v>
          </cell>
          <cell r="BO91">
            <v>957</v>
          </cell>
          <cell r="BP91">
            <v>511</v>
          </cell>
          <cell r="BQ91">
            <v>446</v>
          </cell>
          <cell r="BR91">
            <v>1077</v>
          </cell>
          <cell r="BS91">
            <v>578</v>
          </cell>
          <cell r="BT91">
            <v>499</v>
          </cell>
          <cell r="BU91">
            <v>982</v>
          </cell>
          <cell r="BV91">
            <v>511</v>
          </cell>
          <cell r="BW91">
            <v>471</v>
          </cell>
          <cell r="BX91">
            <v>941</v>
          </cell>
          <cell r="BY91">
            <v>463</v>
          </cell>
          <cell r="BZ91">
            <v>478</v>
          </cell>
          <cell r="CA91">
            <v>757</v>
          </cell>
          <cell r="CB91">
            <v>394</v>
          </cell>
          <cell r="CC91">
            <v>363</v>
          </cell>
          <cell r="CD91">
            <v>697</v>
          </cell>
          <cell r="CE91">
            <v>364</v>
          </cell>
          <cell r="CF91">
            <v>333</v>
          </cell>
          <cell r="CG91">
            <v>721</v>
          </cell>
          <cell r="CH91">
            <v>377</v>
          </cell>
          <cell r="CI91">
            <v>344</v>
          </cell>
          <cell r="CJ91">
            <v>710</v>
          </cell>
          <cell r="CK91">
            <v>388</v>
          </cell>
          <cell r="CL91">
            <v>322</v>
          </cell>
          <cell r="CM91">
            <v>718</v>
          </cell>
          <cell r="CN91">
            <v>362</v>
          </cell>
          <cell r="CO91">
            <v>356</v>
          </cell>
          <cell r="CP91">
            <v>828</v>
          </cell>
          <cell r="CQ91">
            <v>427</v>
          </cell>
          <cell r="CR91">
            <v>401</v>
          </cell>
          <cell r="CS91">
            <v>888</v>
          </cell>
          <cell r="CT91">
            <v>422</v>
          </cell>
          <cell r="CU91">
            <v>466</v>
          </cell>
          <cell r="CV91">
            <v>832</v>
          </cell>
          <cell r="CW91">
            <v>391</v>
          </cell>
          <cell r="CX91">
            <v>441</v>
          </cell>
          <cell r="CY91">
            <v>972</v>
          </cell>
          <cell r="CZ91">
            <v>451</v>
          </cell>
          <cell r="DA91">
            <v>521</v>
          </cell>
          <cell r="DB91">
            <v>932</v>
          </cell>
          <cell r="DC91">
            <v>443</v>
          </cell>
          <cell r="DD91">
            <v>489</v>
          </cell>
          <cell r="DE91">
            <v>950</v>
          </cell>
          <cell r="DF91">
            <v>498</v>
          </cell>
          <cell r="DG91">
            <v>452</v>
          </cell>
          <cell r="DH91">
            <v>1006</v>
          </cell>
          <cell r="DI91">
            <v>449</v>
          </cell>
          <cell r="DJ91">
            <v>557</v>
          </cell>
          <cell r="DK91">
            <v>972</v>
          </cell>
          <cell r="DL91">
            <v>468</v>
          </cell>
          <cell r="DM91">
            <v>504</v>
          </cell>
          <cell r="DN91">
            <v>1122</v>
          </cell>
          <cell r="DO91">
            <v>525</v>
          </cell>
          <cell r="DP91">
            <v>597</v>
          </cell>
          <cell r="DQ91">
            <v>1155</v>
          </cell>
          <cell r="DR91">
            <v>519</v>
          </cell>
          <cell r="DS91">
            <v>636</v>
          </cell>
          <cell r="DT91">
            <v>1178</v>
          </cell>
          <cell r="DU91">
            <v>554</v>
          </cell>
          <cell r="DV91">
            <v>624</v>
          </cell>
          <cell r="DW91">
            <v>1233</v>
          </cell>
          <cell r="DX91">
            <v>590</v>
          </cell>
          <cell r="DY91">
            <v>643</v>
          </cell>
          <cell r="DZ91">
            <v>1251</v>
          </cell>
          <cell r="EA91">
            <v>612</v>
          </cell>
          <cell r="EB91">
            <v>639</v>
          </cell>
          <cell r="EC91">
            <v>1084</v>
          </cell>
          <cell r="ED91">
            <v>552</v>
          </cell>
          <cell r="EE91">
            <v>532</v>
          </cell>
          <cell r="EF91">
            <v>1214</v>
          </cell>
          <cell r="EG91">
            <v>585</v>
          </cell>
          <cell r="EH91">
            <v>629</v>
          </cell>
          <cell r="EI91">
            <v>1155</v>
          </cell>
          <cell r="EJ91">
            <v>574</v>
          </cell>
          <cell r="EK91">
            <v>581</v>
          </cell>
          <cell r="EL91">
            <v>1261</v>
          </cell>
          <cell r="EM91">
            <v>591</v>
          </cell>
          <cell r="EN91">
            <v>670</v>
          </cell>
          <cell r="EO91">
            <v>1222</v>
          </cell>
          <cell r="EP91">
            <v>625</v>
          </cell>
          <cell r="EQ91">
            <v>597</v>
          </cell>
          <cell r="ER91">
            <v>1306</v>
          </cell>
          <cell r="ES91">
            <v>676</v>
          </cell>
          <cell r="ET91">
            <v>630</v>
          </cell>
          <cell r="EU91">
            <v>1376</v>
          </cell>
          <cell r="EV91">
            <v>667</v>
          </cell>
          <cell r="EW91">
            <v>709</v>
          </cell>
          <cell r="EX91">
            <v>1310</v>
          </cell>
          <cell r="EY91">
            <v>621</v>
          </cell>
          <cell r="EZ91">
            <v>689</v>
          </cell>
          <cell r="FA91">
            <v>1304</v>
          </cell>
          <cell r="FB91">
            <v>651</v>
          </cell>
          <cell r="FC91">
            <v>653</v>
          </cell>
          <cell r="FD91">
            <v>1351</v>
          </cell>
          <cell r="FE91">
            <v>685</v>
          </cell>
          <cell r="FF91">
            <v>666</v>
          </cell>
          <cell r="FG91">
            <v>1330</v>
          </cell>
          <cell r="FH91">
            <v>650</v>
          </cell>
          <cell r="FI91">
            <v>680</v>
          </cell>
          <cell r="FJ91">
            <v>1374</v>
          </cell>
          <cell r="FK91">
            <v>708</v>
          </cell>
          <cell r="FL91">
            <v>666</v>
          </cell>
          <cell r="FM91">
            <v>1341</v>
          </cell>
          <cell r="FN91">
            <v>666</v>
          </cell>
          <cell r="FO91">
            <v>675</v>
          </cell>
          <cell r="FP91">
            <v>1356</v>
          </cell>
          <cell r="FQ91">
            <v>655</v>
          </cell>
          <cell r="FR91">
            <v>701</v>
          </cell>
          <cell r="FS91">
            <v>1270</v>
          </cell>
          <cell r="FT91">
            <v>618</v>
          </cell>
          <cell r="FU91">
            <v>652</v>
          </cell>
          <cell r="FV91">
            <v>1303</v>
          </cell>
          <cell r="FW91">
            <v>656</v>
          </cell>
          <cell r="FX91">
            <v>647</v>
          </cell>
          <cell r="FY91">
            <v>1276</v>
          </cell>
          <cell r="FZ91">
            <v>630</v>
          </cell>
          <cell r="GA91">
            <v>646</v>
          </cell>
          <cell r="GB91">
            <v>1176</v>
          </cell>
          <cell r="GC91">
            <v>600</v>
          </cell>
          <cell r="GD91">
            <v>576</v>
          </cell>
          <cell r="GE91">
            <v>1172</v>
          </cell>
          <cell r="GF91">
            <v>576</v>
          </cell>
          <cell r="GG91">
            <v>596</v>
          </cell>
          <cell r="GH91">
            <v>1044</v>
          </cell>
          <cell r="GI91">
            <v>505</v>
          </cell>
          <cell r="GJ91">
            <v>539</v>
          </cell>
          <cell r="GK91">
            <v>1111</v>
          </cell>
          <cell r="GL91">
            <v>550</v>
          </cell>
          <cell r="GM91">
            <v>561</v>
          </cell>
          <cell r="GN91">
            <v>996</v>
          </cell>
          <cell r="GO91">
            <v>490</v>
          </cell>
          <cell r="GP91">
            <v>506</v>
          </cell>
          <cell r="GQ91">
            <v>959</v>
          </cell>
          <cell r="GR91">
            <v>471</v>
          </cell>
          <cell r="GS91">
            <v>488</v>
          </cell>
          <cell r="GT91">
            <v>992</v>
          </cell>
          <cell r="GU91">
            <v>501</v>
          </cell>
          <cell r="GV91">
            <v>491</v>
          </cell>
          <cell r="GW91">
            <v>1013</v>
          </cell>
          <cell r="GX91">
            <v>480</v>
          </cell>
          <cell r="GY91">
            <v>533</v>
          </cell>
          <cell r="GZ91">
            <v>951</v>
          </cell>
          <cell r="HA91">
            <v>458</v>
          </cell>
          <cell r="HB91">
            <v>493</v>
          </cell>
          <cell r="HC91">
            <v>1020</v>
          </cell>
          <cell r="HD91">
            <v>481</v>
          </cell>
          <cell r="HE91">
            <v>539</v>
          </cell>
          <cell r="HF91">
            <v>952</v>
          </cell>
          <cell r="HG91">
            <v>460</v>
          </cell>
          <cell r="HH91">
            <v>492</v>
          </cell>
          <cell r="HI91">
            <v>1078</v>
          </cell>
          <cell r="HJ91">
            <v>541</v>
          </cell>
          <cell r="HK91">
            <v>537</v>
          </cell>
          <cell r="HL91">
            <v>1058</v>
          </cell>
          <cell r="HM91">
            <v>527</v>
          </cell>
          <cell r="HN91">
            <v>531</v>
          </cell>
          <cell r="HO91">
            <v>1059</v>
          </cell>
          <cell r="HP91">
            <v>519</v>
          </cell>
          <cell r="HQ91">
            <v>540</v>
          </cell>
          <cell r="HR91">
            <v>1244</v>
          </cell>
          <cell r="HS91">
            <v>598</v>
          </cell>
          <cell r="HT91">
            <v>646</v>
          </cell>
          <cell r="HU91">
            <v>922</v>
          </cell>
          <cell r="HV91">
            <v>481</v>
          </cell>
          <cell r="HW91">
            <v>441</v>
          </cell>
          <cell r="HX91">
            <v>936</v>
          </cell>
          <cell r="HY91">
            <v>445</v>
          </cell>
          <cell r="HZ91">
            <v>491</v>
          </cell>
          <cell r="IA91">
            <v>898</v>
          </cell>
          <cell r="IB91">
            <v>438</v>
          </cell>
          <cell r="IC91">
            <v>460</v>
          </cell>
          <cell r="ID91">
            <v>832</v>
          </cell>
          <cell r="IE91">
            <v>388</v>
          </cell>
          <cell r="IF91">
            <v>444</v>
          </cell>
          <cell r="IG91">
            <v>691</v>
          </cell>
          <cell r="IH91">
            <v>345</v>
          </cell>
          <cell r="II91">
            <v>346</v>
          </cell>
          <cell r="IJ91">
            <v>656</v>
          </cell>
          <cell r="IK91">
            <v>350</v>
          </cell>
          <cell r="IL91">
            <v>306</v>
          </cell>
          <cell r="IM91">
            <v>666</v>
          </cell>
          <cell r="IN91">
            <v>332</v>
          </cell>
          <cell r="IO91">
            <v>334</v>
          </cell>
          <cell r="IP91">
            <v>577</v>
          </cell>
          <cell r="IQ91">
            <v>270</v>
          </cell>
          <cell r="IR91">
            <v>307</v>
          </cell>
          <cell r="IS91">
            <v>623</v>
          </cell>
          <cell r="IT91">
            <v>310</v>
          </cell>
          <cell r="IU91">
            <v>313</v>
          </cell>
          <cell r="IV91">
            <v>591</v>
          </cell>
          <cell r="IW91">
            <v>286</v>
          </cell>
          <cell r="IX91">
            <v>305</v>
          </cell>
          <cell r="IY91">
            <v>522</v>
          </cell>
          <cell r="IZ91">
            <v>239</v>
          </cell>
          <cell r="JA91">
            <v>283</v>
          </cell>
          <cell r="JB91">
            <v>515</v>
          </cell>
          <cell r="JC91">
            <v>256</v>
          </cell>
          <cell r="JD91">
            <v>259</v>
          </cell>
          <cell r="JE91">
            <v>449</v>
          </cell>
          <cell r="JF91">
            <v>205</v>
          </cell>
          <cell r="JG91">
            <v>244</v>
          </cell>
          <cell r="JH91">
            <v>460</v>
          </cell>
          <cell r="JI91">
            <v>198</v>
          </cell>
          <cell r="JJ91">
            <v>262</v>
          </cell>
          <cell r="JK91">
            <v>412</v>
          </cell>
          <cell r="JL91">
            <v>178</v>
          </cell>
          <cell r="JM91">
            <v>234</v>
          </cell>
          <cell r="JN91">
            <v>396</v>
          </cell>
          <cell r="JO91">
            <v>165</v>
          </cell>
          <cell r="JP91">
            <v>231</v>
          </cell>
          <cell r="JQ91">
            <v>320</v>
          </cell>
          <cell r="JR91">
            <v>121</v>
          </cell>
          <cell r="JS91">
            <v>199</v>
          </cell>
          <cell r="JT91">
            <v>356</v>
          </cell>
          <cell r="JU91">
            <v>130</v>
          </cell>
          <cell r="JV91">
            <v>226</v>
          </cell>
          <cell r="JW91">
            <v>284</v>
          </cell>
          <cell r="JX91">
            <v>108</v>
          </cell>
          <cell r="JY91">
            <v>176</v>
          </cell>
          <cell r="JZ91">
            <v>263</v>
          </cell>
          <cell r="KA91">
            <v>98</v>
          </cell>
          <cell r="KB91">
            <v>165</v>
          </cell>
          <cell r="KC91">
            <v>224</v>
          </cell>
          <cell r="KD91">
            <v>75</v>
          </cell>
          <cell r="KE91">
            <v>149</v>
          </cell>
          <cell r="KF91">
            <v>775</v>
          </cell>
          <cell r="KG91">
            <v>232</v>
          </cell>
          <cell r="KH91">
            <v>543</v>
          </cell>
        </row>
        <row r="92">
          <cell r="C92" t="str">
            <v>East Devon</v>
          </cell>
          <cell r="D92" t="str">
            <v>E07000040</v>
          </cell>
          <cell r="E92" t="str">
            <v>Non-metropolitan District</v>
          </cell>
          <cell r="F92">
            <v>138141</v>
          </cell>
          <cell r="G92">
            <v>75268</v>
          </cell>
          <cell r="H92">
            <v>3.5290770999999999</v>
          </cell>
          <cell r="I92">
            <v>0.5448635814131938</v>
          </cell>
          <cell r="J92">
            <v>6254</v>
          </cell>
          <cell r="K92">
            <v>5320</v>
          </cell>
          <cell r="L92">
            <v>5963</v>
          </cell>
          <cell r="M92">
            <v>5830</v>
          </cell>
          <cell r="N92">
            <v>6665</v>
          </cell>
          <cell r="O92">
            <v>7309</v>
          </cell>
          <cell r="P92">
            <v>9097</v>
          </cell>
          <cell r="Q92">
            <v>10005</v>
          </cell>
          <cell r="R92">
            <v>8932</v>
          </cell>
          <cell r="S92">
            <v>9893</v>
          </cell>
          <cell r="T92">
            <v>66708</v>
          </cell>
          <cell r="U92">
            <v>71433</v>
          </cell>
          <cell r="V92">
            <v>1152</v>
          </cell>
          <cell r="W92">
            <v>585</v>
          </cell>
          <cell r="X92">
            <v>567</v>
          </cell>
          <cell r="Y92">
            <v>1232</v>
          </cell>
          <cell r="Z92">
            <v>656</v>
          </cell>
          <cell r="AA92">
            <v>576</v>
          </cell>
          <cell r="AB92">
            <v>1288</v>
          </cell>
          <cell r="AC92">
            <v>690</v>
          </cell>
          <cell r="AD92">
            <v>598</v>
          </cell>
          <cell r="AE92">
            <v>1321</v>
          </cell>
          <cell r="AF92">
            <v>710</v>
          </cell>
          <cell r="AG92">
            <v>611</v>
          </cell>
          <cell r="AH92">
            <v>1424</v>
          </cell>
          <cell r="AI92">
            <v>742</v>
          </cell>
          <cell r="AJ92">
            <v>682</v>
          </cell>
          <cell r="AK92">
            <v>1414</v>
          </cell>
          <cell r="AL92">
            <v>690</v>
          </cell>
          <cell r="AM92">
            <v>724</v>
          </cell>
          <cell r="AN92">
            <v>1380</v>
          </cell>
          <cell r="AO92">
            <v>689</v>
          </cell>
          <cell r="AP92">
            <v>691</v>
          </cell>
          <cell r="AQ92">
            <v>1409</v>
          </cell>
          <cell r="AR92">
            <v>743</v>
          </cell>
          <cell r="AS92">
            <v>666</v>
          </cell>
          <cell r="AT92">
            <v>1435</v>
          </cell>
          <cell r="AU92">
            <v>753</v>
          </cell>
          <cell r="AV92">
            <v>682</v>
          </cell>
          <cell r="AW92">
            <v>1421</v>
          </cell>
          <cell r="AX92">
            <v>709</v>
          </cell>
          <cell r="AY92">
            <v>712</v>
          </cell>
          <cell r="AZ92">
            <v>1368</v>
          </cell>
          <cell r="BA92">
            <v>724</v>
          </cell>
          <cell r="BB92">
            <v>644</v>
          </cell>
          <cell r="BC92">
            <v>1327</v>
          </cell>
          <cell r="BD92">
            <v>695</v>
          </cell>
          <cell r="BE92">
            <v>632</v>
          </cell>
          <cell r="BF92">
            <v>1288</v>
          </cell>
          <cell r="BG92">
            <v>682</v>
          </cell>
          <cell r="BH92">
            <v>606</v>
          </cell>
          <cell r="BI92">
            <v>1369</v>
          </cell>
          <cell r="BJ92">
            <v>690</v>
          </cell>
          <cell r="BK92">
            <v>679</v>
          </cell>
          <cell r="BL92">
            <v>1398</v>
          </cell>
          <cell r="BM92">
            <v>726</v>
          </cell>
          <cell r="BN92">
            <v>672</v>
          </cell>
          <cell r="BO92">
            <v>1427</v>
          </cell>
          <cell r="BP92">
            <v>736</v>
          </cell>
          <cell r="BQ92">
            <v>691</v>
          </cell>
          <cell r="BR92">
            <v>1462</v>
          </cell>
          <cell r="BS92">
            <v>766</v>
          </cell>
          <cell r="BT92">
            <v>696</v>
          </cell>
          <cell r="BU92">
            <v>1571</v>
          </cell>
          <cell r="BV92">
            <v>821</v>
          </cell>
          <cell r="BW92">
            <v>750</v>
          </cell>
          <cell r="BX92">
            <v>1561</v>
          </cell>
          <cell r="BY92">
            <v>825</v>
          </cell>
          <cell r="BZ92">
            <v>736</v>
          </cell>
          <cell r="CA92">
            <v>1196</v>
          </cell>
          <cell r="CB92">
            <v>646</v>
          </cell>
          <cell r="CC92">
            <v>550</v>
          </cell>
          <cell r="CD92">
            <v>1044</v>
          </cell>
          <cell r="CE92">
            <v>571</v>
          </cell>
          <cell r="CF92">
            <v>473</v>
          </cell>
          <cell r="CG92">
            <v>1076</v>
          </cell>
          <cell r="CH92">
            <v>580</v>
          </cell>
          <cell r="CI92">
            <v>496</v>
          </cell>
          <cell r="CJ92">
            <v>1196</v>
          </cell>
          <cell r="CK92">
            <v>693</v>
          </cell>
          <cell r="CL92">
            <v>503</v>
          </cell>
          <cell r="CM92">
            <v>1253</v>
          </cell>
          <cell r="CN92">
            <v>687</v>
          </cell>
          <cell r="CO92">
            <v>566</v>
          </cell>
          <cell r="CP92">
            <v>1215</v>
          </cell>
          <cell r="CQ92">
            <v>665</v>
          </cell>
          <cell r="CR92">
            <v>550</v>
          </cell>
          <cell r="CS92">
            <v>1174</v>
          </cell>
          <cell r="CT92">
            <v>636</v>
          </cell>
          <cell r="CU92">
            <v>538</v>
          </cell>
          <cell r="CV92">
            <v>1150</v>
          </cell>
          <cell r="CW92">
            <v>598</v>
          </cell>
          <cell r="CX92">
            <v>552</v>
          </cell>
          <cell r="CY92">
            <v>1268</v>
          </cell>
          <cell r="CZ92">
            <v>686</v>
          </cell>
          <cell r="DA92">
            <v>582</v>
          </cell>
          <cell r="DB92">
            <v>1271</v>
          </cell>
          <cell r="DC92">
            <v>660</v>
          </cell>
          <cell r="DD92">
            <v>611</v>
          </cell>
          <cell r="DE92">
            <v>1164</v>
          </cell>
          <cell r="DF92">
            <v>595</v>
          </cell>
          <cell r="DG92">
            <v>569</v>
          </cell>
          <cell r="DH92">
            <v>1073</v>
          </cell>
          <cell r="DI92">
            <v>505</v>
          </cell>
          <cell r="DJ92">
            <v>568</v>
          </cell>
          <cell r="DK92">
            <v>1191</v>
          </cell>
          <cell r="DL92">
            <v>593</v>
          </cell>
          <cell r="DM92">
            <v>598</v>
          </cell>
          <cell r="DN92">
            <v>1182</v>
          </cell>
          <cell r="DO92">
            <v>589</v>
          </cell>
          <cell r="DP92">
            <v>593</v>
          </cell>
          <cell r="DQ92">
            <v>1151</v>
          </cell>
          <cell r="DR92">
            <v>543</v>
          </cell>
          <cell r="DS92">
            <v>608</v>
          </cell>
          <cell r="DT92">
            <v>1169</v>
          </cell>
          <cell r="DU92">
            <v>558</v>
          </cell>
          <cell r="DV92">
            <v>611</v>
          </cell>
          <cell r="DW92">
            <v>1311</v>
          </cell>
          <cell r="DX92">
            <v>618</v>
          </cell>
          <cell r="DY92">
            <v>693</v>
          </cell>
          <cell r="DZ92">
            <v>1198</v>
          </cell>
          <cell r="EA92">
            <v>564</v>
          </cell>
          <cell r="EB92">
            <v>634</v>
          </cell>
          <cell r="EC92">
            <v>1228</v>
          </cell>
          <cell r="ED92">
            <v>630</v>
          </cell>
          <cell r="EE92">
            <v>598</v>
          </cell>
          <cell r="EF92">
            <v>1184</v>
          </cell>
          <cell r="EG92">
            <v>549</v>
          </cell>
          <cell r="EH92">
            <v>635</v>
          </cell>
          <cell r="EI92">
            <v>1241</v>
          </cell>
          <cell r="EJ92">
            <v>578</v>
          </cell>
          <cell r="EK92">
            <v>663</v>
          </cell>
          <cell r="EL92">
            <v>1367</v>
          </cell>
          <cell r="EM92">
            <v>694</v>
          </cell>
          <cell r="EN92">
            <v>673</v>
          </cell>
          <cell r="EO92">
            <v>1471</v>
          </cell>
          <cell r="EP92">
            <v>681</v>
          </cell>
          <cell r="EQ92">
            <v>790</v>
          </cell>
          <cell r="ER92">
            <v>1593</v>
          </cell>
          <cell r="ES92">
            <v>751</v>
          </cell>
          <cell r="ET92">
            <v>842</v>
          </cell>
          <cell r="EU92">
            <v>1697</v>
          </cell>
          <cell r="EV92">
            <v>838</v>
          </cell>
          <cell r="EW92">
            <v>859</v>
          </cell>
          <cell r="EX92">
            <v>1684</v>
          </cell>
          <cell r="EY92">
            <v>762</v>
          </cell>
          <cell r="EZ92">
            <v>922</v>
          </cell>
          <cell r="FA92">
            <v>1794</v>
          </cell>
          <cell r="FB92">
            <v>823</v>
          </cell>
          <cell r="FC92">
            <v>971</v>
          </cell>
          <cell r="FD92">
            <v>1913</v>
          </cell>
          <cell r="FE92">
            <v>923</v>
          </cell>
          <cell r="FF92">
            <v>990</v>
          </cell>
          <cell r="FG92">
            <v>1873</v>
          </cell>
          <cell r="FH92">
            <v>927</v>
          </cell>
          <cell r="FI92">
            <v>946</v>
          </cell>
          <cell r="FJ92">
            <v>1961</v>
          </cell>
          <cell r="FK92">
            <v>953</v>
          </cell>
          <cell r="FL92">
            <v>1008</v>
          </cell>
          <cell r="FM92">
            <v>1965</v>
          </cell>
          <cell r="FN92">
            <v>941</v>
          </cell>
          <cell r="FO92">
            <v>1024</v>
          </cell>
          <cell r="FP92">
            <v>1908</v>
          </cell>
          <cell r="FQ92">
            <v>890</v>
          </cell>
          <cell r="FR92">
            <v>1018</v>
          </cell>
          <cell r="FS92">
            <v>2035</v>
          </cell>
          <cell r="FT92">
            <v>982</v>
          </cell>
          <cell r="FU92">
            <v>1053</v>
          </cell>
          <cell r="FV92">
            <v>1922</v>
          </cell>
          <cell r="FW92">
            <v>910</v>
          </cell>
          <cell r="FX92">
            <v>1012</v>
          </cell>
          <cell r="FY92">
            <v>1904</v>
          </cell>
          <cell r="FZ92">
            <v>912</v>
          </cell>
          <cell r="GA92">
            <v>992</v>
          </cell>
          <cell r="GB92">
            <v>1827</v>
          </cell>
          <cell r="GC92">
            <v>836</v>
          </cell>
          <cell r="GD92">
            <v>991</v>
          </cell>
          <cell r="GE92">
            <v>1790</v>
          </cell>
          <cell r="GF92">
            <v>859</v>
          </cell>
          <cell r="GG92">
            <v>931</v>
          </cell>
          <cell r="GH92">
            <v>1922</v>
          </cell>
          <cell r="GI92">
            <v>924</v>
          </cell>
          <cell r="GJ92">
            <v>998</v>
          </cell>
          <cell r="GK92">
            <v>1874</v>
          </cell>
          <cell r="GL92">
            <v>901</v>
          </cell>
          <cell r="GM92">
            <v>973</v>
          </cell>
          <cell r="GN92">
            <v>1863</v>
          </cell>
          <cell r="GO92">
            <v>890</v>
          </cell>
          <cell r="GP92">
            <v>973</v>
          </cell>
          <cell r="GQ92">
            <v>1842</v>
          </cell>
          <cell r="GR92">
            <v>888</v>
          </cell>
          <cell r="GS92">
            <v>954</v>
          </cell>
          <cell r="GT92">
            <v>1811</v>
          </cell>
          <cell r="GU92">
            <v>851</v>
          </cell>
          <cell r="GV92">
            <v>960</v>
          </cell>
          <cell r="GW92">
            <v>1899</v>
          </cell>
          <cell r="GX92">
            <v>888</v>
          </cell>
          <cell r="GY92">
            <v>1011</v>
          </cell>
          <cell r="GZ92">
            <v>1968</v>
          </cell>
          <cell r="HA92">
            <v>904</v>
          </cell>
          <cell r="HB92">
            <v>1064</v>
          </cell>
          <cell r="HC92">
            <v>1918</v>
          </cell>
          <cell r="HD92">
            <v>901</v>
          </cell>
          <cell r="HE92">
            <v>1017</v>
          </cell>
          <cell r="HF92">
            <v>1938</v>
          </cell>
          <cell r="HG92">
            <v>926</v>
          </cell>
          <cell r="HH92">
            <v>1012</v>
          </cell>
          <cell r="HI92">
            <v>2125</v>
          </cell>
          <cell r="HJ92">
            <v>1053</v>
          </cell>
          <cell r="HK92">
            <v>1072</v>
          </cell>
          <cell r="HL92">
            <v>2252</v>
          </cell>
          <cell r="HM92">
            <v>1052</v>
          </cell>
          <cell r="HN92">
            <v>1200</v>
          </cell>
          <cell r="HO92">
            <v>2442</v>
          </cell>
          <cell r="HP92">
            <v>1163</v>
          </cell>
          <cell r="HQ92">
            <v>1279</v>
          </cell>
          <cell r="HR92">
            <v>2679</v>
          </cell>
          <cell r="HS92">
            <v>1305</v>
          </cell>
          <cell r="HT92">
            <v>1374</v>
          </cell>
          <cell r="HU92">
            <v>2192</v>
          </cell>
          <cell r="HV92">
            <v>1012</v>
          </cell>
          <cell r="HW92">
            <v>1180</v>
          </cell>
          <cell r="HX92">
            <v>2087</v>
          </cell>
          <cell r="HY92">
            <v>981</v>
          </cell>
          <cell r="HZ92">
            <v>1106</v>
          </cell>
          <cell r="IA92">
            <v>2054</v>
          </cell>
          <cell r="IB92">
            <v>971</v>
          </cell>
          <cell r="IC92">
            <v>1083</v>
          </cell>
          <cell r="ID92">
            <v>1957</v>
          </cell>
          <cell r="IE92">
            <v>953</v>
          </cell>
          <cell r="IF92">
            <v>1004</v>
          </cell>
          <cell r="IG92">
            <v>1742</v>
          </cell>
          <cell r="IH92">
            <v>859</v>
          </cell>
          <cell r="II92">
            <v>883</v>
          </cell>
          <cell r="IJ92">
            <v>1581</v>
          </cell>
          <cell r="IK92">
            <v>736</v>
          </cell>
          <cell r="IL92">
            <v>845</v>
          </cell>
          <cell r="IM92">
            <v>1598</v>
          </cell>
          <cell r="IN92">
            <v>750</v>
          </cell>
          <cell r="IO92">
            <v>848</v>
          </cell>
          <cell r="IP92">
            <v>1574</v>
          </cell>
          <cell r="IQ92">
            <v>715</v>
          </cell>
          <cell r="IR92">
            <v>859</v>
          </cell>
          <cell r="IS92">
            <v>1542</v>
          </cell>
          <cell r="IT92">
            <v>719</v>
          </cell>
          <cell r="IU92">
            <v>823</v>
          </cell>
          <cell r="IV92">
            <v>1489</v>
          </cell>
          <cell r="IW92">
            <v>682</v>
          </cell>
          <cell r="IX92">
            <v>807</v>
          </cell>
          <cell r="IY92">
            <v>1407</v>
          </cell>
          <cell r="IZ92">
            <v>664</v>
          </cell>
          <cell r="JA92">
            <v>743</v>
          </cell>
          <cell r="JB92">
            <v>1285</v>
          </cell>
          <cell r="JC92">
            <v>565</v>
          </cell>
          <cell r="JD92">
            <v>720</v>
          </cell>
          <cell r="JE92">
            <v>1221</v>
          </cell>
          <cell r="JF92">
            <v>533</v>
          </cell>
          <cell r="JG92">
            <v>688</v>
          </cell>
          <cell r="JH92">
            <v>1128</v>
          </cell>
          <cell r="JI92">
            <v>476</v>
          </cell>
          <cell r="JJ92">
            <v>652</v>
          </cell>
          <cell r="JK92">
            <v>1143</v>
          </cell>
          <cell r="JL92">
            <v>519</v>
          </cell>
          <cell r="JM92">
            <v>624</v>
          </cell>
          <cell r="JN92">
            <v>1125</v>
          </cell>
          <cell r="JO92">
            <v>468</v>
          </cell>
          <cell r="JP92">
            <v>657</v>
          </cell>
          <cell r="JQ92">
            <v>1065</v>
          </cell>
          <cell r="JR92">
            <v>452</v>
          </cell>
          <cell r="JS92">
            <v>613</v>
          </cell>
          <cell r="JT92">
            <v>841</v>
          </cell>
          <cell r="JU92">
            <v>320</v>
          </cell>
          <cell r="JV92">
            <v>521</v>
          </cell>
          <cell r="JW92">
            <v>769</v>
          </cell>
          <cell r="JX92">
            <v>283</v>
          </cell>
          <cell r="JY92">
            <v>486</v>
          </cell>
          <cell r="JZ92">
            <v>710</v>
          </cell>
          <cell r="KA92">
            <v>279</v>
          </cell>
          <cell r="KB92">
            <v>431</v>
          </cell>
          <cell r="KC92">
            <v>636</v>
          </cell>
          <cell r="KD92">
            <v>245</v>
          </cell>
          <cell r="KE92">
            <v>391</v>
          </cell>
          <cell r="KF92">
            <v>2576</v>
          </cell>
          <cell r="KG92">
            <v>822</v>
          </cell>
          <cell r="KH92">
            <v>1754</v>
          </cell>
        </row>
        <row r="93">
          <cell r="C93" t="str">
            <v>East Dorset</v>
          </cell>
          <cell r="D93" t="str">
            <v>E07000049</v>
          </cell>
          <cell r="E93" t="str">
            <v>Non-metropolitan District</v>
          </cell>
          <cell r="F93">
            <v>88690</v>
          </cell>
          <cell r="G93">
            <v>47952</v>
          </cell>
          <cell r="H93">
            <v>3.1909115199999998</v>
          </cell>
          <cell r="I93">
            <v>0.54066974856240835</v>
          </cell>
          <cell r="J93">
            <v>3769</v>
          </cell>
          <cell r="K93">
            <v>3503</v>
          </cell>
          <cell r="L93">
            <v>3473</v>
          </cell>
          <cell r="M93">
            <v>3411</v>
          </cell>
          <cell r="N93">
            <v>4209</v>
          </cell>
          <cell r="O93">
            <v>4605</v>
          </cell>
          <cell r="P93">
            <v>6086</v>
          </cell>
          <cell r="Q93">
            <v>6538</v>
          </cell>
          <cell r="R93">
            <v>5890</v>
          </cell>
          <cell r="S93">
            <v>6468</v>
          </cell>
          <cell r="T93">
            <v>42707</v>
          </cell>
          <cell r="U93">
            <v>45983</v>
          </cell>
          <cell r="V93">
            <v>657</v>
          </cell>
          <cell r="W93">
            <v>341</v>
          </cell>
          <cell r="X93">
            <v>316</v>
          </cell>
          <cell r="Y93">
            <v>685</v>
          </cell>
          <cell r="Z93">
            <v>355</v>
          </cell>
          <cell r="AA93">
            <v>330</v>
          </cell>
          <cell r="AB93">
            <v>753</v>
          </cell>
          <cell r="AC93">
            <v>372</v>
          </cell>
          <cell r="AD93">
            <v>381</v>
          </cell>
          <cell r="AE93">
            <v>844</v>
          </cell>
          <cell r="AF93">
            <v>421</v>
          </cell>
          <cell r="AG93">
            <v>423</v>
          </cell>
          <cell r="AH93">
            <v>862</v>
          </cell>
          <cell r="AI93">
            <v>439</v>
          </cell>
          <cell r="AJ93">
            <v>423</v>
          </cell>
          <cell r="AK93">
            <v>906</v>
          </cell>
          <cell r="AL93">
            <v>452</v>
          </cell>
          <cell r="AM93">
            <v>454</v>
          </cell>
          <cell r="AN93">
            <v>899</v>
          </cell>
          <cell r="AO93">
            <v>434</v>
          </cell>
          <cell r="AP93">
            <v>465</v>
          </cell>
          <cell r="AQ93">
            <v>877</v>
          </cell>
          <cell r="AR93">
            <v>477</v>
          </cell>
          <cell r="AS93">
            <v>400</v>
          </cell>
          <cell r="AT93">
            <v>909</v>
          </cell>
          <cell r="AU93">
            <v>458</v>
          </cell>
          <cell r="AV93">
            <v>451</v>
          </cell>
          <cell r="AW93">
            <v>868</v>
          </cell>
          <cell r="AX93">
            <v>423</v>
          </cell>
          <cell r="AY93">
            <v>445</v>
          </cell>
          <cell r="AZ93">
            <v>860</v>
          </cell>
          <cell r="BA93">
            <v>447</v>
          </cell>
          <cell r="BB93">
            <v>413</v>
          </cell>
          <cell r="BC93">
            <v>819</v>
          </cell>
          <cell r="BD93">
            <v>420</v>
          </cell>
          <cell r="BE93">
            <v>399</v>
          </cell>
          <cell r="BF93">
            <v>912</v>
          </cell>
          <cell r="BG93">
            <v>463</v>
          </cell>
          <cell r="BH93">
            <v>449</v>
          </cell>
          <cell r="BI93">
            <v>828</v>
          </cell>
          <cell r="BJ93">
            <v>437</v>
          </cell>
          <cell r="BK93">
            <v>391</v>
          </cell>
          <cell r="BL93">
            <v>915</v>
          </cell>
          <cell r="BM93">
            <v>482</v>
          </cell>
          <cell r="BN93">
            <v>433</v>
          </cell>
          <cell r="BO93">
            <v>909</v>
          </cell>
          <cell r="BP93">
            <v>472</v>
          </cell>
          <cell r="BQ93">
            <v>437</v>
          </cell>
          <cell r="BR93">
            <v>965</v>
          </cell>
          <cell r="BS93">
            <v>476</v>
          </cell>
          <cell r="BT93">
            <v>489</v>
          </cell>
          <cell r="BU93">
            <v>948</v>
          </cell>
          <cell r="BV93">
            <v>502</v>
          </cell>
          <cell r="BW93">
            <v>446</v>
          </cell>
          <cell r="BX93">
            <v>935</v>
          </cell>
          <cell r="BY93">
            <v>494</v>
          </cell>
          <cell r="BZ93">
            <v>441</v>
          </cell>
          <cell r="CA93">
            <v>768</v>
          </cell>
          <cell r="CB93">
            <v>416</v>
          </cell>
          <cell r="CC93">
            <v>352</v>
          </cell>
          <cell r="CD93">
            <v>641</v>
          </cell>
          <cell r="CE93">
            <v>339</v>
          </cell>
          <cell r="CF93">
            <v>302</v>
          </cell>
          <cell r="CG93">
            <v>725</v>
          </cell>
          <cell r="CH93">
            <v>383</v>
          </cell>
          <cell r="CI93">
            <v>342</v>
          </cell>
          <cell r="CJ93">
            <v>752</v>
          </cell>
          <cell r="CK93">
            <v>369</v>
          </cell>
          <cell r="CL93">
            <v>383</v>
          </cell>
          <cell r="CM93">
            <v>753</v>
          </cell>
          <cell r="CN93">
            <v>365</v>
          </cell>
          <cell r="CO93">
            <v>388</v>
          </cell>
          <cell r="CP93">
            <v>785</v>
          </cell>
          <cell r="CQ93">
            <v>425</v>
          </cell>
          <cell r="CR93">
            <v>360</v>
          </cell>
          <cell r="CS93">
            <v>815</v>
          </cell>
          <cell r="CT93">
            <v>418</v>
          </cell>
          <cell r="CU93">
            <v>397</v>
          </cell>
          <cell r="CV93">
            <v>707</v>
          </cell>
          <cell r="CW93">
            <v>399</v>
          </cell>
          <cell r="CX93">
            <v>308</v>
          </cell>
          <cell r="CY93">
            <v>754</v>
          </cell>
          <cell r="CZ93">
            <v>397</v>
          </cell>
          <cell r="DA93">
            <v>357</v>
          </cell>
          <cell r="DB93">
            <v>700</v>
          </cell>
          <cell r="DC93">
            <v>368</v>
          </cell>
          <cell r="DD93">
            <v>332</v>
          </cell>
          <cell r="DE93">
            <v>652</v>
          </cell>
          <cell r="DF93">
            <v>349</v>
          </cell>
          <cell r="DG93">
            <v>303</v>
          </cell>
          <cell r="DH93">
            <v>594</v>
          </cell>
          <cell r="DI93">
            <v>293</v>
          </cell>
          <cell r="DJ93">
            <v>301</v>
          </cell>
          <cell r="DK93">
            <v>618</v>
          </cell>
          <cell r="DL93">
            <v>288</v>
          </cell>
          <cell r="DM93">
            <v>330</v>
          </cell>
          <cell r="DN93">
            <v>631</v>
          </cell>
          <cell r="DO93">
            <v>273</v>
          </cell>
          <cell r="DP93">
            <v>358</v>
          </cell>
          <cell r="DQ93">
            <v>712</v>
          </cell>
          <cell r="DR93">
            <v>341</v>
          </cell>
          <cell r="DS93">
            <v>371</v>
          </cell>
          <cell r="DT93">
            <v>701</v>
          </cell>
          <cell r="DU93">
            <v>347</v>
          </cell>
          <cell r="DV93">
            <v>354</v>
          </cell>
          <cell r="DW93">
            <v>760</v>
          </cell>
          <cell r="DX93">
            <v>362</v>
          </cell>
          <cell r="DY93">
            <v>398</v>
          </cell>
          <cell r="DZ93">
            <v>772</v>
          </cell>
          <cell r="EA93">
            <v>365</v>
          </cell>
          <cell r="EB93">
            <v>407</v>
          </cell>
          <cell r="EC93">
            <v>725</v>
          </cell>
          <cell r="ED93">
            <v>341</v>
          </cell>
          <cell r="EE93">
            <v>384</v>
          </cell>
          <cell r="EF93">
            <v>744</v>
          </cell>
          <cell r="EG93">
            <v>348</v>
          </cell>
          <cell r="EH93">
            <v>396</v>
          </cell>
          <cell r="EI93">
            <v>761</v>
          </cell>
          <cell r="EJ93">
            <v>363</v>
          </cell>
          <cell r="EK93">
            <v>398</v>
          </cell>
          <cell r="EL93">
            <v>870</v>
          </cell>
          <cell r="EM93">
            <v>415</v>
          </cell>
          <cell r="EN93">
            <v>455</v>
          </cell>
          <cell r="EO93">
            <v>968</v>
          </cell>
          <cell r="EP93">
            <v>497</v>
          </cell>
          <cell r="EQ93">
            <v>471</v>
          </cell>
          <cell r="ER93">
            <v>966</v>
          </cell>
          <cell r="ES93">
            <v>463</v>
          </cell>
          <cell r="ET93">
            <v>503</v>
          </cell>
          <cell r="EU93">
            <v>1059</v>
          </cell>
          <cell r="EV93">
            <v>473</v>
          </cell>
          <cell r="EW93">
            <v>586</v>
          </cell>
          <cell r="EX93">
            <v>1189</v>
          </cell>
          <cell r="EY93">
            <v>582</v>
          </cell>
          <cell r="EZ93">
            <v>607</v>
          </cell>
          <cell r="FA93">
            <v>1132</v>
          </cell>
          <cell r="FB93">
            <v>531</v>
          </cell>
          <cell r="FC93">
            <v>601</v>
          </cell>
          <cell r="FD93">
            <v>1241</v>
          </cell>
          <cell r="FE93">
            <v>613</v>
          </cell>
          <cell r="FF93">
            <v>628</v>
          </cell>
          <cell r="FG93">
            <v>1175</v>
          </cell>
          <cell r="FH93">
            <v>589</v>
          </cell>
          <cell r="FI93">
            <v>586</v>
          </cell>
          <cell r="FJ93">
            <v>1206</v>
          </cell>
          <cell r="FK93">
            <v>542</v>
          </cell>
          <cell r="FL93">
            <v>664</v>
          </cell>
          <cell r="FM93">
            <v>1260</v>
          </cell>
          <cell r="FN93">
            <v>601</v>
          </cell>
          <cell r="FO93">
            <v>659</v>
          </cell>
          <cell r="FP93">
            <v>1321</v>
          </cell>
          <cell r="FQ93">
            <v>619</v>
          </cell>
          <cell r="FR93">
            <v>702</v>
          </cell>
          <cell r="FS93">
            <v>1281</v>
          </cell>
          <cell r="FT93">
            <v>612</v>
          </cell>
          <cell r="FU93">
            <v>669</v>
          </cell>
          <cell r="FV93">
            <v>1370</v>
          </cell>
          <cell r="FW93">
            <v>691</v>
          </cell>
          <cell r="FX93">
            <v>679</v>
          </cell>
          <cell r="FY93">
            <v>1305</v>
          </cell>
          <cell r="FZ93">
            <v>640</v>
          </cell>
          <cell r="GA93">
            <v>665</v>
          </cell>
          <cell r="GB93">
            <v>1333</v>
          </cell>
          <cell r="GC93">
            <v>648</v>
          </cell>
          <cell r="GD93">
            <v>685</v>
          </cell>
          <cell r="GE93">
            <v>1236</v>
          </cell>
          <cell r="GF93">
            <v>605</v>
          </cell>
          <cell r="GG93">
            <v>631</v>
          </cell>
          <cell r="GH93">
            <v>1276</v>
          </cell>
          <cell r="GI93">
            <v>605</v>
          </cell>
          <cell r="GJ93">
            <v>671</v>
          </cell>
          <cell r="GK93">
            <v>1308</v>
          </cell>
          <cell r="GL93">
            <v>630</v>
          </cell>
          <cell r="GM93">
            <v>678</v>
          </cell>
          <cell r="GN93">
            <v>1225</v>
          </cell>
          <cell r="GO93">
            <v>565</v>
          </cell>
          <cell r="GP93">
            <v>660</v>
          </cell>
          <cell r="GQ93">
            <v>1165</v>
          </cell>
          <cell r="GR93">
            <v>576</v>
          </cell>
          <cell r="GS93">
            <v>589</v>
          </cell>
          <cell r="GT93">
            <v>1128</v>
          </cell>
          <cell r="GU93">
            <v>523</v>
          </cell>
          <cell r="GV93">
            <v>605</v>
          </cell>
          <cell r="GW93">
            <v>1222</v>
          </cell>
          <cell r="GX93">
            <v>560</v>
          </cell>
          <cell r="GY93">
            <v>662</v>
          </cell>
          <cell r="GZ93">
            <v>1224</v>
          </cell>
          <cell r="HA93">
            <v>581</v>
          </cell>
          <cell r="HB93">
            <v>643</v>
          </cell>
          <cell r="HC93">
            <v>1250</v>
          </cell>
          <cell r="HD93">
            <v>609</v>
          </cell>
          <cell r="HE93">
            <v>641</v>
          </cell>
          <cell r="HF93">
            <v>1324</v>
          </cell>
          <cell r="HG93">
            <v>636</v>
          </cell>
          <cell r="HH93">
            <v>688</v>
          </cell>
          <cell r="HI93">
            <v>1397</v>
          </cell>
          <cell r="HJ93">
            <v>619</v>
          </cell>
          <cell r="HK93">
            <v>778</v>
          </cell>
          <cell r="HL93">
            <v>1439</v>
          </cell>
          <cell r="HM93">
            <v>668</v>
          </cell>
          <cell r="HN93">
            <v>771</v>
          </cell>
          <cell r="HO93">
            <v>1685</v>
          </cell>
          <cell r="HP93">
            <v>798</v>
          </cell>
          <cell r="HQ93">
            <v>887</v>
          </cell>
          <cell r="HR93">
            <v>1825</v>
          </cell>
          <cell r="HS93">
            <v>835</v>
          </cell>
          <cell r="HT93">
            <v>990</v>
          </cell>
          <cell r="HU93">
            <v>1392</v>
          </cell>
          <cell r="HV93">
            <v>668</v>
          </cell>
          <cell r="HW93">
            <v>724</v>
          </cell>
          <cell r="HX93">
            <v>1334</v>
          </cell>
          <cell r="HY93">
            <v>650</v>
          </cell>
          <cell r="HZ93">
            <v>684</v>
          </cell>
          <cell r="IA93">
            <v>1418</v>
          </cell>
          <cell r="IB93">
            <v>682</v>
          </cell>
          <cell r="IC93">
            <v>736</v>
          </cell>
          <cell r="ID93">
            <v>1304</v>
          </cell>
          <cell r="IE93">
            <v>629</v>
          </cell>
          <cell r="IF93">
            <v>675</v>
          </cell>
          <cell r="IG93">
            <v>1124</v>
          </cell>
          <cell r="IH93">
            <v>551</v>
          </cell>
          <cell r="II93">
            <v>573</v>
          </cell>
          <cell r="IJ93">
            <v>1042</v>
          </cell>
          <cell r="IK93">
            <v>491</v>
          </cell>
          <cell r="IL93">
            <v>551</v>
          </cell>
          <cell r="IM93">
            <v>1044</v>
          </cell>
          <cell r="IN93">
            <v>478</v>
          </cell>
          <cell r="IO93">
            <v>566</v>
          </cell>
          <cell r="IP93">
            <v>980</v>
          </cell>
          <cell r="IQ93">
            <v>479</v>
          </cell>
          <cell r="IR93">
            <v>501</v>
          </cell>
          <cell r="IS93">
            <v>1093</v>
          </cell>
          <cell r="IT93">
            <v>520</v>
          </cell>
          <cell r="IU93">
            <v>573</v>
          </cell>
          <cell r="IV93">
            <v>1018</v>
          </cell>
          <cell r="IW93">
            <v>470</v>
          </cell>
          <cell r="IX93">
            <v>548</v>
          </cell>
          <cell r="IY93">
            <v>927</v>
          </cell>
          <cell r="IZ93">
            <v>413</v>
          </cell>
          <cell r="JA93">
            <v>514</v>
          </cell>
          <cell r="JB93">
            <v>917</v>
          </cell>
          <cell r="JC93">
            <v>438</v>
          </cell>
          <cell r="JD93">
            <v>479</v>
          </cell>
          <cell r="JE93">
            <v>817</v>
          </cell>
          <cell r="JF93">
            <v>371</v>
          </cell>
          <cell r="JG93">
            <v>446</v>
          </cell>
          <cell r="JH93">
            <v>816</v>
          </cell>
          <cell r="JI93">
            <v>359</v>
          </cell>
          <cell r="JJ93">
            <v>457</v>
          </cell>
          <cell r="JK93">
            <v>732</v>
          </cell>
          <cell r="JL93">
            <v>332</v>
          </cell>
          <cell r="JM93">
            <v>400</v>
          </cell>
          <cell r="JN93">
            <v>672</v>
          </cell>
          <cell r="JO93">
            <v>302</v>
          </cell>
          <cell r="JP93">
            <v>370</v>
          </cell>
          <cell r="JQ93">
            <v>670</v>
          </cell>
          <cell r="JR93">
            <v>284</v>
          </cell>
          <cell r="JS93">
            <v>386</v>
          </cell>
          <cell r="JT93">
            <v>602</v>
          </cell>
          <cell r="JU93">
            <v>274</v>
          </cell>
          <cell r="JV93">
            <v>328</v>
          </cell>
          <cell r="JW93">
            <v>561</v>
          </cell>
          <cell r="JX93">
            <v>228</v>
          </cell>
          <cell r="JY93">
            <v>333</v>
          </cell>
          <cell r="JZ93">
            <v>447</v>
          </cell>
          <cell r="KA93">
            <v>162</v>
          </cell>
          <cell r="KB93">
            <v>285</v>
          </cell>
          <cell r="KC93">
            <v>401</v>
          </cell>
          <cell r="KD93">
            <v>158</v>
          </cell>
          <cell r="KE93">
            <v>243</v>
          </cell>
          <cell r="KF93">
            <v>1578</v>
          </cell>
          <cell r="KG93">
            <v>528</v>
          </cell>
          <cell r="KH93">
            <v>1050</v>
          </cell>
        </row>
        <row r="94">
          <cell r="C94" t="str">
            <v>East Hampshire</v>
          </cell>
          <cell r="D94" t="str">
            <v>E07000085</v>
          </cell>
          <cell r="E94" t="str">
            <v>Non-metropolitan District</v>
          </cell>
          <cell r="F94">
            <v>118077</v>
          </cell>
          <cell r="G94">
            <v>70388</v>
          </cell>
          <cell r="H94">
            <v>3.4023151399999998</v>
          </cell>
          <cell r="I94">
            <v>0.59611948135538673</v>
          </cell>
          <cell r="J94">
            <v>5897</v>
          </cell>
          <cell r="K94">
            <v>5372</v>
          </cell>
          <cell r="L94">
            <v>5175</v>
          </cell>
          <cell r="M94">
            <v>5333</v>
          </cell>
          <cell r="N94">
            <v>6485</v>
          </cell>
          <cell r="O94">
            <v>7504</v>
          </cell>
          <cell r="P94">
            <v>9015</v>
          </cell>
          <cell r="Q94">
            <v>9839</v>
          </cell>
          <cell r="R94">
            <v>7853</v>
          </cell>
          <cell r="S94">
            <v>7915</v>
          </cell>
          <cell r="T94">
            <v>57249</v>
          </cell>
          <cell r="U94">
            <v>60828</v>
          </cell>
          <cell r="V94">
            <v>1070</v>
          </cell>
          <cell r="W94">
            <v>555</v>
          </cell>
          <cell r="X94">
            <v>515</v>
          </cell>
          <cell r="Y94">
            <v>1212</v>
          </cell>
          <cell r="Z94">
            <v>616</v>
          </cell>
          <cell r="AA94">
            <v>596</v>
          </cell>
          <cell r="AB94">
            <v>1245</v>
          </cell>
          <cell r="AC94">
            <v>654</v>
          </cell>
          <cell r="AD94">
            <v>591</v>
          </cell>
          <cell r="AE94">
            <v>1387</v>
          </cell>
          <cell r="AF94">
            <v>721</v>
          </cell>
          <cell r="AG94">
            <v>666</v>
          </cell>
          <cell r="AH94">
            <v>1309</v>
          </cell>
          <cell r="AI94">
            <v>676</v>
          </cell>
          <cell r="AJ94">
            <v>633</v>
          </cell>
          <cell r="AK94">
            <v>1371</v>
          </cell>
          <cell r="AL94">
            <v>682</v>
          </cell>
          <cell r="AM94">
            <v>689</v>
          </cell>
          <cell r="AN94">
            <v>1323</v>
          </cell>
          <cell r="AO94">
            <v>659</v>
          </cell>
          <cell r="AP94">
            <v>664</v>
          </cell>
          <cell r="AQ94">
            <v>1404</v>
          </cell>
          <cell r="AR94">
            <v>682</v>
          </cell>
          <cell r="AS94">
            <v>722</v>
          </cell>
          <cell r="AT94">
            <v>1418</v>
          </cell>
          <cell r="AU94">
            <v>731</v>
          </cell>
          <cell r="AV94">
            <v>687</v>
          </cell>
          <cell r="AW94">
            <v>1349</v>
          </cell>
          <cell r="AX94">
            <v>702</v>
          </cell>
          <cell r="AY94">
            <v>647</v>
          </cell>
          <cell r="AZ94">
            <v>1418</v>
          </cell>
          <cell r="BA94">
            <v>685</v>
          </cell>
          <cell r="BB94">
            <v>733</v>
          </cell>
          <cell r="BC94">
            <v>1407</v>
          </cell>
          <cell r="BD94">
            <v>746</v>
          </cell>
          <cell r="BE94">
            <v>661</v>
          </cell>
          <cell r="BF94">
            <v>1318</v>
          </cell>
          <cell r="BG94">
            <v>672</v>
          </cell>
          <cell r="BH94">
            <v>646</v>
          </cell>
          <cell r="BI94">
            <v>1416</v>
          </cell>
          <cell r="BJ94">
            <v>730</v>
          </cell>
          <cell r="BK94">
            <v>686</v>
          </cell>
          <cell r="BL94">
            <v>1372</v>
          </cell>
          <cell r="BM94">
            <v>695</v>
          </cell>
          <cell r="BN94">
            <v>677</v>
          </cell>
          <cell r="BO94">
            <v>1426</v>
          </cell>
          <cell r="BP94">
            <v>728</v>
          </cell>
          <cell r="BQ94">
            <v>698</v>
          </cell>
          <cell r="BR94">
            <v>1490</v>
          </cell>
          <cell r="BS94">
            <v>753</v>
          </cell>
          <cell r="BT94">
            <v>737</v>
          </cell>
          <cell r="BU94">
            <v>1529</v>
          </cell>
          <cell r="BV94">
            <v>776</v>
          </cell>
          <cell r="BW94">
            <v>753</v>
          </cell>
          <cell r="BX94">
            <v>1676</v>
          </cell>
          <cell r="BY94">
            <v>881</v>
          </cell>
          <cell r="BZ94">
            <v>795</v>
          </cell>
          <cell r="CA94">
            <v>1233</v>
          </cell>
          <cell r="CB94">
            <v>710</v>
          </cell>
          <cell r="CC94">
            <v>523</v>
          </cell>
          <cell r="CD94">
            <v>1053</v>
          </cell>
          <cell r="CE94">
            <v>555</v>
          </cell>
          <cell r="CF94">
            <v>498</v>
          </cell>
          <cell r="CG94">
            <v>1051</v>
          </cell>
          <cell r="CH94">
            <v>561</v>
          </cell>
          <cell r="CI94">
            <v>490</v>
          </cell>
          <cell r="CJ94">
            <v>1032</v>
          </cell>
          <cell r="CK94">
            <v>512</v>
          </cell>
          <cell r="CL94">
            <v>520</v>
          </cell>
          <cell r="CM94">
            <v>1088</v>
          </cell>
          <cell r="CN94">
            <v>565</v>
          </cell>
          <cell r="CO94">
            <v>523</v>
          </cell>
          <cell r="CP94">
            <v>1117</v>
          </cell>
          <cell r="CQ94">
            <v>584</v>
          </cell>
          <cell r="CR94">
            <v>533</v>
          </cell>
          <cell r="CS94">
            <v>1112</v>
          </cell>
          <cell r="CT94">
            <v>604</v>
          </cell>
          <cell r="CU94">
            <v>508</v>
          </cell>
          <cell r="CV94">
            <v>1124</v>
          </cell>
          <cell r="CW94">
            <v>545</v>
          </cell>
          <cell r="CX94">
            <v>579</v>
          </cell>
          <cell r="CY94">
            <v>1071</v>
          </cell>
          <cell r="CZ94">
            <v>544</v>
          </cell>
          <cell r="DA94">
            <v>527</v>
          </cell>
          <cell r="DB94">
            <v>994</v>
          </cell>
          <cell r="DC94">
            <v>484</v>
          </cell>
          <cell r="DD94">
            <v>510</v>
          </cell>
          <cell r="DE94">
            <v>996</v>
          </cell>
          <cell r="DF94">
            <v>521</v>
          </cell>
          <cell r="DG94">
            <v>475</v>
          </cell>
          <cell r="DH94">
            <v>985</v>
          </cell>
          <cell r="DI94">
            <v>490</v>
          </cell>
          <cell r="DJ94">
            <v>495</v>
          </cell>
          <cell r="DK94">
            <v>976</v>
          </cell>
          <cell r="DL94">
            <v>480</v>
          </cell>
          <cell r="DM94">
            <v>496</v>
          </cell>
          <cell r="DN94">
            <v>1137</v>
          </cell>
          <cell r="DO94">
            <v>574</v>
          </cell>
          <cell r="DP94">
            <v>563</v>
          </cell>
          <cell r="DQ94">
            <v>1007</v>
          </cell>
          <cell r="DR94">
            <v>459</v>
          </cell>
          <cell r="DS94">
            <v>548</v>
          </cell>
          <cell r="DT94">
            <v>1106</v>
          </cell>
          <cell r="DU94">
            <v>474</v>
          </cell>
          <cell r="DV94">
            <v>632</v>
          </cell>
          <cell r="DW94">
            <v>1195</v>
          </cell>
          <cell r="DX94">
            <v>532</v>
          </cell>
          <cell r="DY94">
            <v>663</v>
          </cell>
          <cell r="DZ94">
            <v>1242</v>
          </cell>
          <cell r="EA94">
            <v>548</v>
          </cell>
          <cell r="EB94">
            <v>694</v>
          </cell>
          <cell r="EC94">
            <v>1161</v>
          </cell>
          <cell r="ED94">
            <v>552</v>
          </cell>
          <cell r="EE94">
            <v>609</v>
          </cell>
          <cell r="EF94">
            <v>1201</v>
          </cell>
          <cell r="EG94">
            <v>535</v>
          </cell>
          <cell r="EH94">
            <v>666</v>
          </cell>
          <cell r="EI94">
            <v>1273</v>
          </cell>
          <cell r="EJ94">
            <v>547</v>
          </cell>
          <cell r="EK94">
            <v>726</v>
          </cell>
          <cell r="EL94">
            <v>1396</v>
          </cell>
          <cell r="EM94">
            <v>627</v>
          </cell>
          <cell r="EN94">
            <v>769</v>
          </cell>
          <cell r="EO94">
            <v>1467</v>
          </cell>
          <cell r="EP94">
            <v>702</v>
          </cell>
          <cell r="EQ94">
            <v>765</v>
          </cell>
          <cell r="ER94">
            <v>1615</v>
          </cell>
          <cell r="ES94">
            <v>812</v>
          </cell>
          <cell r="ET94">
            <v>803</v>
          </cell>
          <cell r="EU94">
            <v>1685</v>
          </cell>
          <cell r="EV94">
            <v>799</v>
          </cell>
          <cell r="EW94">
            <v>886</v>
          </cell>
          <cell r="EX94">
            <v>1754</v>
          </cell>
          <cell r="EY94">
            <v>831</v>
          </cell>
          <cell r="EZ94">
            <v>923</v>
          </cell>
          <cell r="FA94">
            <v>1700</v>
          </cell>
          <cell r="FB94">
            <v>811</v>
          </cell>
          <cell r="FC94">
            <v>889</v>
          </cell>
          <cell r="FD94">
            <v>1887</v>
          </cell>
          <cell r="FE94">
            <v>892</v>
          </cell>
          <cell r="FF94">
            <v>995</v>
          </cell>
          <cell r="FG94">
            <v>1801</v>
          </cell>
          <cell r="FH94">
            <v>841</v>
          </cell>
          <cell r="FI94">
            <v>960</v>
          </cell>
          <cell r="FJ94">
            <v>1913</v>
          </cell>
          <cell r="FK94">
            <v>926</v>
          </cell>
          <cell r="FL94">
            <v>987</v>
          </cell>
          <cell r="FM94">
            <v>1918</v>
          </cell>
          <cell r="FN94">
            <v>889</v>
          </cell>
          <cell r="FO94">
            <v>1029</v>
          </cell>
          <cell r="FP94">
            <v>1867</v>
          </cell>
          <cell r="FQ94">
            <v>908</v>
          </cell>
          <cell r="FR94">
            <v>959</v>
          </cell>
          <cell r="FS94">
            <v>2002</v>
          </cell>
          <cell r="FT94">
            <v>910</v>
          </cell>
          <cell r="FU94">
            <v>1092</v>
          </cell>
          <cell r="FV94">
            <v>2037</v>
          </cell>
          <cell r="FW94">
            <v>983</v>
          </cell>
          <cell r="FX94">
            <v>1054</v>
          </cell>
          <cell r="FY94">
            <v>1845</v>
          </cell>
          <cell r="FZ94">
            <v>905</v>
          </cell>
          <cell r="GA94">
            <v>940</v>
          </cell>
          <cell r="GB94">
            <v>1884</v>
          </cell>
          <cell r="GC94">
            <v>950</v>
          </cell>
          <cell r="GD94">
            <v>934</v>
          </cell>
          <cell r="GE94">
            <v>1783</v>
          </cell>
          <cell r="GF94">
            <v>883</v>
          </cell>
          <cell r="GG94">
            <v>900</v>
          </cell>
          <cell r="GH94">
            <v>1717</v>
          </cell>
          <cell r="GI94">
            <v>835</v>
          </cell>
          <cell r="GJ94">
            <v>882</v>
          </cell>
          <cell r="GK94">
            <v>1700</v>
          </cell>
          <cell r="GL94">
            <v>869</v>
          </cell>
          <cell r="GM94">
            <v>831</v>
          </cell>
          <cell r="GN94">
            <v>1677</v>
          </cell>
          <cell r="GO94">
            <v>845</v>
          </cell>
          <cell r="GP94">
            <v>832</v>
          </cell>
          <cell r="GQ94">
            <v>1615</v>
          </cell>
          <cell r="GR94">
            <v>798</v>
          </cell>
          <cell r="GS94">
            <v>817</v>
          </cell>
          <cell r="GT94">
            <v>1505</v>
          </cell>
          <cell r="GU94">
            <v>732</v>
          </cell>
          <cell r="GV94">
            <v>773</v>
          </cell>
          <cell r="GW94">
            <v>1465</v>
          </cell>
          <cell r="GX94">
            <v>730</v>
          </cell>
          <cell r="GY94">
            <v>735</v>
          </cell>
          <cell r="GZ94">
            <v>1444</v>
          </cell>
          <cell r="HA94">
            <v>712</v>
          </cell>
          <cell r="HB94">
            <v>732</v>
          </cell>
          <cell r="HC94">
            <v>1442</v>
          </cell>
          <cell r="HD94">
            <v>746</v>
          </cell>
          <cell r="HE94">
            <v>696</v>
          </cell>
          <cell r="HF94">
            <v>1420</v>
          </cell>
          <cell r="HG94">
            <v>703</v>
          </cell>
          <cell r="HH94">
            <v>717</v>
          </cell>
          <cell r="HI94">
            <v>1489</v>
          </cell>
          <cell r="HJ94">
            <v>718</v>
          </cell>
          <cell r="HK94">
            <v>771</v>
          </cell>
          <cell r="HL94">
            <v>1610</v>
          </cell>
          <cell r="HM94">
            <v>771</v>
          </cell>
          <cell r="HN94">
            <v>839</v>
          </cell>
          <cell r="HO94">
            <v>1698</v>
          </cell>
          <cell r="HP94">
            <v>782</v>
          </cell>
          <cell r="HQ94">
            <v>916</v>
          </cell>
          <cell r="HR94">
            <v>1868</v>
          </cell>
          <cell r="HS94">
            <v>916</v>
          </cell>
          <cell r="HT94">
            <v>952</v>
          </cell>
          <cell r="HU94">
            <v>1491</v>
          </cell>
          <cell r="HV94">
            <v>736</v>
          </cell>
          <cell r="HW94">
            <v>755</v>
          </cell>
          <cell r="HX94">
            <v>1332</v>
          </cell>
          <cell r="HY94">
            <v>639</v>
          </cell>
          <cell r="HZ94">
            <v>693</v>
          </cell>
          <cell r="IA94">
            <v>1400</v>
          </cell>
          <cell r="IB94">
            <v>708</v>
          </cell>
          <cell r="IC94">
            <v>692</v>
          </cell>
          <cell r="ID94">
            <v>1261</v>
          </cell>
          <cell r="IE94">
            <v>601</v>
          </cell>
          <cell r="IF94">
            <v>660</v>
          </cell>
          <cell r="IG94">
            <v>1192</v>
          </cell>
          <cell r="IH94">
            <v>569</v>
          </cell>
          <cell r="II94">
            <v>623</v>
          </cell>
          <cell r="IJ94">
            <v>966</v>
          </cell>
          <cell r="IK94">
            <v>430</v>
          </cell>
          <cell r="IL94">
            <v>536</v>
          </cell>
          <cell r="IM94">
            <v>1040</v>
          </cell>
          <cell r="IN94">
            <v>450</v>
          </cell>
          <cell r="IO94">
            <v>590</v>
          </cell>
          <cell r="IP94">
            <v>974</v>
          </cell>
          <cell r="IQ94">
            <v>444</v>
          </cell>
          <cell r="IR94">
            <v>530</v>
          </cell>
          <cell r="IS94">
            <v>953</v>
          </cell>
          <cell r="IT94">
            <v>426</v>
          </cell>
          <cell r="IU94">
            <v>527</v>
          </cell>
          <cell r="IV94">
            <v>932</v>
          </cell>
          <cell r="IW94">
            <v>433</v>
          </cell>
          <cell r="IX94">
            <v>499</v>
          </cell>
          <cell r="IY94">
            <v>884</v>
          </cell>
          <cell r="IZ94">
            <v>425</v>
          </cell>
          <cell r="JA94">
            <v>459</v>
          </cell>
          <cell r="JB94">
            <v>764</v>
          </cell>
          <cell r="JC94">
            <v>360</v>
          </cell>
          <cell r="JD94">
            <v>404</v>
          </cell>
          <cell r="JE94">
            <v>759</v>
          </cell>
          <cell r="JF94">
            <v>363</v>
          </cell>
          <cell r="JG94">
            <v>396</v>
          </cell>
          <cell r="JH94">
            <v>695</v>
          </cell>
          <cell r="JI94">
            <v>289</v>
          </cell>
          <cell r="JJ94">
            <v>406</v>
          </cell>
          <cell r="JK94">
            <v>673</v>
          </cell>
          <cell r="JL94">
            <v>283</v>
          </cell>
          <cell r="JM94">
            <v>390</v>
          </cell>
          <cell r="JN94">
            <v>618</v>
          </cell>
          <cell r="JO94">
            <v>277</v>
          </cell>
          <cell r="JP94">
            <v>341</v>
          </cell>
          <cell r="JQ94">
            <v>545</v>
          </cell>
          <cell r="JR94">
            <v>194</v>
          </cell>
          <cell r="JS94">
            <v>351</v>
          </cell>
          <cell r="JT94">
            <v>523</v>
          </cell>
          <cell r="JU94">
            <v>211</v>
          </cell>
          <cell r="JV94">
            <v>312</v>
          </cell>
          <cell r="JW94">
            <v>446</v>
          </cell>
          <cell r="JX94">
            <v>180</v>
          </cell>
          <cell r="JY94">
            <v>266</v>
          </cell>
          <cell r="JZ94">
            <v>391</v>
          </cell>
          <cell r="KA94">
            <v>152</v>
          </cell>
          <cell r="KB94">
            <v>239</v>
          </cell>
          <cell r="KC94">
            <v>363</v>
          </cell>
          <cell r="KD94">
            <v>127</v>
          </cell>
          <cell r="KE94">
            <v>236</v>
          </cell>
          <cell r="KF94">
            <v>1377</v>
          </cell>
          <cell r="KG94">
            <v>406</v>
          </cell>
          <cell r="KH94">
            <v>971</v>
          </cell>
        </row>
        <row r="95">
          <cell r="C95" t="str">
            <v>East Hertfordshire</v>
          </cell>
          <cell r="D95" t="str">
            <v>E07000097</v>
          </cell>
          <cell r="E95" t="str">
            <v>Non-metropolitan District</v>
          </cell>
          <cell r="F95">
            <v>144719</v>
          </cell>
          <cell r="G95">
            <v>91306</v>
          </cell>
          <cell r="H95">
            <v>3.1144361200000001</v>
          </cell>
          <cell r="I95">
            <v>0.63091922967958591</v>
          </cell>
          <cell r="J95">
            <v>6907</v>
          </cell>
          <cell r="K95">
            <v>6699</v>
          </cell>
          <cell r="L95">
            <v>7997</v>
          </cell>
          <cell r="M95">
            <v>8522</v>
          </cell>
          <cell r="N95">
            <v>10214</v>
          </cell>
          <cell r="O95">
            <v>10728</v>
          </cell>
          <cell r="P95">
            <v>11602</v>
          </cell>
          <cell r="Q95">
            <v>11907</v>
          </cell>
          <cell r="R95">
            <v>8375</v>
          </cell>
          <cell r="S95">
            <v>8355</v>
          </cell>
          <cell r="T95">
            <v>70981</v>
          </cell>
          <cell r="U95">
            <v>73738</v>
          </cell>
          <cell r="V95">
            <v>1629</v>
          </cell>
          <cell r="W95">
            <v>845</v>
          </cell>
          <cell r="X95">
            <v>784</v>
          </cell>
          <cell r="Y95">
            <v>1618</v>
          </cell>
          <cell r="Z95">
            <v>834</v>
          </cell>
          <cell r="AA95">
            <v>784</v>
          </cell>
          <cell r="AB95">
            <v>1641</v>
          </cell>
          <cell r="AC95">
            <v>868</v>
          </cell>
          <cell r="AD95">
            <v>773</v>
          </cell>
          <cell r="AE95">
            <v>1846</v>
          </cell>
          <cell r="AF95">
            <v>949</v>
          </cell>
          <cell r="AG95">
            <v>897</v>
          </cell>
          <cell r="AH95">
            <v>1899</v>
          </cell>
          <cell r="AI95">
            <v>938</v>
          </cell>
          <cell r="AJ95">
            <v>961</v>
          </cell>
          <cell r="AK95">
            <v>1893</v>
          </cell>
          <cell r="AL95">
            <v>986</v>
          </cell>
          <cell r="AM95">
            <v>907</v>
          </cell>
          <cell r="AN95">
            <v>1795</v>
          </cell>
          <cell r="AO95">
            <v>940</v>
          </cell>
          <cell r="AP95">
            <v>855</v>
          </cell>
          <cell r="AQ95">
            <v>1881</v>
          </cell>
          <cell r="AR95">
            <v>919</v>
          </cell>
          <cell r="AS95">
            <v>962</v>
          </cell>
          <cell r="AT95">
            <v>1777</v>
          </cell>
          <cell r="AU95">
            <v>897</v>
          </cell>
          <cell r="AV95">
            <v>880</v>
          </cell>
          <cell r="AW95">
            <v>1806</v>
          </cell>
          <cell r="AX95">
            <v>936</v>
          </cell>
          <cell r="AY95">
            <v>870</v>
          </cell>
          <cell r="AZ95">
            <v>1755</v>
          </cell>
          <cell r="BA95">
            <v>864</v>
          </cell>
          <cell r="BB95">
            <v>891</v>
          </cell>
          <cell r="BC95">
            <v>1813</v>
          </cell>
          <cell r="BD95">
            <v>923</v>
          </cell>
          <cell r="BE95">
            <v>890</v>
          </cell>
          <cell r="BF95">
            <v>1703</v>
          </cell>
          <cell r="BG95">
            <v>846</v>
          </cell>
          <cell r="BH95">
            <v>857</v>
          </cell>
          <cell r="BI95">
            <v>1751</v>
          </cell>
          <cell r="BJ95">
            <v>898</v>
          </cell>
          <cell r="BK95">
            <v>853</v>
          </cell>
          <cell r="BL95">
            <v>1775</v>
          </cell>
          <cell r="BM95">
            <v>908</v>
          </cell>
          <cell r="BN95">
            <v>867</v>
          </cell>
          <cell r="BO95">
            <v>1915</v>
          </cell>
          <cell r="BP95">
            <v>988</v>
          </cell>
          <cell r="BQ95">
            <v>927</v>
          </cell>
          <cell r="BR95">
            <v>1914</v>
          </cell>
          <cell r="BS95">
            <v>971</v>
          </cell>
          <cell r="BT95">
            <v>943</v>
          </cell>
          <cell r="BU95">
            <v>1848</v>
          </cell>
          <cell r="BV95">
            <v>974</v>
          </cell>
          <cell r="BW95">
            <v>874</v>
          </cell>
          <cell r="BX95">
            <v>1753</v>
          </cell>
          <cell r="BY95">
            <v>878</v>
          </cell>
          <cell r="BZ95">
            <v>875</v>
          </cell>
          <cell r="CA95">
            <v>1218</v>
          </cell>
          <cell r="CB95">
            <v>633</v>
          </cell>
          <cell r="CC95">
            <v>585</v>
          </cell>
          <cell r="CD95">
            <v>1124</v>
          </cell>
          <cell r="CE95">
            <v>609</v>
          </cell>
          <cell r="CF95">
            <v>515</v>
          </cell>
          <cell r="CG95">
            <v>1290</v>
          </cell>
          <cell r="CH95">
            <v>673</v>
          </cell>
          <cell r="CI95">
            <v>617</v>
          </cell>
          <cell r="CJ95">
            <v>1405</v>
          </cell>
          <cell r="CK95">
            <v>703</v>
          </cell>
          <cell r="CL95">
            <v>702</v>
          </cell>
          <cell r="CM95">
            <v>1531</v>
          </cell>
          <cell r="CN95">
            <v>712</v>
          </cell>
          <cell r="CO95">
            <v>819</v>
          </cell>
          <cell r="CP95">
            <v>1523</v>
          </cell>
          <cell r="CQ95">
            <v>754</v>
          </cell>
          <cell r="CR95">
            <v>769</v>
          </cell>
          <cell r="CS95">
            <v>1528</v>
          </cell>
          <cell r="CT95">
            <v>757</v>
          </cell>
          <cell r="CU95">
            <v>771</v>
          </cell>
          <cell r="CV95">
            <v>1638</v>
          </cell>
          <cell r="CW95">
            <v>790</v>
          </cell>
          <cell r="CX95">
            <v>848</v>
          </cell>
          <cell r="CY95">
            <v>1655</v>
          </cell>
          <cell r="CZ95">
            <v>806</v>
          </cell>
          <cell r="DA95">
            <v>849</v>
          </cell>
          <cell r="DB95">
            <v>1560</v>
          </cell>
          <cell r="DC95">
            <v>792</v>
          </cell>
          <cell r="DD95">
            <v>768</v>
          </cell>
          <cell r="DE95">
            <v>1588</v>
          </cell>
          <cell r="DF95">
            <v>722</v>
          </cell>
          <cell r="DG95">
            <v>866</v>
          </cell>
          <cell r="DH95">
            <v>1516</v>
          </cell>
          <cell r="DI95">
            <v>699</v>
          </cell>
          <cell r="DJ95">
            <v>817</v>
          </cell>
          <cell r="DK95">
            <v>1660</v>
          </cell>
          <cell r="DL95">
            <v>804</v>
          </cell>
          <cell r="DM95">
            <v>856</v>
          </cell>
          <cell r="DN95">
            <v>1632</v>
          </cell>
          <cell r="DO95">
            <v>789</v>
          </cell>
          <cell r="DP95">
            <v>843</v>
          </cell>
          <cell r="DQ95">
            <v>1808</v>
          </cell>
          <cell r="DR95">
            <v>877</v>
          </cell>
          <cell r="DS95">
            <v>931</v>
          </cell>
          <cell r="DT95">
            <v>1934</v>
          </cell>
          <cell r="DU95">
            <v>961</v>
          </cell>
          <cell r="DV95">
            <v>973</v>
          </cell>
          <cell r="DW95">
            <v>1935</v>
          </cell>
          <cell r="DX95">
            <v>923</v>
          </cell>
          <cell r="DY95">
            <v>1012</v>
          </cell>
          <cell r="DZ95">
            <v>2049</v>
          </cell>
          <cell r="EA95">
            <v>1041</v>
          </cell>
          <cell r="EB95">
            <v>1008</v>
          </cell>
          <cell r="EC95">
            <v>1917</v>
          </cell>
          <cell r="ED95">
            <v>908</v>
          </cell>
          <cell r="EE95">
            <v>1009</v>
          </cell>
          <cell r="EF95">
            <v>1823</v>
          </cell>
          <cell r="EG95">
            <v>858</v>
          </cell>
          <cell r="EH95">
            <v>965</v>
          </cell>
          <cell r="EI95">
            <v>1995</v>
          </cell>
          <cell r="EJ95">
            <v>998</v>
          </cell>
          <cell r="EK95">
            <v>997</v>
          </cell>
          <cell r="EL95">
            <v>2115</v>
          </cell>
          <cell r="EM95">
            <v>1014</v>
          </cell>
          <cell r="EN95">
            <v>1101</v>
          </cell>
          <cell r="EO95">
            <v>2247</v>
          </cell>
          <cell r="EP95">
            <v>1111</v>
          </cell>
          <cell r="EQ95">
            <v>1136</v>
          </cell>
          <cell r="ER95">
            <v>2256</v>
          </cell>
          <cell r="ES95">
            <v>1074</v>
          </cell>
          <cell r="ET95">
            <v>1182</v>
          </cell>
          <cell r="EU95">
            <v>2296</v>
          </cell>
          <cell r="EV95">
            <v>1160</v>
          </cell>
          <cell r="EW95">
            <v>1136</v>
          </cell>
          <cell r="EX95">
            <v>2309</v>
          </cell>
          <cell r="EY95">
            <v>1127</v>
          </cell>
          <cell r="EZ95">
            <v>1182</v>
          </cell>
          <cell r="FA95">
            <v>2217</v>
          </cell>
          <cell r="FB95">
            <v>1061</v>
          </cell>
          <cell r="FC95">
            <v>1156</v>
          </cell>
          <cell r="FD95">
            <v>2373</v>
          </cell>
          <cell r="FE95">
            <v>1152</v>
          </cell>
          <cell r="FF95">
            <v>1221</v>
          </cell>
          <cell r="FG95">
            <v>2443</v>
          </cell>
          <cell r="FH95">
            <v>1195</v>
          </cell>
          <cell r="FI95">
            <v>1248</v>
          </cell>
          <cell r="FJ95">
            <v>2400</v>
          </cell>
          <cell r="FK95">
            <v>1149</v>
          </cell>
          <cell r="FL95">
            <v>1251</v>
          </cell>
          <cell r="FM95">
            <v>2420</v>
          </cell>
          <cell r="FN95">
            <v>1230</v>
          </cell>
          <cell r="FO95">
            <v>1190</v>
          </cell>
          <cell r="FP95">
            <v>2515</v>
          </cell>
          <cell r="FQ95">
            <v>1281</v>
          </cell>
          <cell r="FR95">
            <v>1234</v>
          </cell>
          <cell r="FS95">
            <v>2441</v>
          </cell>
          <cell r="FT95">
            <v>1192</v>
          </cell>
          <cell r="FU95">
            <v>1249</v>
          </cell>
          <cell r="FV95">
            <v>2235</v>
          </cell>
          <cell r="FW95">
            <v>1132</v>
          </cell>
          <cell r="FX95">
            <v>1103</v>
          </cell>
          <cell r="FY95">
            <v>2345</v>
          </cell>
          <cell r="FZ95">
            <v>1171</v>
          </cell>
          <cell r="GA95">
            <v>1174</v>
          </cell>
          <cell r="GB95">
            <v>2120</v>
          </cell>
          <cell r="GC95">
            <v>1039</v>
          </cell>
          <cell r="GD95">
            <v>1081</v>
          </cell>
          <cell r="GE95">
            <v>2002</v>
          </cell>
          <cell r="GF95">
            <v>1005</v>
          </cell>
          <cell r="GG95">
            <v>997</v>
          </cell>
          <cell r="GH95">
            <v>1888</v>
          </cell>
          <cell r="GI95">
            <v>926</v>
          </cell>
          <cell r="GJ95">
            <v>962</v>
          </cell>
          <cell r="GK95">
            <v>1878</v>
          </cell>
          <cell r="GL95">
            <v>952</v>
          </cell>
          <cell r="GM95">
            <v>926</v>
          </cell>
          <cell r="GN95">
            <v>1788</v>
          </cell>
          <cell r="GO95">
            <v>903</v>
          </cell>
          <cell r="GP95">
            <v>885</v>
          </cell>
          <cell r="GQ95">
            <v>1678</v>
          </cell>
          <cell r="GR95">
            <v>865</v>
          </cell>
          <cell r="GS95">
            <v>813</v>
          </cell>
          <cell r="GT95">
            <v>1569</v>
          </cell>
          <cell r="GU95">
            <v>801</v>
          </cell>
          <cell r="GV95">
            <v>768</v>
          </cell>
          <cell r="GW95">
            <v>1563</v>
          </cell>
          <cell r="GX95">
            <v>752</v>
          </cell>
          <cell r="GY95">
            <v>811</v>
          </cell>
          <cell r="GZ95">
            <v>1526</v>
          </cell>
          <cell r="HA95">
            <v>789</v>
          </cell>
          <cell r="HB95">
            <v>737</v>
          </cell>
          <cell r="HC95">
            <v>1398</v>
          </cell>
          <cell r="HD95">
            <v>708</v>
          </cell>
          <cell r="HE95">
            <v>690</v>
          </cell>
          <cell r="HF95">
            <v>1440</v>
          </cell>
          <cell r="HG95">
            <v>674</v>
          </cell>
          <cell r="HH95">
            <v>766</v>
          </cell>
          <cell r="HI95">
            <v>1521</v>
          </cell>
          <cell r="HJ95">
            <v>763</v>
          </cell>
          <cell r="HK95">
            <v>758</v>
          </cell>
          <cell r="HL95">
            <v>1580</v>
          </cell>
          <cell r="HM95">
            <v>766</v>
          </cell>
          <cell r="HN95">
            <v>814</v>
          </cell>
          <cell r="HO95">
            <v>1617</v>
          </cell>
          <cell r="HP95">
            <v>809</v>
          </cell>
          <cell r="HQ95">
            <v>808</v>
          </cell>
          <cell r="HR95">
            <v>1886</v>
          </cell>
          <cell r="HS95">
            <v>872</v>
          </cell>
          <cell r="HT95">
            <v>1014</v>
          </cell>
          <cell r="HU95">
            <v>1307</v>
          </cell>
          <cell r="HV95">
            <v>621</v>
          </cell>
          <cell r="HW95">
            <v>686</v>
          </cell>
          <cell r="HX95">
            <v>1303</v>
          </cell>
          <cell r="HY95">
            <v>635</v>
          </cell>
          <cell r="HZ95">
            <v>668</v>
          </cell>
          <cell r="IA95">
            <v>1243</v>
          </cell>
          <cell r="IB95">
            <v>609</v>
          </cell>
          <cell r="IC95">
            <v>634</v>
          </cell>
          <cell r="ID95">
            <v>1221</v>
          </cell>
          <cell r="IE95">
            <v>579</v>
          </cell>
          <cell r="IF95">
            <v>642</v>
          </cell>
          <cell r="IG95">
            <v>1032</v>
          </cell>
          <cell r="IH95">
            <v>462</v>
          </cell>
          <cell r="II95">
            <v>570</v>
          </cell>
          <cell r="IJ95">
            <v>889</v>
          </cell>
          <cell r="IK95">
            <v>423</v>
          </cell>
          <cell r="IL95">
            <v>466</v>
          </cell>
          <cell r="IM95">
            <v>988</v>
          </cell>
          <cell r="IN95">
            <v>481</v>
          </cell>
          <cell r="IO95">
            <v>507</v>
          </cell>
          <cell r="IP95">
            <v>957</v>
          </cell>
          <cell r="IQ95">
            <v>454</v>
          </cell>
          <cell r="IR95">
            <v>503</v>
          </cell>
          <cell r="IS95">
            <v>937</v>
          </cell>
          <cell r="IT95">
            <v>433</v>
          </cell>
          <cell r="IU95">
            <v>504</v>
          </cell>
          <cell r="IV95">
            <v>842</v>
          </cell>
          <cell r="IW95">
            <v>379</v>
          </cell>
          <cell r="IX95">
            <v>463</v>
          </cell>
          <cell r="IY95">
            <v>848</v>
          </cell>
          <cell r="IZ95">
            <v>395</v>
          </cell>
          <cell r="JA95">
            <v>453</v>
          </cell>
          <cell r="JB95">
            <v>781</v>
          </cell>
          <cell r="JC95">
            <v>340</v>
          </cell>
          <cell r="JD95">
            <v>441</v>
          </cell>
          <cell r="JE95">
            <v>737</v>
          </cell>
          <cell r="JF95">
            <v>317</v>
          </cell>
          <cell r="JG95">
            <v>420</v>
          </cell>
          <cell r="JH95">
            <v>704</v>
          </cell>
          <cell r="JI95">
            <v>311</v>
          </cell>
          <cell r="JJ95">
            <v>393</v>
          </cell>
          <cell r="JK95">
            <v>671</v>
          </cell>
          <cell r="JL95">
            <v>300</v>
          </cell>
          <cell r="JM95">
            <v>371</v>
          </cell>
          <cell r="JN95">
            <v>599</v>
          </cell>
          <cell r="JO95">
            <v>267</v>
          </cell>
          <cell r="JP95">
            <v>332</v>
          </cell>
          <cell r="JQ95">
            <v>560</v>
          </cell>
          <cell r="JR95">
            <v>230</v>
          </cell>
          <cell r="JS95">
            <v>330</v>
          </cell>
          <cell r="JT95">
            <v>482</v>
          </cell>
          <cell r="JU95">
            <v>190</v>
          </cell>
          <cell r="JV95">
            <v>292</v>
          </cell>
          <cell r="JW95">
            <v>396</v>
          </cell>
          <cell r="JX95">
            <v>155</v>
          </cell>
          <cell r="JY95">
            <v>241</v>
          </cell>
          <cell r="JZ95">
            <v>339</v>
          </cell>
          <cell r="KA95">
            <v>127</v>
          </cell>
          <cell r="KB95">
            <v>212</v>
          </cell>
          <cell r="KC95">
            <v>329</v>
          </cell>
          <cell r="KD95">
            <v>110</v>
          </cell>
          <cell r="KE95">
            <v>219</v>
          </cell>
          <cell r="KF95">
            <v>1147</v>
          </cell>
          <cell r="KG95">
            <v>319</v>
          </cell>
          <cell r="KH95">
            <v>828</v>
          </cell>
        </row>
        <row r="96">
          <cell r="C96" t="str">
            <v>East Lindsey</v>
          </cell>
          <cell r="D96" t="str">
            <v>E07000137</v>
          </cell>
          <cell r="E96" t="str">
            <v>Non-metropolitan District</v>
          </cell>
          <cell r="F96">
            <v>137887</v>
          </cell>
          <cell r="G96">
            <v>77204</v>
          </cell>
          <cell r="H96">
            <v>4.6637778299999999</v>
          </cell>
          <cell r="I96">
            <v>0.55990775054936293</v>
          </cell>
          <cell r="J96">
            <v>6170</v>
          </cell>
          <cell r="K96">
            <v>5546</v>
          </cell>
          <cell r="L96">
            <v>6262</v>
          </cell>
          <cell r="M96">
            <v>6214</v>
          </cell>
          <cell r="N96">
            <v>6231</v>
          </cell>
          <cell r="O96">
            <v>6851</v>
          </cell>
          <cell r="P96">
            <v>9243</v>
          </cell>
          <cell r="Q96">
            <v>10069</v>
          </cell>
          <cell r="R96">
            <v>9860</v>
          </cell>
          <cell r="S96">
            <v>10758</v>
          </cell>
          <cell r="T96">
            <v>67413</v>
          </cell>
          <cell r="U96">
            <v>70474</v>
          </cell>
          <cell r="V96">
            <v>1202</v>
          </cell>
          <cell r="W96">
            <v>614</v>
          </cell>
          <cell r="X96">
            <v>588</v>
          </cell>
          <cell r="Y96">
            <v>1224</v>
          </cell>
          <cell r="Z96">
            <v>616</v>
          </cell>
          <cell r="AA96">
            <v>608</v>
          </cell>
          <cell r="AB96">
            <v>1346</v>
          </cell>
          <cell r="AC96">
            <v>696</v>
          </cell>
          <cell r="AD96">
            <v>650</v>
          </cell>
          <cell r="AE96">
            <v>1345</v>
          </cell>
          <cell r="AF96">
            <v>644</v>
          </cell>
          <cell r="AG96">
            <v>701</v>
          </cell>
          <cell r="AH96">
            <v>1319</v>
          </cell>
          <cell r="AI96">
            <v>672</v>
          </cell>
          <cell r="AJ96">
            <v>647</v>
          </cell>
          <cell r="AK96">
            <v>1380</v>
          </cell>
          <cell r="AL96">
            <v>723</v>
          </cell>
          <cell r="AM96">
            <v>657</v>
          </cell>
          <cell r="AN96">
            <v>1290</v>
          </cell>
          <cell r="AO96">
            <v>626</v>
          </cell>
          <cell r="AP96">
            <v>664</v>
          </cell>
          <cell r="AQ96">
            <v>1398</v>
          </cell>
          <cell r="AR96">
            <v>739</v>
          </cell>
          <cell r="AS96">
            <v>659</v>
          </cell>
          <cell r="AT96">
            <v>1226</v>
          </cell>
          <cell r="AU96">
            <v>616</v>
          </cell>
          <cell r="AV96">
            <v>610</v>
          </cell>
          <cell r="AW96">
            <v>1396</v>
          </cell>
          <cell r="AX96">
            <v>709</v>
          </cell>
          <cell r="AY96">
            <v>687</v>
          </cell>
          <cell r="AZ96">
            <v>1232</v>
          </cell>
          <cell r="BA96">
            <v>621</v>
          </cell>
          <cell r="BB96">
            <v>611</v>
          </cell>
          <cell r="BC96">
            <v>1280</v>
          </cell>
          <cell r="BD96">
            <v>634</v>
          </cell>
          <cell r="BE96">
            <v>646</v>
          </cell>
          <cell r="BF96">
            <v>1303</v>
          </cell>
          <cell r="BG96">
            <v>669</v>
          </cell>
          <cell r="BH96">
            <v>634</v>
          </cell>
          <cell r="BI96">
            <v>1191</v>
          </cell>
          <cell r="BJ96">
            <v>630</v>
          </cell>
          <cell r="BK96">
            <v>561</v>
          </cell>
          <cell r="BL96">
            <v>1338</v>
          </cell>
          <cell r="BM96">
            <v>685</v>
          </cell>
          <cell r="BN96">
            <v>653</v>
          </cell>
          <cell r="BO96">
            <v>1406</v>
          </cell>
          <cell r="BP96">
            <v>725</v>
          </cell>
          <cell r="BQ96">
            <v>681</v>
          </cell>
          <cell r="BR96">
            <v>1527</v>
          </cell>
          <cell r="BS96">
            <v>764</v>
          </cell>
          <cell r="BT96">
            <v>763</v>
          </cell>
          <cell r="BU96">
            <v>1568</v>
          </cell>
          <cell r="BV96">
            <v>765</v>
          </cell>
          <cell r="BW96">
            <v>803</v>
          </cell>
          <cell r="BX96">
            <v>1385</v>
          </cell>
          <cell r="BY96">
            <v>735</v>
          </cell>
          <cell r="BZ96">
            <v>650</v>
          </cell>
          <cell r="CA96">
            <v>1208</v>
          </cell>
          <cell r="CB96">
            <v>659</v>
          </cell>
          <cell r="CC96">
            <v>549</v>
          </cell>
          <cell r="CD96">
            <v>1026</v>
          </cell>
          <cell r="CE96">
            <v>559</v>
          </cell>
          <cell r="CF96">
            <v>467</v>
          </cell>
          <cell r="CG96">
            <v>1193</v>
          </cell>
          <cell r="CH96">
            <v>631</v>
          </cell>
          <cell r="CI96">
            <v>562</v>
          </cell>
          <cell r="CJ96">
            <v>1236</v>
          </cell>
          <cell r="CK96">
            <v>691</v>
          </cell>
          <cell r="CL96">
            <v>545</v>
          </cell>
          <cell r="CM96">
            <v>1267</v>
          </cell>
          <cell r="CN96">
            <v>669</v>
          </cell>
          <cell r="CO96">
            <v>598</v>
          </cell>
          <cell r="CP96">
            <v>1306</v>
          </cell>
          <cell r="CQ96">
            <v>697</v>
          </cell>
          <cell r="CR96">
            <v>609</v>
          </cell>
          <cell r="CS96">
            <v>1384</v>
          </cell>
          <cell r="CT96">
            <v>739</v>
          </cell>
          <cell r="CU96">
            <v>645</v>
          </cell>
          <cell r="CV96">
            <v>1358</v>
          </cell>
          <cell r="CW96">
            <v>689</v>
          </cell>
          <cell r="CX96">
            <v>669</v>
          </cell>
          <cell r="CY96">
            <v>1333</v>
          </cell>
          <cell r="CZ96">
            <v>662</v>
          </cell>
          <cell r="DA96">
            <v>671</v>
          </cell>
          <cell r="DB96">
            <v>1268</v>
          </cell>
          <cell r="DC96">
            <v>643</v>
          </cell>
          <cell r="DD96">
            <v>625</v>
          </cell>
          <cell r="DE96">
            <v>1198</v>
          </cell>
          <cell r="DF96">
            <v>550</v>
          </cell>
          <cell r="DG96">
            <v>648</v>
          </cell>
          <cell r="DH96">
            <v>1177</v>
          </cell>
          <cell r="DI96">
            <v>602</v>
          </cell>
          <cell r="DJ96">
            <v>575</v>
          </cell>
          <cell r="DK96">
            <v>1188</v>
          </cell>
          <cell r="DL96">
            <v>615</v>
          </cell>
          <cell r="DM96">
            <v>573</v>
          </cell>
          <cell r="DN96">
            <v>1208</v>
          </cell>
          <cell r="DO96">
            <v>619</v>
          </cell>
          <cell r="DP96">
            <v>589</v>
          </cell>
          <cell r="DQ96">
            <v>1150</v>
          </cell>
          <cell r="DR96">
            <v>572</v>
          </cell>
          <cell r="DS96">
            <v>578</v>
          </cell>
          <cell r="DT96">
            <v>1212</v>
          </cell>
          <cell r="DU96">
            <v>571</v>
          </cell>
          <cell r="DV96">
            <v>641</v>
          </cell>
          <cell r="DW96">
            <v>1157</v>
          </cell>
          <cell r="DX96">
            <v>584</v>
          </cell>
          <cell r="DY96">
            <v>573</v>
          </cell>
          <cell r="DZ96">
            <v>1180</v>
          </cell>
          <cell r="EA96">
            <v>563</v>
          </cell>
          <cell r="EB96">
            <v>617</v>
          </cell>
          <cell r="EC96">
            <v>1045</v>
          </cell>
          <cell r="ED96">
            <v>479</v>
          </cell>
          <cell r="EE96">
            <v>566</v>
          </cell>
          <cell r="EF96">
            <v>1122</v>
          </cell>
          <cell r="EG96">
            <v>562</v>
          </cell>
          <cell r="EH96">
            <v>560</v>
          </cell>
          <cell r="EI96">
            <v>1094</v>
          </cell>
          <cell r="EJ96">
            <v>538</v>
          </cell>
          <cell r="EK96">
            <v>556</v>
          </cell>
          <cell r="EL96">
            <v>1267</v>
          </cell>
          <cell r="EM96">
            <v>602</v>
          </cell>
          <cell r="EN96">
            <v>665</v>
          </cell>
          <cell r="EO96">
            <v>1353</v>
          </cell>
          <cell r="EP96">
            <v>614</v>
          </cell>
          <cell r="EQ96">
            <v>739</v>
          </cell>
          <cell r="ER96">
            <v>1488</v>
          </cell>
          <cell r="ES96">
            <v>710</v>
          </cell>
          <cell r="ET96">
            <v>778</v>
          </cell>
          <cell r="EU96">
            <v>1666</v>
          </cell>
          <cell r="EV96">
            <v>806</v>
          </cell>
          <cell r="EW96">
            <v>860</v>
          </cell>
          <cell r="EX96">
            <v>1710</v>
          </cell>
          <cell r="EY96">
            <v>773</v>
          </cell>
          <cell r="EZ96">
            <v>937</v>
          </cell>
          <cell r="FA96">
            <v>1716</v>
          </cell>
          <cell r="FB96">
            <v>820</v>
          </cell>
          <cell r="FC96">
            <v>896</v>
          </cell>
          <cell r="FD96">
            <v>1903</v>
          </cell>
          <cell r="FE96">
            <v>899</v>
          </cell>
          <cell r="FF96">
            <v>1004</v>
          </cell>
          <cell r="FG96">
            <v>1735</v>
          </cell>
          <cell r="FH96">
            <v>847</v>
          </cell>
          <cell r="FI96">
            <v>888</v>
          </cell>
          <cell r="FJ96">
            <v>1887</v>
          </cell>
          <cell r="FK96">
            <v>923</v>
          </cell>
          <cell r="FL96">
            <v>964</v>
          </cell>
          <cell r="FM96">
            <v>1874</v>
          </cell>
          <cell r="FN96">
            <v>886</v>
          </cell>
          <cell r="FO96">
            <v>988</v>
          </cell>
          <cell r="FP96">
            <v>2100</v>
          </cell>
          <cell r="FQ96">
            <v>997</v>
          </cell>
          <cell r="FR96">
            <v>1103</v>
          </cell>
          <cell r="FS96">
            <v>2042</v>
          </cell>
          <cell r="FT96">
            <v>940</v>
          </cell>
          <cell r="FU96">
            <v>1102</v>
          </cell>
          <cell r="FV96">
            <v>1990</v>
          </cell>
          <cell r="FW96">
            <v>953</v>
          </cell>
          <cell r="FX96">
            <v>1037</v>
          </cell>
          <cell r="FY96">
            <v>2054</v>
          </cell>
          <cell r="FZ96">
            <v>1021</v>
          </cell>
          <cell r="GA96">
            <v>1033</v>
          </cell>
          <cell r="GB96">
            <v>2011</v>
          </cell>
          <cell r="GC96">
            <v>957</v>
          </cell>
          <cell r="GD96">
            <v>1054</v>
          </cell>
          <cell r="GE96">
            <v>2011</v>
          </cell>
          <cell r="GF96">
            <v>980</v>
          </cell>
          <cell r="GG96">
            <v>1031</v>
          </cell>
          <cell r="GH96">
            <v>2014</v>
          </cell>
          <cell r="GI96">
            <v>950</v>
          </cell>
          <cell r="GJ96">
            <v>1064</v>
          </cell>
          <cell r="GK96">
            <v>2055</v>
          </cell>
          <cell r="GL96">
            <v>957</v>
          </cell>
          <cell r="GM96">
            <v>1098</v>
          </cell>
          <cell r="GN96">
            <v>1999</v>
          </cell>
          <cell r="GO96">
            <v>958</v>
          </cell>
          <cell r="GP96">
            <v>1041</v>
          </cell>
          <cell r="GQ96">
            <v>2028</v>
          </cell>
          <cell r="GR96">
            <v>951</v>
          </cell>
          <cell r="GS96">
            <v>1077</v>
          </cell>
          <cell r="GT96">
            <v>1967</v>
          </cell>
          <cell r="GU96">
            <v>940</v>
          </cell>
          <cell r="GV96">
            <v>1027</v>
          </cell>
          <cell r="GW96">
            <v>2060</v>
          </cell>
          <cell r="GX96">
            <v>987</v>
          </cell>
          <cell r="GY96">
            <v>1073</v>
          </cell>
          <cell r="GZ96">
            <v>2102</v>
          </cell>
          <cell r="HA96">
            <v>1033</v>
          </cell>
          <cell r="HB96">
            <v>1069</v>
          </cell>
          <cell r="HC96">
            <v>2102</v>
          </cell>
          <cell r="HD96">
            <v>989</v>
          </cell>
          <cell r="HE96">
            <v>1113</v>
          </cell>
          <cell r="HF96">
            <v>2280</v>
          </cell>
          <cell r="HG96">
            <v>1115</v>
          </cell>
          <cell r="HH96">
            <v>1165</v>
          </cell>
          <cell r="HI96">
            <v>2403</v>
          </cell>
          <cell r="HJ96">
            <v>1162</v>
          </cell>
          <cell r="HK96">
            <v>1241</v>
          </cell>
          <cell r="HL96">
            <v>2405</v>
          </cell>
          <cell r="HM96">
            <v>1144</v>
          </cell>
          <cell r="HN96">
            <v>1261</v>
          </cell>
          <cell r="HO96">
            <v>2639</v>
          </cell>
          <cell r="HP96">
            <v>1283</v>
          </cell>
          <cell r="HQ96">
            <v>1356</v>
          </cell>
          <cell r="HR96">
            <v>2953</v>
          </cell>
          <cell r="HS96">
            <v>1531</v>
          </cell>
          <cell r="HT96">
            <v>1422</v>
          </cell>
          <cell r="HU96">
            <v>2423</v>
          </cell>
          <cell r="HV96">
            <v>1224</v>
          </cell>
          <cell r="HW96">
            <v>1199</v>
          </cell>
          <cell r="HX96">
            <v>2324</v>
          </cell>
          <cell r="HY96">
            <v>1167</v>
          </cell>
          <cell r="HZ96">
            <v>1157</v>
          </cell>
          <cell r="IA96">
            <v>2253</v>
          </cell>
          <cell r="IB96">
            <v>1129</v>
          </cell>
          <cell r="IC96">
            <v>1124</v>
          </cell>
          <cell r="ID96">
            <v>2038</v>
          </cell>
          <cell r="IE96">
            <v>1011</v>
          </cell>
          <cell r="IF96">
            <v>1027</v>
          </cell>
          <cell r="IG96">
            <v>1900</v>
          </cell>
          <cell r="IH96">
            <v>982</v>
          </cell>
          <cell r="II96">
            <v>918</v>
          </cell>
          <cell r="IJ96">
            <v>1623</v>
          </cell>
          <cell r="IK96">
            <v>761</v>
          </cell>
          <cell r="IL96">
            <v>862</v>
          </cell>
          <cell r="IM96">
            <v>1613</v>
          </cell>
          <cell r="IN96">
            <v>786</v>
          </cell>
          <cell r="IO96">
            <v>827</v>
          </cell>
          <cell r="IP96">
            <v>1592</v>
          </cell>
          <cell r="IQ96">
            <v>754</v>
          </cell>
          <cell r="IR96">
            <v>838</v>
          </cell>
          <cell r="IS96">
            <v>1481</v>
          </cell>
          <cell r="IT96">
            <v>733</v>
          </cell>
          <cell r="IU96">
            <v>748</v>
          </cell>
          <cell r="IV96">
            <v>1388</v>
          </cell>
          <cell r="IW96">
            <v>688</v>
          </cell>
          <cell r="IX96">
            <v>700</v>
          </cell>
          <cell r="IY96">
            <v>1259</v>
          </cell>
          <cell r="IZ96">
            <v>608</v>
          </cell>
          <cell r="JA96">
            <v>651</v>
          </cell>
          <cell r="JB96">
            <v>1197</v>
          </cell>
          <cell r="JC96">
            <v>570</v>
          </cell>
          <cell r="JD96">
            <v>627</v>
          </cell>
          <cell r="JE96">
            <v>994</v>
          </cell>
          <cell r="JF96">
            <v>481</v>
          </cell>
          <cell r="JG96">
            <v>513</v>
          </cell>
          <cell r="JH96">
            <v>1014</v>
          </cell>
          <cell r="JI96">
            <v>471</v>
          </cell>
          <cell r="JJ96">
            <v>543</v>
          </cell>
          <cell r="JK96">
            <v>953</v>
          </cell>
          <cell r="JL96">
            <v>432</v>
          </cell>
          <cell r="JM96">
            <v>521</v>
          </cell>
          <cell r="JN96">
            <v>850</v>
          </cell>
          <cell r="JO96">
            <v>369</v>
          </cell>
          <cell r="JP96">
            <v>481</v>
          </cell>
          <cell r="JQ96">
            <v>787</v>
          </cell>
          <cell r="JR96">
            <v>327</v>
          </cell>
          <cell r="JS96">
            <v>460</v>
          </cell>
          <cell r="JT96">
            <v>685</v>
          </cell>
          <cell r="JU96">
            <v>297</v>
          </cell>
          <cell r="JV96">
            <v>388</v>
          </cell>
          <cell r="JW96">
            <v>557</v>
          </cell>
          <cell r="JX96">
            <v>220</v>
          </cell>
          <cell r="JY96">
            <v>337</v>
          </cell>
          <cell r="JZ96">
            <v>511</v>
          </cell>
          <cell r="KA96">
            <v>217</v>
          </cell>
          <cell r="KB96">
            <v>294</v>
          </cell>
          <cell r="KC96">
            <v>408</v>
          </cell>
          <cell r="KD96">
            <v>172</v>
          </cell>
          <cell r="KE96">
            <v>236</v>
          </cell>
          <cell r="KF96">
            <v>1557</v>
          </cell>
          <cell r="KG96">
            <v>509</v>
          </cell>
          <cell r="KH96">
            <v>1048</v>
          </cell>
        </row>
        <row r="97">
          <cell r="C97" t="str">
            <v>East Northamptonshire</v>
          </cell>
          <cell r="D97" t="str">
            <v>E07000152</v>
          </cell>
          <cell r="E97" t="str">
            <v>Non-metropolitan District</v>
          </cell>
          <cell r="F97">
            <v>89746</v>
          </cell>
          <cell r="G97">
            <v>54907</v>
          </cell>
          <cell r="H97">
            <v>3.4073170899999998</v>
          </cell>
          <cell r="I97">
            <v>0.61180442582399219</v>
          </cell>
          <cell r="J97">
            <v>4589</v>
          </cell>
          <cell r="K97">
            <v>4032</v>
          </cell>
          <cell r="L97">
            <v>4450</v>
          </cell>
          <cell r="M97">
            <v>4843</v>
          </cell>
          <cell r="N97">
            <v>5545</v>
          </cell>
          <cell r="O97">
            <v>6029</v>
          </cell>
          <cell r="P97">
            <v>7029</v>
          </cell>
          <cell r="Q97">
            <v>7011</v>
          </cell>
          <cell r="R97">
            <v>5616</v>
          </cell>
          <cell r="S97">
            <v>5763</v>
          </cell>
          <cell r="T97">
            <v>44368</v>
          </cell>
          <cell r="U97">
            <v>45378</v>
          </cell>
          <cell r="V97">
            <v>892</v>
          </cell>
          <cell r="W97">
            <v>452</v>
          </cell>
          <cell r="X97">
            <v>440</v>
          </cell>
          <cell r="Y97">
            <v>947</v>
          </cell>
          <cell r="Z97">
            <v>494</v>
          </cell>
          <cell r="AA97">
            <v>453</v>
          </cell>
          <cell r="AB97">
            <v>995</v>
          </cell>
          <cell r="AC97">
            <v>497</v>
          </cell>
          <cell r="AD97">
            <v>498</v>
          </cell>
          <cell r="AE97">
            <v>1004</v>
          </cell>
          <cell r="AF97">
            <v>502</v>
          </cell>
          <cell r="AG97">
            <v>502</v>
          </cell>
          <cell r="AH97">
            <v>1116</v>
          </cell>
          <cell r="AI97">
            <v>587</v>
          </cell>
          <cell r="AJ97">
            <v>529</v>
          </cell>
          <cell r="AK97">
            <v>1081</v>
          </cell>
          <cell r="AL97">
            <v>542</v>
          </cell>
          <cell r="AM97">
            <v>539</v>
          </cell>
          <cell r="AN97">
            <v>1027</v>
          </cell>
          <cell r="AO97">
            <v>541</v>
          </cell>
          <cell r="AP97">
            <v>486</v>
          </cell>
          <cell r="AQ97">
            <v>1150</v>
          </cell>
          <cell r="AR97">
            <v>579</v>
          </cell>
          <cell r="AS97">
            <v>571</v>
          </cell>
          <cell r="AT97">
            <v>1123</v>
          </cell>
          <cell r="AU97">
            <v>563</v>
          </cell>
          <cell r="AV97">
            <v>560</v>
          </cell>
          <cell r="AW97">
            <v>1141</v>
          </cell>
          <cell r="AX97">
            <v>572</v>
          </cell>
          <cell r="AY97">
            <v>569</v>
          </cell>
          <cell r="AZ97">
            <v>1033</v>
          </cell>
          <cell r="BA97">
            <v>536</v>
          </cell>
          <cell r="BB97">
            <v>497</v>
          </cell>
          <cell r="BC97">
            <v>1132</v>
          </cell>
          <cell r="BD97">
            <v>615</v>
          </cell>
          <cell r="BE97">
            <v>517</v>
          </cell>
          <cell r="BF97">
            <v>1035</v>
          </cell>
          <cell r="BG97">
            <v>534</v>
          </cell>
          <cell r="BH97">
            <v>501</v>
          </cell>
          <cell r="BI97">
            <v>1013</v>
          </cell>
          <cell r="BJ97">
            <v>500</v>
          </cell>
          <cell r="BK97">
            <v>513</v>
          </cell>
          <cell r="BL97">
            <v>1186</v>
          </cell>
          <cell r="BM97">
            <v>634</v>
          </cell>
          <cell r="BN97">
            <v>552</v>
          </cell>
          <cell r="BO97">
            <v>1219</v>
          </cell>
          <cell r="BP97">
            <v>643</v>
          </cell>
          <cell r="BQ97">
            <v>576</v>
          </cell>
          <cell r="BR97">
            <v>1194</v>
          </cell>
          <cell r="BS97">
            <v>612</v>
          </cell>
          <cell r="BT97">
            <v>582</v>
          </cell>
          <cell r="BU97">
            <v>1265</v>
          </cell>
          <cell r="BV97">
            <v>654</v>
          </cell>
          <cell r="BW97">
            <v>611</v>
          </cell>
          <cell r="BX97">
            <v>1139</v>
          </cell>
          <cell r="BY97">
            <v>652</v>
          </cell>
          <cell r="BZ97">
            <v>487</v>
          </cell>
          <cell r="CA97">
            <v>801</v>
          </cell>
          <cell r="CB97">
            <v>461</v>
          </cell>
          <cell r="CC97">
            <v>340</v>
          </cell>
          <cell r="CD97">
            <v>835</v>
          </cell>
          <cell r="CE97">
            <v>438</v>
          </cell>
          <cell r="CF97">
            <v>397</v>
          </cell>
          <cell r="CG97">
            <v>750</v>
          </cell>
          <cell r="CH97">
            <v>415</v>
          </cell>
          <cell r="CI97">
            <v>335</v>
          </cell>
          <cell r="CJ97">
            <v>841</v>
          </cell>
          <cell r="CK97">
            <v>423</v>
          </cell>
          <cell r="CL97">
            <v>418</v>
          </cell>
          <cell r="CM97">
            <v>904</v>
          </cell>
          <cell r="CN97">
            <v>477</v>
          </cell>
          <cell r="CO97">
            <v>427</v>
          </cell>
          <cell r="CP97">
            <v>892</v>
          </cell>
          <cell r="CQ97">
            <v>457</v>
          </cell>
          <cell r="CR97">
            <v>435</v>
          </cell>
          <cell r="CS97">
            <v>992</v>
          </cell>
          <cell r="CT97">
            <v>489</v>
          </cell>
          <cell r="CU97">
            <v>503</v>
          </cell>
          <cell r="CV97">
            <v>899</v>
          </cell>
          <cell r="CW97">
            <v>427</v>
          </cell>
          <cell r="CX97">
            <v>472</v>
          </cell>
          <cell r="CY97">
            <v>969</v>
          </cell>
          <cell r="CZ97">
            <v>490</v>
          </cell>
          <cell r="DA97">
            <v>479</v>
          </cell>
          <cell r="DB97">
            <v>804</v>
          </cell>
          <cell r="DC97">
            <v>398</v>
          </cell>
          <cell r="DD97">
            <v>406</v>
          </cell>
          <cell r="DE97">
            <v>910</v>
          </cell>
          <cell r="DF97">
            <v>458</v>
          </cell>
          <cell r="DG97">
            <v>452</v>
          </cell>
          <cell r="DH97">
            <v>921</v>
          </cell>
          <cell r="DI97">
            <v>426</v>
          </cell>
          <cell r="DJ97">
            <v>495</v>
          </cell>
          <cell r="DK97">
            <v>911</v>
          </cell>
          <cell r="DL97">
            <v>405</v>
          </cell>
          <cell r="DM97">
            <v>506</v>
          </cell>
          <cell r="DN97">
            <v>996</v>
          </cell>
          <cell r="DO97">
            <v>464</v>
          </cell>
          <cell r="DP97">
            <v>532</v>
          </cell>
          <cell r="DQ97">
            <v>958</v>
          </cell>
          <cell r="DR97">
            <v>457</v>
          </cell>
          <cell r="DS97">
            <v>501</v>
          </cell>
          <cell r="DT97">
            <v>933</v>
          </cell>
          <cell r="DU97">
            <v>436</v>
          </cell>
          <cell r="DV97">
            <v>497</v>
          </cell>
          <cell r="DW97">
            <v>1123</v>
          </cell>
          <cell r="DX97">
            <v>522</v>
          </cell>
          <cell r="DY97">
            <v>601</v>
          </cell>
          <cell r="DZ97">
            <v>995</v>
          </cell>
          <cell r="EA97">
            <v>491</v>
          </cell>
          <cell r="EB97">
            <v>504</v>
          </cell>
          <cell r="EC97">
            <v>1005</v>
          </cell>
          <cell r="ED97">
            <v>486</v>
          </cell>
          <cell r="EE97">
            <v>519</v>
          </cell>
          <cell r="EF97">
            <v>1009</v>
          </cell>
          <cell r="EG97">
            <v>432</v>
          </cell>
          <cell r="EH97">
            <v>577</v>
          </cell>
          <cell r="EI97">
            <v>1021</v>
          </cell>
          <cell r="EJ97">
            <v>521</v>
          </cell>
          <cell r="EK97">
            <v>500</v>
          </cell>
          <cell r="EL97">
            <v>1129</v>
          </cell>
          <cell r="EM97">
            <v>517</v>
          </cell>
          <cell r="EN97">
            <v>612</v>
          </cell>
          <cell r="EO97">
            <v>1206</v>
          </cell>
          <cell r="EP97">
            <v>572</v>
          </cell>
          <cell r="EQ97">
            <v>634</v>
          </cell>
          <cell r="ER97">
            <v>1321</v>
          </cell>
          <cell r="ES97">
            <v>641</v>
          </cell>
          <cell r="ET97">
            <v>680</v>
          </cell>
          <cell r="EU97">
            <v>1373</v>
          </cell>
          <cell r="EV97">
            <v>689</v>
          </cell>
          <cell r="EW97">
            <v>684</v>
          </cell>
          <cell r="EX97">
            <v>1392</v>
          </cell>
          <cell r="EY97">
            <v>674</v>
          </cell>
          <cell r="EZ97">
            <v>718</v>
          </cell>
          <cell r="FA97">
            <v>1357</v>
          </cell>
          <cell r="FB97">
            <v>685</v>
          </cell>
          <cell r="FC97">
            <v>672</v>
          </cell>
          <cell r="FD97">
            <v>1408</v>
          </cell>
          <cell r="FE97">
            <v>693</v>
          </cell>
          <cell r="FF97">
            <v>715</v>
          </cell>
          <cell r="FG97">
            <v>1487</v>
          </cell>
          <cell r="FH97">
            <v>712</v>
          </cell>
          <cell r="FI97">
            <v>775</v>
          </cell>
          <cell r="FJ97">
            <v>1554</v>
          </cell>
          <cell r="FK97">
            <v>783</v>
          </cell>
          <cell r="FL97">
            <v>771</v>
          </cell>
          <cell r="FM97">
            <v>1461</v>
          </cell>
          <cell r="FN97">
            <v>734</v>
          </cell>
          <cell r="FO97">
            <v>727</v>
          </cell>
          <cell r="FP97">
            <v>1474</v>
          </cell>
          <cell r="FQ97">
            <v>764</v>
          </cell>
          <cell r="FR97">
            <v>710</v>
          </cell>
          <cell r="FS97">
            <v>1293</v>
          </cell>
          <cell r="FT97">
            <v>685</v>
          </cell>
          <cell r="FU97">
            <v>608</v>
          </cell>
          <cell r="FV97">
            <v>1344</v>
          </cell>
          <cell r="FW97">
            <v>670</v>
          </cell>
          <cell r="FX97">
            <v>674</v>
          </cell>
          <cell r="FY97">
            <v>1376</v>
          </cell>
          <cell r="FZ97">
            <v>687</v>
          </cell>
          <cell r="GA97">
            <v>689</v>
          </cell>
          <cell r="GB97">
            <v>1286</v>
          </cell>
          <cell r="GC97">
            <v>616</v>
          </cell>
          <cell r="GD97">
            <v>670</v>
          </cell>
          <cell r="GE97">
            <v>1237</v>
          </cell>
          <cell r="GF97">
            <v>614</v>
          </cell>
          <cell r="GG97">
            <v>623</v>
          </cell>
          <cell r="GH97">
            <v>1182</v>
          </cell>
          <cell r="GI97">
            <v>569</v>
          </cell>
          <cell r="GJ97">
            <v>613</v>
          </cell>
          <cell r="GK97">
            <v>1173</v>
          </cell>
          <cell r="GL97">
            <v>617</v>
          </cell>
          <cell r="GM97">
            <v>556</v>
          </cell>
          <cell r="GN97">
            <v>1164</v>
          </cell>
          <cell r="GO97">
            <v>584</v>
          </cell>
          <cell r="GP97">
            <v>580</v>
          </cell>
          <cell r="GQ97">
            <v>1010</v>
          </cell>
          <cell r="GR97">
            <v>517</v>
          </cell>
          <cell r="GS97">
            <v>493</v>
          </cell>
          <cell r="GT97">
            <v>1035</v>
          </cell>
          <cell r="GU97">
            <v>501</v>
          </cell>
          <cell r="GV97">
            <v>534</v>
          </cell>
          <cell r="GW97">
            <v>1141</v>
          </cell>
          <cell r="GX97">
            <v>579</v>
          </cell>
          <cell r="GY97">
            <v>562</v>
          </cell>
          <cell r="GZ97">
            <v>1070</v>
          </cell>
          <cell r="HA97">
            <v>515</v>
          </cell>
          <cell r="HB97">
            <v>555</v>
          </cell>
          <cell r="HC97">
            <v>1166</v>
          </cell>
          <cell r="HD97">
            <v>545</v>
          </cell>
          <cell r="HE97">
            <v>621</v>
          </cell>
          <cell r="HF97">
            <v>1201</v>
          </cell>
          <cell r="HG97">
            <v>575</v>
          </cell>
          <cell r="HH97">
            <v>626</v>
          </cell>
          <cell r="HI97">
            <v>1156</v>
          </cell>
          <cell r="HJ97">
            <v>547</v>
          </cell>
          <cell r="HK97">
            <v>609</v>
          </cell>
          <cell r="HL97">
            <v>1238</v>
          </cell>
          <cell r="HM97">
            <v>593</v>
          </cell>
          <cell r="HN97">
            <v>645</v>
          </cell>
          <cell r="HO97">
            <v>1284</v>
          </cell>
          <cell r="HP97">
            <v>655</v>
          </cell>
          <cell r="HQ97">
            <v>629</v>
          </cell>
          <cell r="HR97">
            <v>1360</v>
          </cell>
          <cell r="HS97">
            <v>674</v>
          </cell>
          <cell r="HT97">
            <v>686</v>
          </cell>
          <cell r="HU97">
            <v>1029</v>
          </cell>
          <cell r="HV97">
            <v>514</v>
          </cell>
          <cell r="HW97">
            <v>515</v>
          </cell>
          <cell r="HX97">
            <v>1025</v>
          </cell>
          <cell r="HY97">
            <v>524</v>
          </cell>
          <cell r="HZ97">
            <v>501</v>
          </cell>
          <cell r="IA97">
            <v>963</v>
          </cell>
          <cell r="IB97">
            <v>478</v>
          </cell>
          <cell r="IC97">
            <v>485</v>
          </cell>
          <cell r="ID97">
            <v>838</v>
          </cell>
          <cell r="IE97">
            <v>396</v>
          </cell>
          <cell r="IF97">
            <v>442</v>
          </cell>
          <cell r="IG97">
            <v>748</v>
          </cell>
          <cell r="IH97">
            <v>360</v>
          </cell>
          <cell r="II97">
            <v>388</v>
          </cell>
          <cell r="IJ97">
            <v>659</v>
          </cell>
          <cell r="IK97">
            <v>342</v>
          </cell>
          <cell r="IL97">
            <v>317</v>
          </cell>
          <cell r="IM97">
            <v>638</v>
          </cell>
          <cell r="IN97">
            <v>315</v>
          </cell>
          <cell r="IO97">
            <v>323</v>
          </cell>
          <cell r="IP97">
            <v>690</v>
          </cell>
          <cell r="IQ97">
            <v>337</v>
          </cell>
          <cell r="IR97">
            <v>353</v>
          </cell>
          <cell r="IS97">
            <v>670</v>
          </cell>
          <cell r="IT97">
            <v>329</v>
          </cell>
          <cell r="IU97">
            <v>341</v>
          </cell>
          <cell r="IV97">
            <v>555</v>
          </cell>
          <cell r="IW97">
            <v>273</v>
          </cell>
          <cell r="IX97">
            <v>282</v>
          </cell>
          <cell r="IY97">
            <v>532</v>
          </cell>
          <cell r="IZ97">
            <v>274</v>
          </cell>
          <cell r="JA97">
            <v>258</v>
          </cell>
          <cell r="JB97">
            <v>493</v>
          </cell>
          <cell r="JC97">
            <v>225</v>
          </cell>
          <cell r="JD97">
            <v>268</v>
          </cell>
          <cell r="JE97">
            <v>501</v>
          </cell>
          <cell r="JF97">
            <v>242</v>
          </cell>
          <cell r="JG97">
            <v>259</v>
          </cell>
          <cell r="JH97">
            <v>416</v>
          </cell>
          <cell r="JI97">
            <v>196</v>
          </cell>
          <cell r="JJ97">
            <v>220</v>
          </cell>
          <cell r="JK97">
            <v>396</v>
          </cell>
          <cell r="JL97">
            <v>185</v>
          </cell>
          <cell r="JM97">
            <v>211</v>
          </cell>
          <cell r="JN97">
            <v>347</v>
          </cell>
          <cell r="JO97">
            <v>144</v>
          </cell>
          <cell r="JP97">
            <v>203</v>
          </cell>
          <cell r="JQ97">
            <v>333</v>
          </cell>
          <cell r="JR97">
            <v>130</v>
          </cell>
          <cell r="JS97">
            <v>203</v>
          </cell>
          <cell r="JT97">
            <v>310</v>
          </cell>
          <cell r="JU97">
            <v>111</v>
          </cell>
          <cell r="JV97">
            <v>199</v>
          </cell>
          <cell r="JW97">
            <v>288</v>
          </cell>
          <cell r="JX97">
            <v>122</v>
          </cell>
          <cell r="JY97">
            <v>166</v>
          </cell>
          <cell r="JZ97">
            <v>220</v>
          </cell>
          <cell r="KA97">
            <v>76</v>
          </cell>
          <cell r="KB97">
            <v>144</v>
          </cell>
          <cell r="KC97">
            <v>200</v>
          </cell>
          <cell r="KD97">
            <v>82</v>
          </cell>
          <cell r="KE97">
            <v>118</v>
          </cell>
          <cell r="KF97">
            <v>856</v>
          </cell>
          <cell r="KG97">
            <v>224</v>
          </cell>
          <cell r="KH97">
            <v>632</v>
          </cell>
        </row>
        <row r="98">
          <cell r="C98" t="str">
            <v>East Riding of Yorkshire</v>
          </cell>
          <cell r="D98" t="str">
            <v>E06000011</v>
          </cell>
          <cell r="E98" t="str">
            <v>Unitary Authority</v>
          </cell>
          <cell r="F98">
            <v>336685</v>
          </cell>
          <cell r="G98">
            <v>199172</v>
          </cell>
          <cell r="H98">
            <v>3.7795236500000002</v>
          </cell>
          <cell r="I98">
            <v>0.59156778591264836</v>
          </cell>
          <cell r="J98">
            <v>16389</v>
          </cell>
          <cell r="K98">
            <v>14724</v>
          </cell>
          <cell r="L98">
            <v>15483</v>
          </cell>
          <cell r="M98">
            <v>15499</v>
          </cell>
          <cell r="N98">
            <v>18829</v>
          </cell>
          <cell r="O98">
            <v>19857</v>
          </cell>
          <cell r="P98">
            <v>25384</v>
          </cell>
          <cell r="Q98">
            <v>26142</v>
          </cell>
          <cell r="R98">
            <v>22969</v>
          </cell>
          <cell r="S98">
            <v>23896</v>
          </cell>
          <cell r="T98">
            <v>165045</v>
          </cell>
          <cell r="U98">
            <v>171640</v>
          </cell>
          <cell r="V98">
            <v>2987</v>
          </cell>
          <cell r="W98">
            <v>1571</v>
          </cell>
          <cell r="X98">
            <v>1416</v>
          </cell>
          <cell r="Y98">
            <v>3084</v>
          </cell>
          <cell r="Z98">
            <v>1595</v>
          </cell>
          <cell r="AA98">
            <v>1489</v>
          </cell>
          <cell r="AB98">
            <v>3109</v>
          </cell>
          <cell r="AC98">
            <v>1636</v>
          </cell>
          <cell r="AD98">
            <v>1473</v>
          </cell>
          <cell r="AE98">
            <v>3474</v>
          </cell>
          <cell r="AF98">
            <v>1828</v>
          </cell>
          <cell r="AG98">
            <v>1646</v>
          </cell>
          <cell r="AH98">
            <v>3481</v>
          </cell>
          <cell r="AI98">
            <v>1773</v>
          </cell>
          <cell r="AJ98">
            <v>1708</v>
          </cell>
          <cell r="AK98">
            <v>3488</v>
          </cell>
          <cell r="AL98">
            <v>1766</v>
          </cell>
          <cell r="AM98">
            <v>1722</v>
          </cell>
          <cell r="AN98">
            <v>3506</v>
          </cell>
          <cell r="AO98">
            <v>1769</v>
          </cell>
          <cell r="AP98">
            <v>1737</v>
          </cell>
          <cell r="AQ98">
            <v>3651</v>
          </cell>
          <cell r="AR98">
            <v>1884</v>
          </cell>
          <cell r="AS98">
            <v>1767</v>
          </cell>
          <cell r="AT98">
            <v>3589</v>
          </cell>
          <cell r="AU98">
            <v>1874</v>
          </cell>
          <cell r="AV98">
            <v>1715</v>
          </cell>
          <cell r="AW98">
            <v>3493</v>
          </cell>
          <cell r="AX98">
            <v>1810</v>
          </cell>
          <cell r="AY98">
            <v>1683</v>
          </cell>
          <cell r="AZ98">
            <v>3464</v>
          </cell>
          <cell r="BA98">
            <v>1720</v>
          </cell>
          <cell r="BB98">
            <v>1744</v>
          </cell>
          <cell r="BC98">
            <v>3487</v>
          </cell>
          <cell r="BD98">
            <v>1754</v>
          </cell>
          <cell r="BE98">
            <v>1733</v>
          </cell>
          <cell r="BF98">
            <v>3371</v>
          </cell>
          <cell r="BG98">
            <v>1713</v>
          </cell>
          <cell r="BH98">
            <v>1658</v>
          </cell>
          <cell r="BI98">
            <v>3474</v>
          </cell>
          <cell r="BJ98">
            <v>1744</v>
          </cell>
          <cell r="BK98">
            <v>1730</v>
          </cell>
          <cell r="BL98">
            <v>3606</v>
          </cell>
          <cell r="BM98">
            <v>1806</v>
          </cell>
          <cell r="BN98">
            <v>1800</v>
          </cell>
          <cell r="BO98">
            <v>3653</v>
          </cell>
          <cell r="BP98">
            <v>1876</v>
          </cell>
          <cell r="BQ98">
            <v>1777</v>
          </cell>
          <cell r="BR98">
            <v>3886</v>
          </cell>
          <cell r="BS98">
            <v>1954</v>
          </cell>
          <cell r="BT98">
            <v>1932</v>
          </cell>
          <cell r="BU98">
            <v>3915</v>
          </cell>
          <cell r="BV98">
            <v>1964</v>
          </cell>
          <cell r="BW98">
            <v>1951</v>
          </cell>
          <cell r="BX98">
            <v>3962</v>
          </cell>
          <cell r="BY98">
            <v>2023</v>
          </cell>
          <cell r="BZ98">
            <v>1939</v>
          </cell>
          <cell r="CA98">
            <v>3748</v>
          </cell>
          <cell r="CB98">
            <v>2068</v>
          </cell>
          <cell r="CC98">
            <v>1680</v>
          </cell>
          <cell r="CD98">
            <v>3095</v>
          </cell>
          <cell r="CE98">
            <v>1682</v>
          </cell>
          <cell r="CF98">
            <v>1413</v>
          </cell>
          <cell r="CG98">
            <v>3050</v>
          </cell>
          <cell r="CH98">
            <v>1719</v>
          </cell>
          <cell r="CI98">
            <v>1331</v>
          </cell>
          <cell r="CJ98">
            <v>3188</v>
          </cell>
          <cell r="CK98">
            <v>1728</v>
          </cell>
          <cell r="CL98">
            <v>1460</v>
          </cell>
          <cell r="CM98">
            <v>3297</v>
          </cell>
          <cell r="CN98">
            <v>1781</v>
          </cell>
          <cell r="CO98">
            <v>1516</v>
          </cell>
          <cell r="CP98">
            <v>2972</v>
          </cell>
          <cell r="CQ98">
            <v>1470</v>
          </cell>
          <cell r="CR98">
            <v>1502</v>
          </cell>
          <cell r="CS98">
            <v>2912</v>
          </cell>
          <cell r="CT98">
            <v>1518</v>
          </cell>
          <cell r="CU98">
            <v>1394</v>
          </cell>
          <cell r="CV98">
            <v>3104</v>
          </cell>
          <cell r="CW98">
            <v>1618</v>
          </cell>
          <cell r="CX98">
            <v>1486</v>
          </cell>
          <cell r="CY98">
            <v>3186</v>
          </cell>
          <cell r="CZ98">
            <v>1591</v>
          </cell>
          <cell r="DA98">
            <v>1595</v>
          </cell>
          <cell r="DB98">
            <v>3109</v>
          </cell>
          <cell r="DC98">
            <v>1588</v>
          </cell>
          <cell r="DD98">
            <v>1521</v>
          </cell>
          <cell r="DE98">
            <v>3049</v>
          </cell>
          <cell r="DF98">
            <v>1514</v>
          </cell>
          <cell r="DG98">
            <v>1535</v>
          </cell>
          <cell r="DH98">
            <v>2996</v>
          </cell>
          <cell r="DI98">
            <v>1402</v>
          </cell>
          <cell r="DJ98">
            <v>1594</v>
          </cell>
          <cell r="DK98">
            <v>3093</v>
          </cell>
          <cell r="DL98">
            <v>1541</v>
          </cell>
          <cell r="DM98">
            <v>1552</v>
          </cell>
          <cell r="DN98">
            <v>3036</v>
          </cell>
          <cell r="DO98">
            <v>1515</v>
          </cell>
          <cell r="DP98">
            <v>1521</v>
          </cell>
          <cell r="DQ98">
            <v>3158</v>
          </cell>
          <cell r="DR98">
            <v>1661</v>
          </cell>
          <cell r="DS98">
            <v>1497</v>
          </cell>
          <cell r="DT98">
            <v>3339</v>
          </cell>
          <cell r="DU98">
            <v>1535</v>
          </cell>
          <cell r="DV98">
            <v>1804</v>
          </cell>
          <cell r="DW98">
            <v>3374</v>
          </cell>
          <cell r="DX98">
            <v>1599</v>
          </cell>
          <cell r="DY98">
            <v>1775</v>
          </cell>
          <cell r="DZ98">
            <v>3500</v>
          </cell>
          <cell r="EA98">
            <v>1644</v>
          </cell>
          <cell r="EB98">
            <v>1856</v>
          </cell>
          <cell r="EC98">
            <v>3307</v>
          </cell>
          <cell r="ED98">
            <v>1596</v>
          </cell>
          <cell r="EE98">
            <v>1711</v>
          </cell>
          <cell r="EF98">
            <v>3244</v>
          </cell>
          <cell r="EG98">
            <v>1686</v>
          </cell>
          <cell r="EH98">
            <v>1558</v>
          </cell>
          <cell r="EI98">
            <v>3633</v>
          </cell>
          <cell r="EJ98">
            <v>1752</v>
          </cell>
          <cell r="EK98">
            <v>1881</v>
          </cell>
          <cell r="EL98">
            <v>3864</v>
          </cell>
          <cell r="EM98">
            <v>1874</v>
          </cell>
          <cell r="EN98">
            <v>1990</v>
          </cell>
          <cell r="EO98">
            <v>4028</v>
          </cell>
          <cell r="EP98">
            <v>1971</v>
          </cell>
          <cell r="EQ98">
            <v>2057</v>
          </cell>
          <cell r="ER98">
            <v>4316</v>
          </cell>
          <cell r="ES98">
            <v>2042</v>
          </cell>
          <cell r="ET98">
            <v>2274</v>
          </cell>
          <cell r="EU98">
            <v>4600</v>
          </cell>
          <cell r="EV98">
            <v>2248</v>
          </cell>
          <cell r="EW98">
            <v>2352</v>
          </cell>
          <cell r="EX98">
            <v>4820</v>
          </cell>
          <cell r="EY98">
            <v>2417</v>
          </cell>
          <cell r="EZ98">
            <v>2403</v>
          </cell>
          <cell r="FA98">
            <v>4754</v>
          </cell>
          <cell r="FB98">
            <v>2313</v>
          </cell>
          <cell r="FC98">
            <v>2441</v>
          </cell>
          <cell r="FD98">
            <v>5074</v>
          </cell>
          <cell r="FE98">
            <v>2413</v>
          </cell>
          <cell r="FF98">
            <v>2661</v>
          </cell>
          <cell r="FG98">
            <v>5098</v>
          </cell>
          <cell r="FH98">
            <v>2436</v>
          </cell>
          <cell r="FI98">
            <v>2662</v>
          </cell>
          <cell r="FJ98">
            <v>4996</v>
          </cell>
          <cell r="FK98">
            <v>2466</v>
          </cell>
          <cell r="FL98">
            <v>2530</v>
          </cell>
          <cell r="FM98">
            <v>5197</v>
          </cell>
          <cell r="FN98">
            <v>2542</v>
          </cell>
          <cell r="FO98">
            <v>2655</v>
          </cell>
          <cell r="FP98">
            <v>5258</v>
          </cell>
          <cell r="FQ98">
            <v>2647</v>
          </cell>
          <cell r="FR98">
            <v>2611</v>
          </cell>
          <cell r="FS98">
            <v>5366</v>
          </cell>
          <cell r="FT98">
            <v>2688</v>
          </cell>
          <cell r="FU98">
            <v>2678</v>
          </cell>
          <cell r="FV98">
            <v>5412</v>
          </cell>
          <cell r="FW98">
            <v>2660</v>
          </cell>
          <cell r="FX98">
            <v>2752</v>
          </cell>
          <cell r="FY98">
            <v>5284</v>
          </cell>
          <cell r="FZ98">
            <v>2670</v>
          </cell>
          <cell r="GA98">
            <v>2614</v>
          </cell>
          <cell r="GB98">
            <v>5087</v>
          </cell>
          <cell r="GC98">
            <v>2549</v>
          </cell>
          <cell r="GD98">
            <v>2538</v>
          </cell>
          <cell r="GE98">
            <v>4841</v>
          </cell>
          <cell r="GF98">
            <v>2408</v>
          </cell>
          <cell r="GG98">
            <v>2433</v>
          </cell>
          <cell r="GH98">
            <v>4775</v>
          </cell>
          <cell r="GI98">
            <v>2387</v>
          </cell>
          <cell r="GJ98">
            <v>2388</v>
          </cell>
          <cell r="GK98">
            <v>4919</v>
          </cell>
          <cell r="GL98">
            <v>2432</v>
          </cell>
          <cell r="GM98">
            <v>2487</v>
          </cell>
          <cell r="GN98">
            <v>4688</v>
          </cell>
          <cell r="GO98">
            <v>2342</v>
          </cell>
          <cell r="GP98">
            <v>2346</v>
          </cell>
          <cell r="GQ98">
            <v>4665</v>
          </cell>
          <cell r="GR98">
            <v>2266</v>
          </cell>
          <cell r="GS98">
            <v>2399</v>
          </cell>
          <cell r="GT98">
            <v>4559</v>
          </cell>
          <cell r="GU98">
            <v>2186</v>
          </cell>
          <cell r="GV98">
            <v>2373</v>
          </cell>
          <cell r="GW98">
            <v>4524</v>
          </cell>
          <cell r="GX98">
            <v>2229</v>
          </cell>
          <cell r="GY98">
            <v>2295</v>
          </cell>
          <cell r="GZ98">
            <v>4558</v>
          </cell>
          <cell r="HA98">
            <v>2177</v>
          </cell>
          <cell r="HB98">
            <v>2381</v>
          </cell>
          <cell r="HC98">
            <v>4561</v>
          </cell>
          <cell r="HD98">
            <v>2197</v>
          </cell>
          <cell r="HE98">
            <v>2364</v>
          </cell>
          <cell r="HF98">
            <v>4775</v>
          </cell>
          <cell r="HG98">
            <v>2345</v>
          </cell>
          <cell r="HH98">
            <v>2430</v>
          </cell>
          <cell r="HI98">
            <v>5098</v>
          </cell>
          <cell r="HJ98">
            <v>2448</v>
          </cell>
          <cell r="HK98">
            <v>2650</v>
          </cell>
          <cell r="HL98">
            <v>5145</v>
          </cell>
          <cell r="HM98">
            <v>2549</v>
          </cell>
          <cell r="HN98">
            <v>2596</v>
          </cell>
          <cell r="HO98">
            <v>5569</v>
          </cell>
          <cell r="HP98">
            <v>2622</v>
          </cell>
          <cell r="HQ98">
            <v>2947</v>
          </cell>
          <cell r="HR98">
            <v>6345</v>
          </cell>
          <cell r="HS98">
            <v>3146</v>
          </cell>
          <cell r="HT98">
            <v>3199</v>
          </cell>
          <cell r="HU98">
            <v>4648</v>
          </cell>
          <cell r="HV98">
            <v>2266</v>
          </cell>
          <cell r="HW98">
            <v>2382</v>
          </cell>
          <cell r="HX98">
            <v>4346</v>
          </cell>
          <cell r="HY98">
            <v>2110</v>
          </cell>
          <cell r="HZ98">
            <v>2236</v>
          </cell>
          <cell r="IA98">
            <v>4257</v>
          </cell>
          <cell r="IB98">
            <v>2053</v>
          </cell>
          <cell r="IC98">
            <v>2204</v>
          </cell>
          <cell r="ID98">
            <v>4012</v>
          </cell>
          <cell r="IE98">
            <v>1906</v>
          </cell>
          <cell r="IF98">
            <v>2106</v>
          </cell>
          <cell r="IG98">
            <v>3577</v>
          </cell>
          <cell r="IH98">
            <v>1727</v>
          </cell>
          <cell r="II98">
            <v>1850</v>
          </cell>
          <cell r="IJ98">
            <v>3127</v>
          </cell>
          <cell r="IK98">
            <v>1458</v>
          </cell>
          <cell r="IL98">
            <v>1669</v>
          </cell>
          <cell r="IM98">
            <v>3356</v>
          </cell>
          <cell r="IN98">
            <v>1561</v>
          </cell>
          <cell r="IO98">
            <v>1795</v>
          </cell>
          <cell r="IP98">
            <v>3291</v>
          </cell>
          <cell r="IQ98">
            <v>1580</v>
          </cell>
          <cell r="IR98">
            <v>1711</v>
          </cell>
          <cell r="IS98">
            <v>3194</v>
          </cell>
          <cell r="IT98">
            <v>1526</v>
          </cell>
          <cell r="IU98">
            <v>1668</v>
          </cell>
          <cell r="IV98">
            <v>3055</v>
          </cell>
          <cell r="IW98">
            <v>1371</v>
          </cell>
          <cell r="IX98">
            <v>1684</v>
          </cell>
          <cell r="IY98">
            <v>2765</v>
          </cell>
          <cell r="IZ98">
            <v>1226</v>
          </cell>
          <cell r="JA98">
            <v>1539</v>
          </cell>
          <cell r="JB98">
            <v>2559</v>
          </cell>
          <cell r="JC98">
            <v>1133</v>
          </cell>
          <cell r="JD98">
            <v>1426</v>
          </cell>
          <cell r="JE98">
            <v>2352</v>
          </cell>
          <cell r="JF98">
            <v>1038</v>
          </cell>
          <cell r="JG98">
            <v>1314</v>
          </cell>
          <cell r="JH98">
            <v>2214</v>
          </cell>
          <cell r="JI98">
            <v>994</v>
          </cell>
          <cell r="JJ98">
            <v>1220</v>
          </cell>
          <cell r="JK98">
            <v>2040</v>
          </cell>
          <cell r="JL98">
            <v>865</v>
          </cell>
          <cell r="JM98">
            <v>1175</v>
          </cell>
          <cell r="JN98">
            <v>1872</v>
          </cell>
          <cell r="JO98">
            <v>788</v>
          </cell>
          <cell r="JP98">
            <v>1084</v>
          </cell>
          <cell r="JQ98">
            <v>1628</v>
          </cell>
          <cell r="JR98">
            <v>668</v>
          </cell>
          <cell r="JS98">
            <v>960</v>
          </cell>
          <cell r="JT98">
            <v>1419</v>
          </cell>
          <cell r="JU98">
            <v>583</v>
          </cell>
          <cell r="JV98">
            <v>836</v>
          </cell>
          <cell r="JW98">
            <v>1254</v>
          </cell>
          <cell r="JX98">
            <v>463</v>
          </cell>
          <cell r="JY98">
            <v>791</v>
          </cell>
          <cell r="JZ98">
            <v>1044</v>
          </cell>
          <cell r="KA98">
            <v>421</v>
          </cell>
          <cell r="KB98">
            <v>623</v>
          </cell>
          <cell r="KC98">
            <v>924</v>
          </cell>
          <cell r="KD98">
            <v>360</v>
          </cell>
          <cell r="KE98">
            <v>564</v>
          </cell>
          <cell r="KF98">
            <v>3505</v>
          </cell>
          <cell r="KG98">
            <v>1010</v>
          </cell>
          <cell r="KH98">
            <v>2495</v>
          </cell>
        </row>
        <row r="99">
          <cell r="C99" t="str">
            <v>East Staffordshire</v>
          </cell>
          <cell r="D99" t="str">
            <v>E07000193</v>
          </cell>
          <cell r="E99" t="str">
            <v>Non-metropolitan District</v>
          </cell>
          <cell r="F99">
            <v>116040</v>
          </cell>
          <cell r="G99">
            <v>72205</v>
          </cell>
          <cell r="H99">
            <v>3.7350280200000001</v>
          </cell>
          <cell r="I99">
            <v>0.62224233023095488</v>
          </cell>
          <cell r="J99">
            <v>6169</v>
          </cell>
          <cell r="K99">
            <v>5643</v>
          </cell>
          <cell r="L99">
            <v>7454</v>
          </cell>
          <cell r="M99">
            <v>7008</v>
          </cell>
          <cell r="N99">
            <v>7455</v>
          </cell>
          <cell r="O99">
            <v>7158</v>
          </cell>
          <cell r="P99">
            <v>8721</v>
          </cell>
          <cell r="Q99">
            <v>8708</v>
          </cell>
          <cell r="R99">
            <v>7034</v>
          </cell>
          <cell r="S99">
            <v>6855</v>
          </cell>
          <cell r="T99">
            <v>57964</v>
          </cell>
          <cell r="U99">
            <v>58076</v>
          </cell>
          <cell r="V99">
            <v>1440</v>
          </cell>
          <cell r="W99">
            <v>747</v>
          </cell>
          <cell r="X99">
            <v>693</v>
          </cell>
          <cell r="Y99">
            <v>1437</v>
          </cell>
          <cell r="Z99">
            <v>723</v>
          </cell>
          <cell r="AA99">
            <v>714</v>
          </cell>
          <cell r="AB99">
            <v>1482</v>
          </cell>
          <cell r="AC99">
            <v>778</v>
          </cell>
          <cell r="AD99">
            <v>704</v>
          </cell>
          <cell r="AE99">
            <v>1528</v>
          </cell>
          <cell r="AF99">
            <v>777</v>
          </cell>
          <cell r="AG99">
            <v>751</v>
          </cell>
          <cell r="AH99">
            <v>1419</v>
          </cell>
          <cell r="AI99">
            <v>736</v>
          </cell>
          <cell r="AJ99">
            <v>683</v>
          </cell>
          <cell r="AK99">
            <v>1455</v>
          </cell>
          <cell r="AL99">
            <v>740</v>
          </cell>
          <cell r="AM99">
            <v>715</v>
          </cell>
          <cell r="AN99">
            <v>1456</v>
          </cell>
          <cell r="AO99">
            <v>768</v>
          </cell>
          <cell r="AP99">
            <v>688</v>
          </cell>
          <cell r="AQ99">
            <v>1437</v>
          </cell>
          <cell r="AR99">
            <v>697</v>
          </cell>
          <cell r="AS99">
            <v>740</v>
          </cell>
          <cell r="AT99">
            <v>1325</v>
          </cell>
          <cell r="AU99">
            <v>648</v>
          </cell>
          <cell r="AV99">
            <v>677</v>
          </cell>
          <cell r="AW99">
            <v>1351</v>
          </cell>
          <cell r="AX99">
            <v>709</v>
          </cell>
          <cell r="AY99">
            <v>642</v>
          </cell>
          <cell r="AZ99">
            <v>1346</v>
          </cell>
          <cell r="BA99">
            <v>676</v>
          </cell>
          <cell r="BB99">
            <v>670</v>
          </cell>
          <cell r="BC99">
            <v>1359</v>
          </cell>
          <cell r="BD99">
            <v>699</v>
          </cell>
          <cell r="BE99">
            <v>660</v>
          </cell>
          <cell r="BF99">
            <v>1306</v>
          </cell>
          <cell r="BG99">
            <v>667</v>
          </cell>
          <cell r="BH99">
            <v>639</v>
          </cell>
          <cell r="BI99">
            <v>1348</v>
          </cell>
          <cell r="BJ99">
            <v>697</v>
          </cell>
          <cell r="BK99">
            <v>651</v>
          </cell>
          <cell r="BL99">
            <v>1358</v>
          </cell>
          <cell r="BM99">
            <v>689</v>
          </cell>
          <cell r="BN99">
            <v>669</v>
          </cell>
          <cell r="BO99">
            <v>1314</v>
          </cell>
          <cell r="BP99">
            <v>661</v>
          </cell>
          <cell r="BQ99">
            <v>653</v>
          </cell>
          <cell r="BR99">
            <v>1344</v>
          </cell>
          <cell r="BS99">
            <v>694</v>
          </cell>
          <cell r="BT99">
            <v>650</v>
          </cell>
          <cell r="BU99">
            <v>1368</v>
          </cell>
          <cell r="BV99">
            <v>703</v>
          </cell>
          <cell r="BW99">
            <v>665</v>
          </cell>
          <cell r="BX99">
            <v>1360</v>
          </cell>
          <cell r="BY99">
            <v>669</v>
          </cell>
          <cell r="BZ99">
            <v>691</v>
          </cell>
          <cell r="CA99">
            <v>1176</v>
          </cell>
          <cell r="CB99">
            <v>622</v>
          </cell>
          <cell r="CC99">
            <v>554</v>
          </cell>
          <cell r="CD99">
            <v>1137</v>
          </cell>
          <cell r="CE99">
            <v>614</v>
          </cell>
          <cell r="CF99">
            <v>523</v>
          </cell>
          <cell r="CG99">
            <v>1253</v>
          </cell>
          <cell r="CH99">
            <v>666</v>
          </cell>
          <cell r="CI99">
            <v>587</v>
          </cell>
          <cell r="CJ99">
            <v>1277</v>
          </cell>
          <cell r="CK99">
            <v>658</v>
          </cell>
          <cell r="CL99">
            <v>619</v>
          </cell>
          <cell r="CM99">
            <v>1397</v>
          </cell>
          <cell r="CN99">
            <v>757</v>
          </cell>
          <cell r="CO99">
            <v>640</v>
          </cell>
          <cell r="CP99">
            <v>1500</v>
          </cell>
          <cell r="CQ99">
            <v>786</v>
          </cell>
          <cell r="CR99">
            <v>714</v>
          </cell>
          <cell r="CS99">
            <v>1537</v>
          </cell>
          <cell r="CT99">
            <v>798</v>
          </cell>
          <cell r="CU99">
            <v>739</v>
          </cell>
          <cell r="CV99">
            <v>1397</v>
          </cell>
          <cell r="CW99">
            <v>712</v>
          </cell>
          <cell r="CX99">
            <v>685</v>
          </cell>
          <cell r="CY99">
            <v>1487</v>
          </cell>
          <cell r="CZ99">
            <v>812</v>
          </cell>
          <cell r="DA99">
            <v>675</v>
          </cell>
          <cell r="DB99">
            <v>1386</v>
          </cell>
          <cell r="DC99">
            <v>698</v>
          </cell>
          <cell r="DD99">
            <v>688</v>
          </cell>
          <cell r="DE99">
            <v>1342</v>
          </cell>
          <cell r="DF99">
            <v>675</v>
          </cell>
          <cell r="DG99">
            <v>667</v>
          </cell>
          <cell r="DH99">
            <v>1451</v>
          </cell>
          <cell r="DI99">
            <v>752</v>
          </cell>
          <cell r="DJ99">
            <v>699</v>
          </cell>
          <cell r="DK99">
            <v>1386</v>
          </cell>
          <cell r="DL99">
            <v>705</v>
          </cell>
          <cell r="DM99">
            <v>681</v>
          </cell>
          <cell r="DN99">
            <v>1489</v>
          </cell>
          <cell r="DO99">
            <v>733</v>
          </cell>
          <cell r="DP99">
            <v>756</v>
          </cell>
          <cell r="DQ99">
            <v>1507</v>
          </cell>
          <cell r="DR99">
            <v>787</v>
          </cell>
          <cell r="DS99">
            <v>720</v>
          </cell>
          <cell r="DT99">
            <v>1480</v>
          </cell>
          <cell r="DU99">
            <v>782</v>
          </cell>
          <cell r="DV99">
            <v>698</v>
          </cell>
          <cell r="DW99">
            <v>1610</v>
          </cell>
          <cell r="DX99">
            <v>851</v>
          </cell>
          <cell r="DY99">
            <v>759</v>
          </cell>
          <cell r="DZ99">
            <v>1414</v>
          </cell>
          <cell r="EA99">
            <v>741</v>
          </cell>
          <cell r="EB99">
            <v>673</v>
          </cell>
          <cell r="EC99">
            <v>1313</v>
          </cell>
          <cell r="ED99">
            <v>681</v>
          </cell>
          <cell r="EE99">
            <v>632</v>
          </cell>
          <cell r="EF99">
            <v>1213</v>
          </cell>
          <cell r="EG99">
            <v>588</v>
          </cell>
          <cell r="EH99">
            <v>625</v>
          </cell>
          <cell r="EI99">
            <v>1317</v>
          </cell>
          <cell r="EJ99">
            <v>652</v>
          </cell>
          <cell r="EK99">
            <v>665</v>
          </cell>
          <cell r="EL99">
            <v>1394</v>
          </cell>
          <cell r="EM99">
            <v>694</v>
          </cell>
          <cell r="EN99">
            <v>700</v>
          </cell>
          <cell r="EO99">
            <v>1390</v>
          </cell>
          <cell r="EP99">
            <v>715</v>
          </cell>
          <cell r="EQ99">
            <v>675</v>
          </cell>
          <cell r="ER99">
            <v>1580</v>
          </cell>
          <cell r="ES99">
            <v>803</v>
          </cell>
          <cell r="ET99">
            <v>777</v>
          </cell>
          <cell r="EU99">
            <v>1655</v>
          </cell>
          <cell r="EV99">
            <v>863</v>
          </cell>
          <cell r="EW99">
            <v>792</v>
          </cell>
          <cell r="EX99">
            <v>1727</v>
          </cell>
          <cell r="EY99">
            <v>867</v>
          </cell>
          <cell r="EZ99">
            <v>860</v>
          </cell>
          <cell r="FA99">
            <v>1676</v>
          </cell>
          <cell r="FB99">
            <v>846</v>
          </cell>
          <cell r="FC99">
            <v>830</v>
          </cell>
          <cell r="FD99">
            <v>1707</v>
          </cell>
          <cell r="FE99">
            <v>842</v>
          </cell>
          <cell r="FF99">
            <v>865</v>
          </cell>
          <cell r="FG99">
            <v>1748</v>
          </cell>
          <cell r="FH99">
            <v>905</v>
          </cell>
          <cell r="FI99">
            <v>843</v>
          </cell>
          <cell r="FJ99">
            <v>1829</v>
          </cell>
          <cell r="FK99">
            <v>920</v>
          </cell>
          <cell r="FL99">
            <v>909</v>
          </cell>
          <cell r="FM99">
            <v>1788</v>
          </cell>
          <cell r="FN99">
            <v>865</v>
          </cell>
          <cell r="FO99">
            <v>923</v>
          </cell>
          <cell r="FP99">
            <v>1798</v>
          </cell>
          <cell r="FQ99">
            <v>890</v>
          </cell>
          <cell r="FR99">
            <v>908</v>
          </cell>
          <cell r="FS99">
            <v>1779</v>
          </cell>
          <cell r="FT99">
            <v>874</v>
          </cell>
          <cell r="FU99">
            <v>905</v>
          </cell>
          <cell r="FV99">
            <v>1665</v>
          </cell>
          <cell r="FW99">
            <v>836</v>
          </cell>
          <cell r="FX99">
            <v>829</v>
          </cell>
          <cell r="FY99">
            <v>1759</v>
          </cell>
          <cell r="FZ99">
            <v>899</v>
          </cell>
          <cell r="GA99">
            <v>860</v>
          </cell>
          <cell r="GB99">
            <v>1680</v>
          </cell>
          <cell r="GC99">
            <v>844</v>
          </cell>
          <cell r="GD99">
            <v>836</v>
          </cell>
          <cell r="GE99">
            <v>1558</v>
          </cell>
          <cell r="GF99">
            <v>787</v>
          </cell>
          <cell r="GG99">
            <v>771</v>
          </cell>
          <cell r="GH99">
            <v>1577</v>
          </cell>
          <cell r="GI99">
            <v>811</v>
          </cell>
          <cell r="GJ99">
            <v>766</v>
          </cell>
          <cell r="GK99">
            <v>1474</v>
          </cell>
          <cell r="GL99">
            <v>739</v>
          </cell>
          <cell r="GM99">
            <v>735</v>
          </cell>
          <cell r="GN99">
            <v>1491</v>
          </cell>
          <cell r="GO99">
            <v>755</v>
          </cell>
          <cell r="GP99">
            <v>736</v>
          </cell>
          <cell r="GQ99">
            <v>1361</v>
          </cell>
          <cell r="GR99">
            <v>705</v>
          </cell>
          <cell r="GS99">
            <v>656</v>
          </cell>
          <cell r="GT99">
            <v>1351</v>
          </cell>
          <cell r="GU99">
            <v>698</v>
          </cell>
          <cell r="GV99">
            <v>653</v>
          </cell>
          <cell r="GW99">
            <v>1305</v>
          </cell>
          <cell r="GX99">
            <v>608</v>
          </cell>
          <cell r="GY99">
            <v>697</v>
          </cell>
          <cell r="GZ99">
            <v>1301</v>
          </cell>
          <cell r="HA99">
            <v>631</v>
          </cell>
          <cell r="HB99">
            <v>670</v>
          </cell>
          <cell r="HC99">
            <v>1202</v>
          </cell>
          <cell r="HD99">
            <v>613</v>
          </cell>
          <cell r="HE99">
            <v>589</v>
          </cell>
          <cell r="HF99">
            <v>1269</v>
          </cell>
          <cell r="HG99">
            <v>687</v>
          </cell>
          <cell r="HH99">
            <v>582</v>
          </cell>
          <cell r="HI99">
            <v>1300</v>
          </cell>
          <cell r="HJ99">
            <v>618</v>
          </cell>
          <cell r="HK99">
            <v>682</v>
          </cell>
          <cell r="HL99">
            <v>1290</v>
          </cell>
          <cell r="HM99">
            <v>652</v>
          </cell>
          <cell r="HN99">
            <v>638</v>
          </cell>
          <cell r="HO99">
            <v>1371</v>
          </cell>
          <cell r="HP99">
            <v>701</v>
          </cell>
          <cell r="HQ99">
            <v>670</v>
          </cell>
          <cell r="HR99">
            <v>1531</v>
          </cell>
          <cell r="HS99">
            <v>714</v>
          </cell>
          <cell r="HT99">
            <v>817</v>
          </cell>
          <cell r="HU99">
            <v>1161</v>
          </cell>
          <cell r="HV99">
            <v>554</v>
          </cell>
          <cell r="HW99">
            <v>607</v>
          </cell>
          <cell r="HX99">
            <v>1155</v>
          </cell>
          <cell r="HY99">
            <v>560</v>
          </cell>
          <cell r="HZ99">
            <v>595</v>
          </cell>
          <cell r="IA99">
            <v>1203</v>
          </cell>
          <cell r="IB99">
            <v>603</v>
          </cell>
          <cell r="IC99">
            <v>600</v>
          </cell>
          <cell r="ID99">
            <v>1091</v>
          </cell>
          <cell r="IE99">
            <v>527</v>
          </cell>
          <cell r="IF99">
            <v>564</v>
          </cell>
          <cell r="IG99">
            <v>975</v>
          </cell>
          <cell r="IH99">
            <v>463</v>
          </cell>
          <cell r="II99">
            <v>512</v>
          </cell>
          <cell r="IJ99">
            <v>844</v>
          </cell>
          <cell r="IK99">
            <v>400</v>
          </cell>
          <cell r="IL99">
            <v>444</v>
          </cell>
          <cell r="IM99">
            <v>881</v>
          </cell>
          <cell r="IN99">
            <v>398</v>
          </cell>
          <cell r="IO99">
            <v>483</v>
          </cell>
          <cell r="IP99">
            <v>843</v>
          </cell>
          <cell r="IQ99">
            <v>396</v>
          </cell>
          <cell r="IR99">
            <v>447</v>
          </cell>
          <cell r="IS99">
            <v>778</v>
          </cell>
          <cell r="IT99">
            <v>368</v>
          </cell>
          <cell r="IU99">
            <v>410</v>
          </cell>
          <cell r="IV99">
            <v>773</v>
          </cell>
          <cell r="IW99">
            <v>343</v>
          </cell>
          <cell r="IX99">
            <v>430</v>
          </cell>
          <cell r="IY99">
            <v>736</v>
          </cell>
          <cell r="IZ99">
            <v>330</v>
          </cell>
          <cell r="JA99">
            <v>406</v>
          </cell>
          <cell r="JB99">
            <v>652</v>
          </cell>
          <cell r="JC99">
            <v>288</v>
          </cell>
          <cell r="JD99">
            <v>364</v>
          </cell>
          <cell r="JE99">
            <v>618</v>
          </cell>
          <cell r="JF99">
            <v>273</v>
          </cell>
          <cell r="JG99">
            <v>345</v>
          </cell>
          <cell r="JH99">
            <v>585</v>
          </cell>
          <cell r="JI99">
            <v>229</v>
          </cell>
          <cell r="JJ99">
            <v>356</v>
          </cell>
          <cell r="JK99">
            <v>552</v>
          </cell>
          <cell r="JL99">
            <v>217</v>
          </cell>
          <cell r="JM99">
            <v>335</v>
          </cell>
          <cell r="JN99">
            <v>490</v>
          </cell>
          <cell r="JO99">
            <v>181</v>
          </cell>
          <cell r="JP99">
            <v>309</v>
          </cell>
          <cell r="JQ99">
            <v>453</v>
          </cell>
          <cell r="JR99">
            <v>174</v>
          </cell>
          <cell r="JS99">
            <v>279</v>
          </cell>
          <cell r="JT99">
            <v>387</v>
          </cell>
          <cell r="JU99">
            <v>150</v>
          </cell>
          <cell r="JV99">
            <v>237</v>
          </cell>
          <cell r="JW99">
            <v>349</v>
          </cell>
          <cell r="JX99">
            <v>124</v>
          </cell>
          <cell r="JY99">
            <v>225</v>
          </cell>
          <cell r="JZ99">
            <v>314</v>
          </cell>
          <cell r="KA99">
            <v>120</v>
          </cell>
          <cell r="KB99">
            <v>194</v>
          </cell>
          <cell r="KC99">
            <v>220</v>
          </cell>
          <cell r="KD99">
            <v>76</v>
          </cell>
          <cell r="KE99">
            <v>144</v>
          </cell>
          <cell r="KF99">
            <v>922</v>
          </cell>
          <cell r="KG99">
            <v>260</v>
          </cell>
          <cell r="KH99">
            <v>662</v>
          </cell>
        </row>
        <row r="100">
          <cell r="C100" t="str">
            <v>Eastbourne</v>
          </cell>
          <cell r="D100" t="str">
            <v>E07000061</v>
          </cell>
          <cell r="E100" t="str">
            <v>Non-metropolitan District</v>
          </cell>
          <cell r="F100">
            <v>102465</v>
          </cell>
          <cell r="G100">
            <v>60086</v>
          </cell>
          <cell r="H100">
            <v>5.34680584</v>
          </cell>
          <cell r="I100">
            <v>0.58640511394134587</v>
          </cell>
          <cell r="J100">
            <v>5657</v>
          </cell>
          <cell r="K100">
            <v>5124</v>
          </cell>
          <cell r="L100">
            <v>5815</v>
          </cell>
          <cell r="M100">
            <v>5887</v>
          </cell>
          <cell r="N100">
            <v>5817</v>
          </cell>
          <cell r="O100">
            <v>6172</v>
          </cell>
          <cell r="P100">
            <v>6691</v>
          </cell>
          <cell r="Q100">
            <v>6948</v>
          </cell>
          <cell r="R100">
            <v>5654</v>
          </cell>
          <cell r="S100">
            <v>6321</v>
          </cell>
          <cell r="T100">
            <v>49483</v>
          </cell>
          <cell r="U100">
            <v>52982</v>
          </cell>
          <cell r="V100">
            <v>1116</v>
          </cell>
          <cell r="W100">
            <v>526</v>
          </cell>
          <cell r="X100">
            <v>590</v>
          </cell>
          <cell r="Y100">
            <v>1148</v>
          </cell>
          <cell r="Z100">
            <v>557</v>
          </cell>
          <cell r="AA100">
            <v>591</v>
          </cell>
          <cell r="AB100">
            <v>1225</v>
          </cell>
          <cell r="AC100">
            <v>627</v>
          </cell>
          <cell r="AD100">
            <v>598</v>
          </cell>
          <cell r="AE100">
            <v>1235</v>
          </cell>
          <cell r="AF100">
            <v>642</v>
          </cell>
          <cell r="AG100">
            <v>593</v>
          </cell>
          <cell r="AH100">
            <v>1171</v>
          </cell>
          <cell r="AI100">
            <v>619</v>
          </cell>
          <cell r="AJ100">
            <v>552</v>
          </cell>
          <cell r="AK100">
            <v>1142</v>
          </cell>
          <cell r="AL100">
            <v>584</v>
          </cell>
          <cell r="AM100">
            <v>558</v>
          </cell>
          <cell r="AN100">
            <v>1131</v>
          </cell>
          <cell r="AO100">
            <v>615</v>
          </cell>
          <cell r="AP100">
            <v>516</v>
          </cell>
          <cell r="AQ100">
            <v>1058</v>
          </cell>
          <cell r="AR100">
            <v>556</v>
          </cell>
          <cell r="AS100">
            <v>502</v>
          </cell>
          <cell r="AT100">
            <v>1102</v>
          </cell>
          <cell r="AU100">
            <v>609</v>
          </cell>
          <cell r="AV100">
            <v>493</v>
          </cell>
          <cell r="AW100">
            <v>1035</v>
          </cell>
          <cell r="AX100">
            <v>520</v>
          </cell>
          <cell r="AY100">
            <v>515</v>
          </cell>
          <cell r="AZ100">
            <v>994</v>
          </cell>
          <cell r="BA100">
            <v>494</v>
          </cell>
          <cell r="BB100">
            <v>500</v>
          </cell>
          <cell r="BC100">
            <v>1063</v>
          </cell>
          <cell r="BD100">
            <v>516</v>
          </cell>
          <cell r="BE100">
            <v>547</v>
          </cell>
          <cell r="BF100">
            <v>993</v>
          </cell>
          <cell r="BG100">
            <v>529</v>
          </cell>
          <cell r="BH100">
            <v>464</v>
          </cell>
          <cell r="BI100">
            <v>976</v>
          </cell>
          <cell r="BJ100">
            <v>481</v>
          </cell>
          <cell r="BK100">
            <v>495</v>
          </cell>
          <cell r="BL100">
            <v>1104</v>
          </cell>
          <cell r="BM100">
            <v>563</v>
          </cell>
          <cell r="BN100">
            <v>541</v>
          </cell>
          <cell r="BO100">
            <v>1048</v>
          </cell>
          <cell r="BP100">
            <v>561</v>
          </cell>
          <cell r="BQ100">
            <v>487</v>
          </cell>
          <cell r="BR100">
            <v>1148</v>
          </cell>
          <cell r="BS100">
            <v>608</v>
          </cell>
          <cell r="BT100">
            <v>540</v>
          </cell>
          <cell r="BU100">
            <v>1235</v>
          </cell>
          <cell r="BV100">
            <v>639</v>
          </cell>
          <cell r="BW100">
            <v>596</v>
          </cell>
          <cell r="BX100">
            <v>1229</v>
          </cell>
          <cell r="BY100">
            <v>604</v>
          </cell>
          <cell r="BZ100">
            <v>625</v>
          </cell>
          <cell r="CA100">
            <v>1230</v>
          </cell>
          <cell r="CB100">
            <v>650</v>
          </cell>
          <cell r="CC100">
            <v>580</v>
          </cell>
          <cell r="CD100">
            <v>1294</v>
          </cell>
          <cell r="CE100">
            <v>689</v>
          </cell>
          <cell r="CF100">
            <v>605</v>
          </cell>
          <cell r="CG100">
            <v>1189</v>
          </cell>
          <cell r="CH100">
            <v>652</v>
          </cell>
          <cell r="CI100">
            <v>537</v>
          </cell>
          <cell r="CJ100">
            <v>1150</v>
          </cell>
          <cell r="CK100">
            <v>615</v>
          </cell>
          <cell r="CL100">
            <v>535</v>
          </cell>
          <cell r="CM100">
            <v>1160</v>
          </cell>
          <cell r="CN100">
            <v>596</v>
          </cell>
          <cell r="CO100">
            <v>564</v>
          </cell>
          <cell r="CP100">
            <v>1146</v>
          </cell>
          <cell r="CQ100">
            <v>604</v>
          </cell>
          <cell r="CR100">
            <v>542</v>
          </cell>
          <cell r="CS100">
            <v>1161</v>
          </cell>
          <cell r="CT100">
            <v>568</v>
          </cell>
          <cell r="CU100">
            <v>593</v>
          </cell>
          <cell r="CV100">
            <v>1067</v>
          </cell>
          <cell r="CW100">
            <v>556</v>
          </cell>
          <cell r="CX100">
            <v>511</v>
          </cell>
          <cell r="CY100">
            <v>1052</v>
          </cell>
          <cell r="CZ100">
            <v>524</v>
          </cell>
          <cell r="DA100">
            <v>528</v>
          </cell>
          <cell r="DB100">
            <v>1122</v>
          </cell>
          <cell r="DC100">
            <v>588</v>
          </cell>
          <cell r="DD100">
            <v>534</v>
          </cell>
          <cell r="DE100">
            <v>1220</v>
          </cell>
          <cell r="DF100">
            <v>583</v>
          </cell>
          <cell r="DG100">
            <v>637</v>
          </cell>
          <cell r="DH100">
            <v>1219</v>
          </cell>
          <cell r="DI100">
            <v>616</v>
          </cell>
          <cell r="DJ100">
            <v>603</v>
          </cell>
          <cell r="DK100">
            <v>1150</v>
          </cell>
          <cell r="DL100">
            <v>595</v>
          </cell>
          <cell r="DM100">
            <v>555</v>
          </cell>
          <cell r="DN100">
            <v>1248</v>
          </cell>
          <cell r="DO100">
            <v>632</v>
          </cell>
          <cell r="DP100">
            <v>616</v>
          </cell>
          <cell r="DQ100">
            <v>1229</v>
          </cell>
          <cell r="DR100">
            <v>576</v>
          </cell>
          <cell r="DS100">
            <v>653</v>
          </cell>
          <cell r="DT100">
            <v>1234</v>
          </cell>
          <cell r="DU100">
            <v>577</v>
          </cell>
          <cell r="DV100">
            <v>657</v>
          </cell>
          <cell r="DW100">
            <v>1235</v>
          </cell>
          <cell r="DX100">
            <v>618</v>
          </cell>
          <cell r="DY100">
            <v>617</v>
          </cell>
          <cell r="DZ100">
            <v>1204</v>
          </cell>
          <cell r="EA100">
            <v>605</v>
          </cell>
          <cell r="EB100">
            <v>599</v>
          </cell>
          <cell r="EC100">
            <v>1117</v>
          </cell>
          <cell r="ED100">
            <v>514</v>
          </cell>
          <cell r="EE100">
            <v>603</v>
          </cell>
          <cell r="EF100">
            <v>1063</v>
          </cell>
          <cell r="EG100">
            <v>503</v>
          </cell>
          <cell r="EH100">
            <v>560</v>
          </cell>
          <cell r="EI100">
            <v>1143</v>
          </cell>
          <cell r="EJ100">
            <v>543</v>
          </cell>
          <cell r="EK100">
            <v>600</v>
          </cell>
          <cell r="EL100">
            <v>1112</v>
          </cell>
          <cell r="EM100">
            <v>548</v>
          </cell>
          <cell r="EN100">
            <v>564</v>
          </cell>
          <cell r="EO100">
            <v>1183</v>
          </cell>
          <cell r="EP100">
            <v>572</v>
          </cell>
          <cell r="EQ100">
            <v>611</v>
          </cell>
          <cell r="ER100">
            <v>1238</v>
          </cell>
          <cell r="ES100">
            <v>602</v>
          </cell>
          <cell r="ET100">
            <v>636</v>
          </cell>
          <cell r="EU100">
            <v>1318</v>
          </cell>
          <cell r="EV100">
            <v>630</v>
          </cell>
          <cell r="EW100">
            <v>688</v>
          </cell>
          <cell r="EX100">
            <v>1376</v>
          </cell>
          <cell r="EY100">
            <v>682</v>
          </cell>
          <cell r="EZ100">
            <v>694</v>
          </cell>
          <cell r="FA100">
            <v>1231</v>
          </cell>
          <cell r="FB100">
            <v>584</v>
          </cell>
          <cell r="FC100">
            <v>647</v>
          </cell>
          <cell r="FD100">
            <v>1314</v>
          </cell>
          <cell r="FE100">
            <v>680</v>
          </cell>
          <cell r="FF100">
            <v>634</v>
          </cell>
          <cell r="FG100">
            <v>1394</v>
          </cell>
          <cell r="FH100">
            <v>691</v>
          </cell>
          <cell r="FI100">
            <v>703</v>
          </cell>
          <cell r="FJ100">
            <v>1429</v>
          </cell>
          <cell r="FK100">
            <v>701</v>
          </cell>
          <cell r="FL100">
            <v>728</v>
          </cell>
          <cell r="FM100">
            <v>1381</v>
          </cell>
          <cell r="FN100">
            <v>658</v>
          </cell>
          <cell r="FO100">
            <v>723</v>
          </cell>
          <cell r="FP100">
            <v>1388</v>
          </cell>
          <cell r="FQ100">
            <v>636</v>
          </cell>
          <cell r="FR100">
            <v>752</v>
          </cell>
          <cell r="FS100">
            <v>1401</v>
          </cell>
          <cell r="FT100">
            <v>676</v>
          </cell>
          <cell r="FU100">
            <v>725</v>
          </cell>
          <cell r="FV100">
            <v>1429</v>
          </cell>
          <cell r="FW100">
            <v>709</v>
          </cell>
          <cell r="FX100">
            <v>720</v>
          </cell>
          <cell r="FY100">
            <v>1374</v>
          </cell>
          <cell r="FZ100">
            <v>705</v>
          </cell>
          <cell r="GA100">
            <v>669</v>
          </cell>
          <cell r="GB100">
            <v>1298</v>
          </cell>
          <cell r="GC100">
            <v>651</v>
          </cell>
          <cell r="GD100">
            <v>647</v>
          </cell>
          <cell r="GE100">
            <v>1302</v>
          </cell>
          <cell r="GF100">
            <v>616</v>
          </cell>
          <cell r="GG100">
            <v>686</v>
          </cell>
          <cell r="GH100">
            <v>1246</v>
          </cell>
          <cell r="GI100">
            <v>615</v>
          </cell>
          <cell r="GJ100">
            <v>631</v>
          </cell>
          <cell r="GK100">
            <v>1236</v>
          </cell>
          <cell r="GL100">
            <v>599</v>
          </cell>
          <cell r="GM100">
            <v>637</v>
          </cell>
          <cell r="GN100">
            <v>1188</v>
          </cell>
          <cell r="GO100">
            <v>576</v>
          </cell>
          <cell r="GP100">
            <v>612</v>
          </cell>
          <cell r="GQ100">
            <v>1197</v>
          </cell>
          <cell r="GR100">
            <v>587</v>
          </cell>
          <cell r="GS100">
            <v>610</v>
          </cell>
          <cell r="GT100">
            <v>1111</v>
          </cell>
          <cell r="GU100">
            <v>480</v>
          </cell>
          <cell r="GV100">
            <v>631</v>
          </cell>
          <cell r="GW100">
            <v>1189</v>
          </cell>
          <cell r="GX100">
            <v>539</v>
          </cell>
          <cell r="GY100">
            <v>650</v>
          </cell>
          <cell r="GZ100">
            <v>1159</v>
          </cell>
          <cell r="HA100">
            <v>517</v>
          </cell>
          <cell r="HB100">
            <v>642</v>
          </cell>
          <cell r="HC100">
            <v>1147</v>
          </cell>
          <cell r="HD100">
            <v>557</v>
          </cell>
          <cell r="HE100">
            <v>590</v>
          </cell>
          <cell r="HF100">
            <v>1200</v>
          </cell>
          <cell r="HG100">
            <v>568</v>
          </cell>
          <cell r="HH100">
            <v>632</v>
          </cell>
          <cell r="HI100">
            <v>1294</v>
          </cell>
          <cell r="HJ100">
            <v>594</v>
          </cell>
          <cell r="HK100">
            <v>700</v>
          </cell>
          <cell r="HL100">
            <v>1340</v>
          </cell>
          <cell r="HM100">
            <v>655</v>
          </cell>
          <cell r="HN100">
            <v>685</v>
          </cell>
          <cell r="HO100">
            <v>1460</v>
          </cell>
          <cell r="HP100">
            <v>709</v>
          </cell>
          <cell r="HQ100">
            <v>751</v>
          </cell>
          <cell r="HR100">
            <v>1623</v>
          </cell>
          <cell r="HS100">
            <v>756</v>
          </cell>
          <cell r="HT100">
            <v>867</v>
          </cell>
          <cell r="HU100">
            <v>1285</v>
          </cell>
          <cell r="HV100">
            <v>601</v>
          </cell>
          <cell r="HW100">
            <v>684</v>
          </cell>
          <cell r="HX100">
            <v>1154</v>
          </cell>
          <cell r="HY100">
            <v>529</v>
          </cell>
          <cell r="HZ100">
            <v>625</v>
          </cell>
          <cell r="IA100">
            <v>1154</v>
          </cell>
          <cell r="IB100">
            <v>555</v>
          </cell>
          <cell r="IC100">
            <v>599</v>
          </cell>
          <cell r="ID100">
            <v>1025</v>
          </cell>
          <cell r="IE100">
            <v>497</v>
          </cell>
          <cell r="IF100">
            <v>528</v>
          </cell>
          <cell r="IG100">
            <v>1013</v>
          </cell>
          <cell r="IH100">
            <v>475</v>
          </cell>
          <cell r="II100">
            <v>538</v>
          </cell>
          <cell r="IJ100">
            <v>865</v>
          </cell>
          <cell r="IK100">
            <v>415</v>
          </cell>
          <cell r="IL100">
            <v>450</v>
          </cell>
          <cell r="IM100">
            <v>852</v>
          </cell>
          <cell r="IN100">
            <v>377</v>
          </cell>
          <cell r="IO100">
            <v>475</v>
          </cell>
          <cell r="IP100">
            <v>919</v>
          </cell>
          <cell r="IQ100">
            <v>410</v>
          </cell>
          <cell r="IR100">
            <v>509</v>
          </cell>
          <cell r="IS100">
            <v>983</v>
          </cell>
          <cell r="IT100">
            <v>453</v>
          </cell>
          <cell r="IU100">
            <v>530</v>
          </cell>
          <cell r="IV100">
            <v>906</v>
          </cell>
          <cell r="IW100">
            <v>411</v>
          </cell>
          <cell r="IX100">
            <v>495</v>
          </cell>
          <cell r="IY100">
            <v>831</v>
          </cell>
          <cell r="IZ100">
            <v>363</v>
          </cell>
          <cell r="JA100">
            <v>468</v>
          </cell>
          <cell r="JB100">
            <v>775</v>
          </cell>
          <cell r="JC100">
            <v>323</v>
          </cell>
          <cell r="JD100">
            <v>452</v>
          </cell>
          <cell r="JE100">
            <v>734</v>
          </cell>
          <cell r="JF100">
            <v>308</v>
          </cell>
          <cell r="JG100">
            <v>426</v>
          </cell>
          <cell r="JH100">
            <v>715</v>
          </cell>
          <cell r="JI100">
            <v>280</v>
          </cell>
          <cell r="JJ100">
            <v>435</v>
          </cell>
          <cell r="JK100">
            <v>681</v>
          </cell>
          <cell r="JL100">
            <v>290</v>
          </cell>
          <cell r="JM100">
            <v>391</v>
          </cell>
          <cell r="JN100">
            <v>716</v>
          </cell>
          <cell r="JO100">
            <v>296</v>
          </cell>
          <cell r="JP100">
            <v>420</v>
          </cell>
          <cell r="JQ100">
            <v>629</v>
          </cell>
          <cell r="JR100">
            <v>227</v>
          </cell>
          <cell r="JS100">
            <v>402</v>
          </cell>
          <cell r="JT100">
            <v>610</v>
          </cell>
          <cell r="JU100">
            <v>213</v>
          </cell>
          <cell r="JV100">
            <v>397</v>
          </cell>
          <cell r="JW100">
            <v>506</v>
          </cell>
          <cell r="JX100">
            <v>187</v>
          </cell>
          <cell r="JY100">
            <v>319</v>
          </cell>
          <cell r="JZ100">
            <v>530</v>
          </cell>
          <cell r="KA100">
            <v>209</v>
          </cell>
          <cell r="KB100">
            <v>321</v>
          </cell>
          <cell r="KC100">
            <v>426</v>
          </cell>
          <cell r="KD100">
            <v>153</v>
          </cell>
          <cell r="KE100">
            <v>273</v>
          </cell>
          <cell r="KF100">
            <v>1812</v>
          </cell>
          <cell r="KG100">
            <v>564</v>
          </cell>
          <cell r="KH100">
            <v>1248</v>
          </cell>
        </row>
        <row r="101">
          <cell r="C101" t="str">
            <v>Eastleigh</v>
          </cell>
          <cell r="D101" t="str">
            <v>E07000086</v>
          </cell>
          <cell r="E101" t="str">
            <v>Non-metropolitan District</v>
          </cell>
          <cell r="F101">
            <v>129027</v>
          </cell>
          <cell r="G101">
            <v>80442</v>
          </cell>
          <cell r="H101">
            <v>3.2307055299999998</v>
          </cell>
          <cell r="I101">
            <v>0.62345090562440419</v>
          </cell>
          <cell r="J101">
            <v>6372</v>
          </cell>
          <cell r="K101">
            <v>6064</v>
          </cell>
          <cell r="L101">
            <v>7766</v>
          </cell>
          <cell r="M101">
            <v>8217</v>
          </cell>
          <cell r="N101">
            <v>8423</v>
          </cell>
          <cell r="O101">
            <v>8916</v>
          </cell>
          <cell r="P101">
            <v>9251</v>
          </cell>
          <cell r="Q101">
            <v>9738</v>
          </cell>
          <cell r="R101">
            <v>7812</v>
          </cell>
          <cell r="S101">
            <v>7883</v>
          </cell>
          <cell r="T101">
            <v>63214</v>
          </cell>
          <cell r="U101">
            <v>65813</v>
          </cell>
          <cell r="V101">
            <v>1486</v>
          </cell>
          <cell r="W101">
            <v>752</v>
          </cell>
          <cell r="X101">
            <v>734</v>
          </cell>
          <cell r="Y101">
            <v>1536</v>
          </cell>
          <cell r="Z101">
            <v>793</v>
          </cell>
          <cell r="AA101">
            <v>743</v>
          </cell>
          <cell r="AB101">
            <v>1530</v>
          </cell>
          <cell r="AC101">
            <v>756</v>
          </cell>
          <cell r="AD101">
            <v>774</v>
          </cell>
          <cell r="AE101">
            <v>1585</v>
          </cell>
          <cell r="AF101">
            <v>802</v>
          </cell>
          <cell r="AG101">
            <v>783</v>
          </cell>
          <cell r="AH101">
            <v>1682</v>
          </cell>
          <cell r="AI101">
            <v>920</v>
          </cell>
          <cell r="AJ101">
            <v>762</v>
          </cell>
          <cell r="AK101">
            <v>1693</v>
          </cell>
          <cell r="AL101">
            <v>884</v>
          </cell>
          <cell r="AM101">
            <v>809</v>
          </cell>
          <cell r="AN101">
            <v>1676</v>
          </cell>
          <cell r="AO101">
            <v>837</v>
          </cell>
          <cell r="AP101">
            <v>839</v>
          </cell>
          <cell r="AQ101">
            <v>1643</v>
          </cell>
          <cell r="AR101">
            <v>824</v>
          </cell>
          <cell r="AS101">
            <v>819</v>
          </cell>
          <cell r="AT101">
            <v>1557</v>
          </cell>
          <cell r="AU101">
            <v>781</v>
          </cell>
          <cell r="AV101">
            <v>776</v>
          </cell>
          <cell r="AW101">
            <v>1585</v>
          </cell>
          <cell r="AX101">
            <v>827</v>
          </cell>
          <cell r="AY101">
            <v>758</v>
          </cell>
          <cell r="AZ101">
            <v>1438</v>
          </cell>
          <cell r="BA101">
            <v>774</v>
          </cell>
          <cell r="BB101">
            <v>664</v>
          </cell>
          <cell r="BC101">
            <v>1505</v>
          </cell>
          <cell r="BD101">
            <v>787</v>
          </cell>
          <cell r="BE101">
            <v>718</v>
          </cell>
          <cell r="BF101">
            <v>1418</v>
          </cell>
          <cell r="BG101">
            <v>742</v>
          </cell>
          <cell r="BH101">
            <v>676</v>
          </cell>
          <cell r="BI101">
            <v>1385</v>
          </cell>
          <cell r="BJ101">
            <v>717</v>
          </cell>
          <cell r="BK101">
            <v>668</v>
          </cell>
          <cell r="BL101">
            <v>1420</v>
          </cell>
          <cell r="BM101">
            <v>724</v>
          </cell>
          <cell r="BN101">
            <v>696</v>
          </cell>
          <cell r="BO101">
            <v>1440</v>
          </cell>
          <cell r="BP101">
            <v>735</v>
          </cell>
          <cell r="BQ101">
            <v>705</v>
          </cell>
          <cell r="BR101">
            <v>1521</v>
          </cell>
          <cell r="BS101">
            <v>807</v>
          </cell>
          <cell r="BT101">
            <v>714</v>
          </cell>
          <cell r="BU101">
            <v>1558</v>
          </cell>
          <cell r="BV101">
            <v>819</v>
          </cell>
          <cell r="BW101">
            <v>739</v>
          </cell>
          <cell r="BX101">
            <v>1465</v>
          </cell>
          <cell r="BY101">
            <v>764</v>
          </cell>
          <cell r="BZ101">
            <v>701</v>
          </cell>
          <cell r="CA101">
            <v>1266</v>
          </cell>
          <cell r="CB101">
            <v>676</v>
          </cell>
          <cell r="CC101">
            <v>590</v>
          </cell>
          <cell r="CD101">
            <v>1134</v>
          </cell>
          <cell r="CE101">
            <v>582</v>
          </cell>
          <cell r="CF101">
            <v>552</v>
          </cell>
          <cell r="CG101">
            <v>1196</v>
          </cell>
          <cell r="CH101">
            <v>620</v>
          </cell>
          <cell r="CI101">
            <v>576</v>
          </cell>
          <cell r="CJ101">
            <v>1293</v>
          </cell>
          <cell r="CK101">
            <v>651</v>
          </cell>
          <cell r="CL101">
            <v>642</v>
          </cell>
          <cell r="CM101">
            <v>1416</v>
          </cell>
          <cell r="CN101">
            <v>701</v>
          </cell>
          <cell r="CO101">
            <v>715</v>
          </cell>
          <cell r="CP101">
            <v>1587</v>
          </cell>
          <cell r="CQ101">
            <v>752</v>
          </cell>
          <cell r="CR101">
            <v>835</v>
          </cell>
          <cell r="CS101">
            <v>1556</v>
          </cell>
          <cell r="CT101">
            <v>801</v>
          </cell>
          <cell r="CU101">
            <v>755</v>
          </cell>
          <cell r="CV101">
            <v>1612</v>
          </cell>
          <cell r="CW101">
            <v>821</v>
          </cell>
          <cell r="CX101">
            <v>791</v>
          </cell>
          <cell r="CY101">
            <v>1704</v>
          </cell>
          <cell r="CZ101">
            <v>807</v>
          </cell>
          <cell r="DA101">
            <v>897</v>
          </cell>
          <cell r="DB101">
            <v>1649</v>
          </cell>
          <cell r="DC101">
            <v>794</v>
          </cell>
          <cell r="DD101">
            <v>855</v>
          </cell>
          <cell r="DE101">
            <v>1500</v>
          </cell>
          <cell r="DF101">
            <v>764</v>
          </cell>
          <cell r="DG101">
            <v>736</v>
          </cell>
          <cell r="DH101">
            <v>1545</v>
          </cell>
          <cell r="DI101">
            <v>731</v>
          </cell>
          <cell r="DJ101">
            <v>814</v>
          </cell>
          <cell r="DK101">
            <v>1567</v>
          </cell>
          <cell r="DL101">
            <v>741</v>
          </cell>
          <cell r="DM101">
            <v>826</v>
          </cell>
          <cell r="DN101">
            <v>1533</v>
          </cell>
          <cell r="DO101">
            <v>758</v>
          </cell>
          <cell r="DP101">
            <v>775</v>
          </cell>
          <cell r="DQ101">
            <v>1645</v>
          </cell>
          <cell r="DR101">
            <v>780</v>
          </cell>
          <cell r="DS101">
            <v>865</v>
          </cell>
          <cell r="DT101">
            <v>1672</v>
          </cell>
          <cell r="DU101">
            <v>769</v>
          </cell>
          <cell r="DV101">
            <v>903</v>
          </cell>
          <cell r="DW101">
            <v>1852</v>
          </cell>
          <cell r="DX101">
            <v>894</v>
          </cell>
          <cell r="DY101">
            <v>958</v>
          </cell>
          <cell r="DZ101">
            <v>1667</v>
          </cell>
          <cell r="EA101">
            <v>797</v>
          </cell>
          <cell r="EB101">
            <v>870</v>
          </cell>
          <cell r="EC101">
            <v>1638</v>
          </cell>
          <cell r="ED101">
            <v>780</v>
          </cell>
          <cell r="EE101">
            <v>858</v>
          </cell>
          <cell r="EF101">
            <v>1601</v>
          </cell>
          <cell r="EG101">
            <v>787</v>
          </cell>
          <cell r="EH101">
            <v>814</v>
          </cell>
          <cell r="EI101">
            <v>1658</v>
          </cell>
          <cell r="EJ101">
            <v>808</v>
          </cell>
          <cell r="EK101">
            <v>850</v>
          </cell>
          <cell r="EL101">
            <v>1666</v>
          </cell>
          <cell r="EM101">
            <v>810</v>
          </cell>
          <cell r="EN101">
            <v>856</v>
          </cell>
          <cell r="EO101">
            <v>1714</v>
          </cell>
          <cell r="EP101">
            <v>815</v>
          </cell>
          <cell r="EQ101">
            <v>899</v>
          </cell>
          <cell r="ER101">
            <v>1790</v>
          </cell>
          <cell r="ES101">
            <v>845</v>
          </cell>
          <cell r="ET101">
            <v>945</v>
          </cell>
          <cell r="EU101">
            <v>1822</v>
          </cell>
          <cell r="EV101">
            <v>903</v>
          </cell>
          <cell r="EW101">
            <v>919</v>
          </cell>
          <cell r="EX101">
            <v>1931</v>
          </cell>
          <cell r="EY101">
            <v>984</v>
          </cell>
          <cell r="EZ101">
            <v>947</v>
          </cell>
          <cell r="FA101">
            <v>1838</v>
          </cell>
          <cell r="FB101">
            <v>947</v>
          </cell>
          <cell r="FC101">
            <v>891</v>
          </cell>
          <cell r="FD101">
            <v>1914</v>
          </cell>
          <cell r="FE101">
            <v>927</v>
          </cell>
          <cell r="FF101">
            <v>987</v>
          </cell>
          <cell r="FG101">
            <v>1846</v>
          </cell>
          <cell r="FH101">
            <v>874</v>
          </cell>
          <cell r="FI101">
            <v>972</v>
          </cell>
          <cell r="FJ101">
            <v>1937</v>
          </cell>
          <cell r="FK101">
            <v>979</v>
          </cell>
          <cell r="FL101">
            <v>958</v>
          </cell>
          <cell r="FM101">
            <v>1879</v>
          </cell>
          <cell r="FN101">
            <v>906</v>
          </cell>
          <cell r="FO101">
            <v>973</v>
          </cell>
          <cell r="FP101">
            <v>2047</v>
          </cell>
          <cell r="FQ101">
            <v>964</v>
          </cell>
          <cell r="FR101">
            <v>1083</v>
          </cell>
          <cell r="FS101">
            <v>1980</v>
          </cell>
          <cell r="FT101">
            <v>976</v>
          </cell>
          <cell r="FU101">
            <v>1004</v>
          </cell>
          <cell r="FV101">
            <v>1912</v>
          </cell>
          <cell r="FW101">
            <v>930</v>
          </cell>
          <cell r="FX101">
            <v>982</v>
          </cell>
          <cell r="FY101">
            <v>1821</v>
          </cell>
          <cell r="FZ101">
            <v>883</v>
          </cell>
          <cell r="GA101">
            <v>938</v>
          </cell>
          <cell r="GB101">
            <v>1815</v>
          </cell>
          <cell r="GC101">
            <v>865</v>
          </cell>
          <cell r="GD101">
            <v>950</v>
          </cell>
          <cell r="GE101">
            <v>1753</v>
          </cell>
          <cell r="GF101">
            <v>890</v>
          </cell>
          <cell r="GG101">
            <v>863</v>
          </cell>
          <cell r="GH101">
            <v>1795</v>
          </cell>
          <cell r="GI101">
            <v>911</v>
          </cell>
          <cell r="GJ101">
            <v>884</v>
          </cell>
          <cell r="GK101">
            <v>1634</v>
          </cell>
          <cell r="GL101">
            <v>848</v>
          </cell>
          <cell r="GM101">
            <v>786</v>
          </cell>
          <cell r="GN101">
            <v>1607</v>
          </cell>
          <cell r="GO101">
            <v>776</v>
          </cell>
          <cell r="GP101">
            <v>831</v>
          </cell>
          <cell r="GQ101">
            <v>1567</v>
          </cell>
          <cell r="GR101">
            <v>813</v>
          </cell>
          <cell r="GS101">
            <v>754</v>
          </cell>
          <cell r="GT101">
            <v>1522</v>
          </cell>
          <cell r="GU101">
            <v>753</v>
          </cell>
          <cell r="GV101">
            <v>769</v>
          </cell>
          <cell r="GW101">
            <v>1502</v>
          </cell>
          <cell r="GX101">
            <v>749</v>
          </cell>
          <cell r="GY101">
            <v>753</v>
          </cell>
          <cell r="GZ101">
            <v>1499</v>
          </cell>
          <cell r="HA101">
            <v>734</v>
          </cell>
          <cell r="HB101">
            <v>765</v>
          </cell>
          <cell r="HC101">
            <v>1443</v>
          </cell>
          <cell r="HD101">
            <v>704</v>
          </cell>
          <cell r="HE101">
            <v>739</v>
          </cell>
          <cell r="HF101">
            <v>1373</v>
          </cell>
          <cell r="HG101">
            <v>634</v>
          </cell>
          <cell r="HH101">
            <v>739</v>
          </cell>
          <cell r="HI101">
            <v>1459</v>
          </cell>
          <cell r="HJ101">
            <v>697</v>
          </cell>
          <cell r="HK101">
            <v>762</v>
          </cell>
          <cell r="HL101">
            <v>1547</v>
          </cell>
          <cell r="HM101">
            <v>759</v>
          </cell>
          <cell r="HN101">
            <v>788</v>
          </cell>
          <cell r="HO101">
            <v>1599</v>
          </cell>
          <cell r="HP101">
            <v>771</v>
          </cell>
          <cell r="HQ101">
            <v>828</v>
          </cell>
          <cell r="HR101">
            <v>1686</v>
          </cell>
          <cell r="HS101">
            <v>834</v>
          </cell>
          <cell r="HT101">
            <v>852</v>
          </cell>
          <cell r="HU101">
            <v>1280</v>
          </cell>
          <cell r="HV101">
            <v>631</v>
          </cell>
          <cell r="HW101">
            <v>649</v>
          </cell>
          <cell r="HX101">
            <v>1236</v>
          </cell>
          <cell r="HY101">
            <v>598</v>
          </cell>
          <cell r="HZ101">
            <v>638</v>
          </cell>
          <cell r="IA101">
            <v>1273</v>
          </cell>
          <cell r="IB101">
            <v>612</v>
          </cell>
          <cell r="IC101">
            <v>661</v>
          </cell>
          <cell r="ID101">
            <v>1104</v>
          </cell>
          <cell r="IE101">
            <v>531</v>
          </cell>
          <cell r="IF101">
            <v>573</v>
          </cell>
          <cell r="IG101">
            <v>1007</v>
          </cell>
          <cell r="IH101">
            <v>448</v>
          </cell>
          <cell r="II101">
            <v>559</v>
          </cell>
          <cell r="IJ101">
            <v>910</v>
          </cell>
          <cell r="IK101">
            <v>452</v>
          </cell>
          <cell r="IL101">
            <v>458</v>
          </cell>
          <cell r="IM101">
            <v>971</v>
          </cell>
          <cell r="IN101">
            <v>457</v>
          </cell>
          <cell r="IO101">
            <v>514</v>
          </cell>
          <cell r="IP101">
            <v>932</v>
          </cell>
          <cell r="IQ101">
            <v>411</v>
          </cell>
          <cell r="IR101">
            <v>521</v>
          </cell>
          <cell r="IS101">
            <v>920</v>
          </cell>
          <cell r="IT101">
            <v>403</v>
          </cell>
          <cell r="IU101">
            <v>517</v>
          </cell>
          <cell r="IV101">
            <v>853</v>
          </cell>
          <cell r="IW101">
            <v>408</v>
          </cell>
          <cell r="IX101">
            <v>445</v>
          </cell>
          <cell r="IY101">
            <v>833</v>
          </cell>
          <cell r="IZ101">
            <v>383</v>
          </cell>
          <cell r="JA101">
            <v>450</v>
          </cell>
          <cell r="JB101">
            <v>702</v>
          </cell>
          <cell r="JC101">
            <v>305</v>
          </cell>
          <cell r="JD101">
            <v>397</v>
          </cell>
          <cell r="JE101">
            <v>692</v>
          </cell>
          <cell r="JF101">
            <v>305</v>
          </cell>
          <cell r="JG101">
            <v>387</v>
          </cell>
          <cell r="JH101">
            <v>629</v>
          </cell>
          <cell r="JI101">
            <v>293</v>
          </cell>
          <cell r="JJ101">
            <v>336</v>
          </cell>
          <cell r="JK101">
            <v>570</v>
          </cell>
          <cell r="JL101">
            <v>245</v>
          </cell>
          <cell r="JM101">
            <v>325</v>
          </cell>
          <cell r="JN101">
            <v>618</v>
          </cell>
          <cell r="JO101">
            <v>256</v>
          </cell>
          <cell r="JP101">
            <v>362</v>
          </cell>
          <cell r="JQ101">
            <v>520</v>
          </cell>
          <cell r="JR101">
            <v>195</v>
          </cell>
          <cell r="JS101">
            <v>325</v>
          </cell>
          <cell r="JT101">
            <v>451</v>
          </cell>
          <cell r="JU101">
            <v>190</v>
          </cell>
          <cell r="JV101">
            <v>261</v>
          </cell>
          <cell r="JW101">
            <v>387</v>
          </cell>
          <cell r="JX101">
            <v>154</v>
          </cell>
          <cell r="JY101">
            <v>233</v>
          </cell>
          <cell r="JZ101">
            <v>366</v>
          </cell>
          <cell r="KA101">
            <v>150</v>
          </cell>
          <cell r="KB101">
            <v>216</v>
          </cell>
          <cell r="KC101">
            <v>320</v>
          </cell>
          <cell r="KD101">
            <v>112</v>
          </cell>
          <cell r="KE101">
            <v>208</v>
          </cell>
          <cell r="KF101">
            <v>1141</v>
          </cell>
          <cell r="KG101">
            <v>335</v>
          </cell>
          <cell r="KH101">
            <v>806</v>
          </cell>
        </row>
        <row r="102">
          <cell r="C102" t="str">
            <v>Eden</v>
          </cell>
          <cell r="D102" t="str">
            <v>E07000030</v>
          </cell>
          <cell r="E102" t="str">
            <v>Non-metropolitan District</v>
          </cell>
          <cell r="F102">
            <v>52565</v>
          </cell>
          <cell r="G102">
            <v>31265</v>
          </cell>
          <cell r="H102">
            <v>2.47247745</v>
          </cell>
          <cell r="I102">
            <v>0.59478740606867686</v>
          </cell>
          <cell r="J102">
            <v>2509</v>
          </cell>
          <cell r="K102">
            <v>2174</v>
          </cell>
          <cell r="L102">
            <v>2498</v>
          </cell>
          <cell r="M102">
            <v>2348</v>
          </cell>
          <cell r="N102">
            <v>2609</v>
          </cell>
          <cell r="O102">
            <v>2926</v>
          </cell>
          <cell r="P102">
            <v>4088</v>
          </cell>
          <cell r="Q102">
            <v>4273</v>
          </cell>
          <cell r="R102">
            <v>3907</v>
          </cell>
          <cell r="S102">
            <v>3933</v>
          </cell>
          <cell r="T102">
            <v>26005</v>
          </cell>
          <cell r="U102">
            <v>26560</v>
          </cell>
          <cell r="V102">
            <v>401</v>
          </cell>
          <cell r="W102">
            <v>217</v>
          </cell>
          <cell r="X102">
            <v>184</v>
          </cell>
          <cell r="Y102">
            <v>457</v>
          </cell>
          <cell r="Z102">
            <v>243</v>
          </cell>
          <cell r="AA102">
            <v>214</v>
          </cell>
          <cell r="AB102">
            <v>521</v>
          </cell>
          <cell r="AC102">
            <v>274</v>
          </cell>
          <cell r="AD102">
            <v>247</v>
          </cell>
          <cell r="AE102">
            <v>451</v>
          </cell>
          <cell r="AF102">
            <v>239</v>
          </cell>
          <cell r="AG102">
            <v>212</v>
          </cell>
          <cell r="AH102">
            <v>486</v>
          </cell>
          <cell r="AI102">
            <v>250</v>
          </cell>
          <cell r="AJ102">
            <v>236</v>
          </cell>
          <cell r="AK102">
            <v>518</v>
          </cell>
          <cell r="AL102">
            <v>256</v>
          </cell>
          <cell r="AM102">
            <v>262</v>
          </cell>
          <cell r="AN102">
            <v>498</v>
          </cell>
          <cell r="AO102">
            <v>271</v>
          </cell>
          <cell r="AP102">
            <v>227</v>
          </cell>
          <cell r="AQ102">
            <v>531</v>
          </cell>
          <cell r="AR102">
            <v>280</v>
          </cell>
          <cell r="AS102">
            <v>251</v>
          </cell>
          <cell r="AT102">
            <v>514</v>
          </cell>
          <cell r="AU102">
            <v>276</v>
          </cell>
          <cell r="AV102">
            <v>238</v>
          </cell>
          <cell r="AW102">
            <v>534</v>
          </cell>
          <cell r="AX102">
            <v>275</v>
          </cell>
          <cell r="AY102">
            <v>259</v>
          </cell>
          <cell r="AZ102">
            <v>531</v>
          </cell>
          <cell r="BA102">
            <v>292</v>
          </cell>
          <cell r="BB102">
            <v>239</v>
          </cell>
          <cell r="BC102">
            <v>556</v>
          </cell>
          <cell r="BD102">
            <v>299</v>
          </cell>
          <cell r="BE102">
            <v>257</v>
          </cell>
          <cell r="BF102">
            <v>475</v>
          </cell>
          <cell r="BG102">
            <v>237</v>
          </cell>
          <cell r="BH102">
            <v>238</v>
          </cell>
          <cell r="BI102">
            <v>525</v>
          </cell>
          <cell r="BJ102">
            <v>268</v>
          </cell>
          <cell r="BK102">
            <v>257</v>
          </cell>
          <cell r="BL102">
            <v>509</v>
          </cell>
          <cell r="BM102">
            <v>250</v>
          </cell>
          <cell r="BN102">
            <v>259</v>
          </cell>
          <cell r="BO102">
            <v>585</v>
          </cell>
          <cell r="BP102">
            <v>302</v>
          </cell>
          <cell r="BQ102">
            <v>283</v>
          </cell>
          <cell r="BR102">
            <v>586</v>
          </cell>
          <cell r="BS102">
            <v>310</v>
          </cell>
          <cell r="BT102">
            <v>276</v>
          </cell>
          <cell r="BU102">
            <v>602</v>
          </cell>
          <cell r="BV102">
            <v>299</v>
          </cell>
          <cell r="BW102">
            <v>303</v>
          </cell>
          <cell r="BX102">
            <v>596</v>
          </cell>
          <cell r="BY102">
            <v>317</v>
          </cell>
          <cell r="BZ102">
            <v>279</v>
          </cell>
          <cell r="CA102">
            <v>450</v>
          </cell>
          <cell r="CB102">
            <v>246</v>
          </cell>
          <cell r="CC102">
            <v>204</v>
          </cell>
          <cell r="CD102">
            <v>400</v>
          </cell>
          <cell r="CE102">
            <v>226</v>
          </cell>
          <cell r="CF102">
            <v>174</v>
          </cell>
          <cell r="CG102">
            <v>452</v>
          </cell>
          <cell r="CH102">
            <v>239</v>
          </cell>
          <cell r="CI102">
            <v>213</v>
          </cell>
          <cell r="CJ102">
            <v>442</v>
          </cell>
          <cell r="CK102">
            <v>228</v>
          </cell>
          <cell r="CL102">
            <v>214</v>
          </cell>
          <cell r="CM102">
            <v>571</v>
          </cell>
          <cell r="CN102">
            <v>320</v>
          </cell>
          <cell r="CO102">
            <v>251</v>
          </cell>
          <cell r="CP102">
            <v>584</v>
          </cell>
          <cell r="CQ102">
            <v>324</v>
          </cell>
          <cell r="CR102">
            <v>260</v>
          </cell>
          <cell r="CS102">
            <v>545</v>
          </cell>
          <cell r="CT102">
            <v>294</v>
          </cell>
          <cell r="CU102">
            <v>251</v>
          </cell>
          <cell r="CV102">
            <v>521</v>
          </cell>
          <cell r="CW102">
            <v>277</v>
          </cell>
          <cell r="CX102">
            <v>244</v>
          </cell>
          <cell r="CY102">
            <v>425</v>
          </cell>
          <cell r="CZ102">
            <v>228</v>
          </cell>
          <cell r="DA102">
            <v>197</v>
          </cell>
          <cell r="DB102">
            <v>492</v>
          </cell>
          <cell r="DC102">
            <v>274</v>
          </cell>
          <cell r="DD102">
            <v>218</v>
          </cell>
          <cell r="DE102">
            <v>454</v>
          </cell>
          <cell r="DF102">
            <v>243</v>
          </cell>
          <cell r="DG102">
            <v>211</v>
          </cell>
          <cell r="DH102">
            <v>511</v>
          </cell>
          <cell r="DI102">
            <v>252</v>
          </cell>
          <cell r="DJ102">
            <v>259</v>
          </cell>
          <cell r="DK102">
            <v>434</v>
          </cell>
          <cell r="DL102">
            <v>232</v>
          </cell>
          <cell r="DM102">
            <v>202</v>
          </cell>
          <cell r="DN102">
            <v>477</v>
          </cell>
          <cell r="DO102">
            <v>224</v>
          </cell>
          <cell r="DP102">
            <v>253</v>
          </cell>
          <cell r="DQ102">
            <v>499</v>
          </cell>
          <cell r="DR102">
            <v>222</v>
          </cell>
          <cell r="DS102">
            <v>277</v>
          </cell>
          <cell r="DT102">
            <v>488</v>
          </cell>
          <cell r="DU102">
            <v>252</v>
          </cell>
          <cell r="DV102">
            <v>236</v>
          </cell>
          <cell r="DW102">
            <v>489</v>
          </cell>
          <cell r="DX102">
            <v>245</v>
          </cell>
          <cell r="DY102">
            <v>244</v>
          </cell>
          <cell r="DZ102">
            <v>524</v>
          </cell>
          <cell r="EA102">
            <v>255</v>
          </cell>
          <cell r="EB102">
            <v>269</v>
          </cell>
          <cell r="EC102">
            <v>452</v>
          </cell>
          <cell r="ED102">
            <v>209</v>
          </cell>
          <cell r="EE102">
            <v>243</v>
          </cell>
          <cell r="EF102">
            <v>453</v>
          </cell>
          <cell r="EG102">
            <v>191</v>
          </cell>
          <cell r="EH102">
            <v>262</v>
          </cell>
          <cell r="EI102">
            <v>501</v>
          </cell>
          <cell r="EJ102">
            <v>234</v>
          </cell>
          <cell r="EK102">
            <v>267</v>
          </cell>
          <cell r="EL102">
            <v>478</v>
          </cell>
          <cell r="EM102">
            <v>254</v>
          </cell>
          <cell r="EN102">
            <v>224</v>
          </cell>
          <cell r="EO102">
            <v>600</v>
          </cell>
          <cell r="EP102">
            <v>281</v>
          </cell>
          <cell r="EQ102">
            <v>319</v>
          </cell>
          <cell r="ER102">
            <v>625</v>
          </cell>
          <cell r="ES102">
            <v>300</v>
          </cell>
          <cell r="ET102">
            <v>325</v>
          </cell>
          <cell r="EU102">
            <v>686</v>
          </cell>
          <cell r="EV102">
            <v>320</v>
          </cell>
          <cell r="EW102">
            <v>366</v>
          </cell>
          <cell r="EX102">
            <v>727</v>
          </cell>
          <cell r="EY102">
            <v>320</v>
          </cell>
          <cell r="EZ102">
            <v>407</v>
          </cell>
          <cell r="FA102">
            <v>739</v>
          </cell>
          <cell r="FB102">
            <v>361</v>
          </cell>
          <cell r="FC102">
            <v>378</v>
          </cell>
          <cell r="FD102">
            <v>846</v>
          </cell>
          <cell r="FE102">
            <v>415</v>
          </cell>
          <cell r="FF102">
            <v>431</v>
          </cell>
          <cell r="FG102">
            <v>858</v>
          </cell>
          <cell r="FH102">
            <v>402</v>
          </cell>
          <cell r="FI102">
            <v>456</v>
          </cell>
          <cell r="FJ102">
            <v>803</v>
          </cell>
          <cell r="FK102">
            <v>396</v>
          </cell>
          <cell r="FL102">
            <v>407</v>
          </cell>
          <cell r="FM102">
            <v>837</v>
          </cell>
          <cell r="FN102">
            <v>399</v>
          </cell>
          <cell r="FO102">
            <v>438</v>
          </cell>
          <cell r="FP102">
            <v>916</v>
          </cell>
          <cell r="FQ102">
            <v>465</v>
          </cell>
          <cell r="FR102">
            <v>451</v>
          </cell>
          <cell r="FS102">
            <v>873</v>
          </cell>
          <cell r="FT102">
            <v>436</v>
          </cell>
          <cell r="FU102">
            <v>437</v>
          </cell>
          <cell r="FV102">
            <v>828</v>
          </cell>
          <cell r="FW102">
            <v>423</v>
          </cell>
          <cell r="FX102">
            <v>405</v>
          </cell>
          <cell r="FY102">
            <v>856</v>
          </cell>
          <cell r="FZ102">
            <v>408</v>
          </cell>
          <cell r="GA102">
            <v>448</v>
          </cell>
          <cell r="GB102">
            <v>805</v>
          </cell>
          <cell r="GC102">
            <v>383</v>
          </cell>
          <cell r="GD102">
            <v>422</v>
          </cell>
          <cell r="GE102">
            <v>839</v>
          </cell>
          <cell r="GF102">
            <v>454</v>
          </cell>
          <cell r="GG102">
            <v>385</v>
          </cell>
          <cell r="GH102">
            <v>755</v>
          </cell>
          <cell r="GI102">
            <v>360</v>
          </cell>
          <cell r="GJ102">
            <v>395</v>
          </cell>
          <cell r="GK102">
            <v>837</v>
          </cell>
          <cell r="GL102">
            <v>419</v>
          </cell>
          <cell r="GM102">
            <v>418</v>
          </cell>
          <cell r="GN102">
            <v>732</v>
          </cell>
          <cell r="GO102">
            <v>349</v>
          </cell>
          <cell r="GP102">
            <v>383</v>
          </cell>
          <cell r="GQ102">
            <v>738</v>
          </cell>
          <cell r="GR102">
            <v>345</v>
          </cell>
          <cell r="GS102">
            <v>393</v>
          </cell>
          <cell r="GT102">
            <v>769</v>
          </cell>
          <cell r="GU102">
            <v>361</v>
          </cell>
          <cell r="GV102">
            <v>408</v>
          </cell>
          <cell r="GW102">
            <v>764</v>
          </cell>
          <cell r="GX102">
            <v>413</v>
          </cell>
          <cell r="GY102">
            <v>351</v>
          </cell>
          <cell r="GZ102">
            <v>787</v>
          </cell>
          <cell r="HA102">
            <v>385</v>
          </cell>
          <cell r="HB102">
            <v>402</v>
          </cell>
          <cell r="HC102">
            <v>765</v>
          </cell>
          <cell r="HD102">
            <v>381</v>
          </cell>
          <cell r="HE102">
            <v>384</v>
          </cell>
          <cell r="HF102">
            <v>854</v>
          </cell>
          <cell r="HG102">
            <v>440</v>
          </cell>
          <cell r="HH102">
            <v>414</v>
          </cell>
          <cell r="HI102">
            <v>819</v>
          </cell>
          <cell r="HJ102">
            <v>406</v>
          </cell>
          <cell r="HK102">
            <v>413</v>
          </cell>
          <cell r="HL102">
            <v>797</v>
          </cell>
          <cell r="HM102">
            <v>407</v>
          </cell>
          <cell r="HN102">
            <v>390</v>
          </cell>
          <cell r="HO102">
            <v>898</v>
          </cell>
          <cell r="HP102">
            <v>447</v>
          </cell>
          <cell r="HQ102">
            <v>451</v>
          </cell>
          <cell r="HR102">
            <v>885</v>
          </cell>
          <cell r="HS102">
            <v>443</v>
          </cell>
          <cell r="HT102">
            <v>442</v>
          </cell>
          <cell r="HU102">
            <v>713</v>
          </cell>
          <cell r="HV102">
            <v>375</v>
          </cell>
          <cell r="HW102">
            <v>338</v>
          </cell>
          <cell r="HX102">
            <v>691</v>
          </cell>
          <cell r="HY102">
            <v>342</v>
          </cell>
          <cell r="HZ102">
            <v>349</v>
          </cell>
          <cell r="IA102">
            <v>705</v>
          </cell>
          <cell r="IB102">
            <v>350</v>
          </cell>
          <cell r="IC102">
            <v>355</v>
          </cell>
          <cell r="ID102">
            <v>661</v>
          </cell>
          <cell r="IE102">
            <v>329</v>
          </cell>
          <cell r="IF102">
            <v>332</v>
          </cell>
          <cell r="IG102">
            <v>582</v>
          </cell>
          <cell r="IH102">
            <v>291</v>
          </cell>
          <cell r="II102">
            <v>291</v>
          </cell>
          <cell r="IJ102">
            <v>502</v>
          </cell>
          <cell r="IK102">
            <v>252</v>
          </cell>
          <cell r="IL102">
            <v>250</v>
          </cell>
          <cell r="IM102">
            <v>546</v>
          </cell>
          <cell r="IN102">
            <v>284</v>
          </cell>
          <cell r="IO102">
            <v>262</v>
          </cell>
          <cell r="IP102">
            <v>539</v>
          </cell>
          <cell r="IQ102">
            <v>253</v>
          </cell>
          <cell r="IR102">
            <v>286</v>
          </cell>
          <cell r="IS102">
            <v>530</v>
          </cell>
          <cell r="IT102">
            <v>234</v>
          </cell>
          <cell r="IU102">
            <v>296</v>
          </cell>
          <cell r="IV102">
            <v>447</v>
          </cell>
          <cell r="IW102">
            <v>209</v>
          </cell>
          <cell r="IX102">
            <v>238</v>
          </cell>
          <cell r="IY102">
            <v>448</v>
          </cell>
          <cell r="IZ102">
            <v>218</v>
          </cell>
          <cell r="JA102">
            <v>230</v>
          </cell>
          <cell r="JB102">
            <v>382</v>
          </cell>
          <cell r="JC102">
            <v>169</v>
          </cell>
          <cell r="JD102">
            <v>213</v>
          </cell>
          <cell r="JE102">
            <v>325</v>
          </cell>
          <cell r="JF102">
            <v>143</v>
          </cell>
          <cell r="JG102">
            <v>182</v>
          </cell>
          <cell r="JH102">
            <v>350</v>
          </cell>
          <cell r="JI102">
            <v>163</v>
          </cell>
          <cell r="JJ102">
            <v>187</v>
          </cell>
          <cell r="JK102">
            <v>331</v>
          </cell>
          <cell r="JL102">
            <v>159</v>
          </cell>
          <cell r="JM102">
            <v>172</v>
          </cell>
          <cell r="JN102">
            <v>306</v>
          </cell>
          <cell r="JO102">
            <v>112</v>
          </cell>
          <cell r="JP102">
            <v>194</v>
          </cell>
          <cell r="JQ102">
            <v>284</v>
          </cell>
          <cell r="JR102">
            <v>121</v>
          </cell>
          <cell r="JS102">
            <v>163</v>
          </cell>
          <cell r="JT102">
            <v>235</v>
          </cell>
          <cell r="JU102">
            <v>78</v>
          </cell>
          <cell r="JV102">
            <v>157</v>
          </cell>
          <cell r="JW102">
            <v>240</v>
          </cell>
          <cell r="JX102">
            <v>91</v>
          </cell>
          <cell r="JY102">
            <v>149</v>
          </cell>
          <cell r="JZ102">
            <v>186</v>
          </cell>
          <cell r="KA102">
            <v>57</v>
          </cell>
          <cell r="KB102">
            <v>129</v>
          </cell>
          <cell r="KC102">
            <v>171</v>
          </cell>
          <cell r="KD102">
            <v>61</v>
          </cell>
          <cell r="KE102">
            <v>110</v>
          </cell>
          <cell r="KF102">
            <v>635</v>
          </cell>
          <cell r="KG102">
            <v>171</v>
          </cell>
          <cell r="KH102">
            <v>464</v>
          </cell>
        </row>
        <row r="103">
          <cell r="C103" t="str">
            <v>Elmbridge</v>
          </cell>
          <cell r="D103" t="str">
            <v>E07000207</v>
          </cell>
          <cell r="E103" t="str">
            <v>Non-metropolitan District</v>
          </cell>
          <cell r="F103">
            <v>132670</v>
          </cell>
          <cell r="G103">
            <v>79112</v>
          </cell>
          <cell r="H103">
            <v>3.3589530700000001</v>
          </cell>
          <cell r="I103">
            <v>0.59630662546167179</v>
          </cell>
          <cell r="J103">
            <v>5238</v>
          </cell>
          <cell r="K103">
            <v>4979</v>
          </cell>
          <cell r="L103">
            <v>5458</v>
          </cell>
          <cell r="M103">
            <v>6429</v>
          </cell>
          <cell r="N103">
            <v>9937</v>
          </cell>
          <cell r="O103">
            <v>10795</v>
          </cell>
          <cell r="P103">
            <v>10458</v>
          </cell>
          <cell r="Q103">
            <v>10820</v>
          </cell>
          <cell r="R103">
            <v>7226</v>
          </cell>
          <cell r="S103">
            <v>7772</v>
          </cell>
          <cell r="T103">
            <v>64083</v>
          </cell>
          <cell r="U103">
            <v>68587</v>
          </cell>
          <cell r="V103">
            <v>1750</v>
          </cell>
          <cell r="W103">
            <v>865</v>
          </cell>
          <cell r="X103">
            <v>885</v>
          </cell>
          <cell r="Y103">
            <v>1896</v>
          </cell>
          <cell r="Z103">
            <v>965</v>
          </cell>
          <cell r="AA103">
            <v>931</v>
          </cell>
          <cell r="AB103">
            <v>1976</v>
          </cell>
          <cell r="AC103">
            <v>982</v>
          </cell>
          <cell r="AD103">
            <v>994</v>
          </cell>
          <cell r="AE103">
            <v>2107</v>
          </cell>
          <cell r="AF103">
            <v>1028</v>
          </cell>
          <cell r="AG103">
            <v>1079</v>
          </cell>
          <cell r="AH103">
            <v>2148</v>
          </cell>
          <cell r="AI103">
            <v>1083</v>
          </cell>
          <cell r="AJ103">
            <v>1065</v>
          </cell>
          <cell r="AK103">
            <v>2058</v>
          </cell>
          <cell r="AL103">
            <v>1058</v>
          </cell>
          <cell r="AM103">
            <v>1000</v>
          </cell>
          <cell r="AN103">
            <v>1952</v>
          </cell>
          <cell r="AO103">
            <v>1015</v>
          </cell>
          <cell r="AP103">
            <v>937</v>
          </cell>
          <cell r="AQ103">
            <v>2012</v>
          </cell>
          <cell r="AR103">
            <v>1033</v>
          </cell>
          <cell r="AS103">
            <v>979</v>
          </cell>
          <cell r="AT103">
            <v>1866</v>
          </cell>
          <cell r="AU103">
            <v>979</v>
          </cell>
          <cell r="AV103">
            <v>887</v>
          </cell>
          <cell r="AW103">
            <v>1852</v>
          </cell>
          <cell r="AX103">
            <v>992</v>
          </cell>
          <cell r="AY103">
            <v>860</v>
          </cell>
          <cell r="AZ103">
            <v>1820</v>
          </cell>
          <cell r="BA103">
            <v>946</v>
          </cell>
          <cell r="BB103">
            <v>874</v>
          </cell>
          <cell r="BC103">
            <v>1725</v>
          </cell>
          <cell r="BD103">
            <v>862</v>
          </cell>
          <cell r="BE103">
            <v>863</v>
          </cell>
          <cell r="BF103">
            <v>1656</v>
          </cell>
          <cell r="BG103">
            <v>846</v>
          </cell>
          <cell r="BH103">
            <v>810</v>
          </cell>
          <cell r="BI103">
            <v>1726</v>
          </cell>
          <cell r="BJ103">
            <v>915</v>
          </cell>
          <cell r="BK103">
            <v>811</v>
          </cell>
          <cell r="BL103">
            <v>1665</v>
          </cell>
          <cell r="BM103">
            <v>862</v>
          </cell>
          <cell r="BN103">
            <v>803</v>
          </cell>
          <cell r="BO103">
            <v>1625</v>
          </cell>
          <cell r="BP103">
            <v>873</v>
          </cell>
          <cell r="BQ103">
            <v>752</v>
          </cell>
          <cell r="BR103">
            <v>1646</v>
          </cell>
          <cell r="BS103">
            <v>875</v>
          </cell>
          <cell r="BT103">
            <v>771</v>
          </cell>
          <cell r="BU103">
            <v>1633</v>
          </cell>
          <cell r="BV103">
            <v>839</v>
          </cell>
          <cell r="BW103">
            <v>794</v>
          </cell>
          <cell r="BX103">
            <v>1474</v>
          </cell>
          <cell r="BY103">
            <v>762</v>
          </cell>
          <cell r="BZ103">
            <v>712</v>
          </cell>
          <cell r="CA103">
            <v>1002</v>
          </cell>
          <cell r="CB103">
            <v>549</v>
          </cell>
          <cell r="CC103">
            <v>453</v>
          </cell>
          <cell r="CD103">
            <v>708</v>
          </cell>
          <cell r="CE103">
            <v>366</v>
          </cell>
          <cell r="CF103">
            <v>342</v>
          </cell>
          <cell r="CG103">
            <v>899</v>
          </cell>
          <cell r="CH103">
            <v>461</v>
          </cell>
          <cell r="CI103">
            <v>438</v>
          </cell>
          <cell r="CJ103">
            <v>981</v>
          </cell>
          <cell r="CK103">
            <v>504</v>
          </cell>
          <cell r="CL103">
            <v>477</v>
          </cell>
          <cell r="CM103">
            <v>914</v>
          </cell>
          <cell r="CN103">
            <v>430</v>
          </cell>
          <cell r="CO103">
            <v>484</v>
          </cell>
          <cell r="CP103">
            <v>960</v>
          </cell>
          <cell r="CQ103">
            <v>452</v>
          </cell>
          <cell r="CR103">
            <v>508</v>
          </cell>
          <cell r="CS103">
            <v>1081</v>
          </cell>
          <cell r="CT103">
            <v>527</v>
          </cell>
          <cell r="CU103">
            <v>554</v>
          </cell>
          <cell r="CV103">
            <v>947</v>
          </cell>
          <cell r="CW103">
            <v>465</v>
          </cell>
          <cell r="CX103">
            <v>482</v>
          </cell>
          <cell r="CY103">
            <v>943</v>
          </cell>
          <cell r="CZ103">
            <v>506</v>
          </cell>
          <cell r="DA103">
            <v>437</v>
          </cell>
          <cell r="DB103">
            <v>1060</v>
          </cell>
          <cell r="DC103">
            <v>508</v>
          </cell>
          <cell r="DD103">
            <v>552</v>
          </cell>
          <cell r="DE103">
            <v>976</v>
          </cell>
          <cell r="DF103">
            <v>459</v>
          </cell>
          <cell r="DG103">
            <v>517</v>
          </cell>
          <cell r="DH103">
            <v>1035</v>
          </cell>
          <cell r="DI103">
            <v>508</v>
          </cell>
          <cell r="DJ103">
            <v>527</v>
          </cell>
          <cell r="DK103">
            <v>1175</v>
          </cell>
          <cell r="DL103">
            <v>512</v>
          </cell>
          <cell r="DM103">
            <v>663</v>
          </cell>
          <cell r="DN103">
            <v>1399</v>
          </cell>
          <cell r="DO103">
            <v>578</v>
          </cell>
          <cell r="DP103">
            <v>821</v>
          </cell>
          <cell r="DQ103">
            <v>1591</v>
          </cell>
          <cell r="DR103">
            <v>709</v>
          </cell>
          <cell r="DS103">
            <v>882</v>
          </cell>
          <cell r="DT103">
            <v>1680</v>
          </cell>
          <cell r="DU103">
            <v>686</v>
          </cell>
          <cell r="DV103">
            <v>994</v>
          </cell>
          <cell r="DW103">
            <v>1787</v>
          </cell>
          <cell r="DX103">
            <v>812</v>
          </cell>
          <cell r="DY103">
            <v>975</v>
          </cell>
          <cell r="DZ103">
            <v>1929</v>
          </cell>
          <cell r="EA103">
            <v>923</v>
          </cell>
          <cell r="EB103">
            <v>1006</v>
          </cell>
          <cell r="EC103">
            <v>1987</v>
          </cell>
          <cell r="ED103">
            <v>955</v>
          </cell>
          <cell r="EE103">
            <v>1032</v>
          </cell>
          <cell r="EF103">
            <v>2145</v>
          </cell>
          <cell r="EG103">
            <v>1028</v>
          </cell>
          <cell r="EH103">
            <v>1117</v>
          </cell>
          <cell r="EI103">
            <v>2068</v>
          </cell>
          <cell r="EJ103">
            <v>1009</v>
          </cell>
          <cell r="EK103">
            <v>1059</v>
          </cell>
          <cell r="EL103">
            <v>2115</v>
          </cell>
          <cell r="EM103">
            <v>968</v>
          </cell>
          <cell r="EN103">
            <v>1147</v>
          </cell>
          <cell r="EO103">
            <v>2061</v>
          </cell>
          <cell r="EP103">
            <v>991</v>
          </cell>
          <cell r="EQ103">
            <v>1070</v>
          </cell>
          <cell r="ER103">
            <v>2215</v>
          </cell>
          <cell r="ES103">
            <v>1097</v>
          </cell>
          <cell r="ET103">
            <v>1118</v>
          </cell>
          <cell r="EU103">
            <v>2151</v>
          </cell>
          <cell r="EV103">
            <v>1055</v>
          </cell>
          <cell r="EW103">
            <v>1096</v>
          </cell>
          <cell r="EX103">
            <v>2274</v>
          </cell>
          <cell r="EY103">
            <v>1099</v>
          </cell>
          <cell r="EZ103">
            <v>1175</v>
          </cell>
          <cell r="FA103">
            <v>2133</v>
          </cell>
          <cell r="FB103">
            <v>1066</v>
          </cell>
          <cell r="FC103">
            <v>1067</v>
          </cell>
          <cell r="FD103">
            <v>2160</v>
          </cell>
          <cell r="FE103">
            <v>1030</v>
          </cell>
          <cell r="FF103">
            <v>1130</v>
          </cell>
          <cell r="FG103">
            <v>2177</v>
          </cell>
          <cell r="FH103">
            <v>1023</v>
          </cell>
          <cell r="FI103">
            <v>1154</v>
          </cell>
          <cell r="FJ103">
            <v>2174</v>
          </cell>
          <cell r="FK103">
            <v>1043</v>
          </cell>
          <cell r="FL103">
            <v>1131</v>
          </cell>
          <cell r="FM103">
            <v>2142</v>
          </cell>
          <cell r="FN103">
            <v>1071</v>
          </cell>
          <cell r="FO103">
            <v>1071</v>
          </cell>
          <cell r="FP103">
            <v>2289</v>
          </cell>
          <cell r="FQ103">
            <v>1168</v>
          </cell>
          <cell r="FR103">
            <v>1121</v>
          </cell>
          <cell r="FS103">
            <v>2100</v>
          </cell>
          <cell r="FT103">
            <v>1046</v>
          </cell>
          <cell r="FU103">
            <v>1054</v>
          </cell>
          <cell r="FV103">
            <v>2125</v>
          </cell>
          <cell r="FW103">
            <v>1047</v>
          </cell>
          <cell r="FX103">
            <v>1078</v>
          </cell>
          <cell r="FY103">
            <v>2026</v>
          </cell>
          <cell r="FZ103">
            <v>1016</v>
          </cell>
          <cell r="GA103">
            <v>1010</v>
          </cell>
          <cell r="GB103">
            <v>1952</v>
          </cell>
          <cell r="GC103">
            <v>948</v>
          </cell>
          <cell r="GD103">
            <v>1004</v>
          </cell>
          <cell r="GE103">
            <v>1781</v>
          </cell>
          <cell r="GF103">
            <v>799</v>
          </cell>
          <cell r="GG103">
            <v>982</v>
          </cell>
          <cell r="GH103">
            <v>1750</v>
          </cell>
          <cell r="GI103">
            <v>840</v>
          </cell>
          <cell r="GJ103">
            <v>910</v>
          </cell>
          <cell r="GK103">
            <v>1631</v>
          </cell>
          <cell r="GL103">
            <v>764</v>
          </cell>
          <cell r="GM103">
            <v>867</v>
          </cell>
          <cell r="GN103">
            <v>1519</v>
          </cell>
          <cell r="GO103">
            <v>760</v>
          </cell>
          <cell r="GP103">
            <v>759</v>
          </cell>
          <cell r="GQ103">
            <v>1463</v>
          </cell>
          <cell r="GR103">
            <v>735</v>
          </cell>
          <cell r="GS103">
            <v>728</v>
          </cell>
          <cell r="GT103">
            <v>1395</v>
          </cell>
          <cell r="GU103">
            <v>704</v>
          </cell>
          <cell r="GV103">
            <v>691</v>
          </cell>
          <cell r="GW103">
            <v>1327</v>
          </cell>
          <cell r="GX103">
            <v>668</v>
          </cell>
          <cell r="GY103">
            <v>659</v>
          </cell>
          <cell r="GZ103">
            <v>1433</v>
          </cell>
          <cell r="HA103">
            <v>673</v>
          </cell>
          <cell r="HB103">
            <v>760</v>
          </cell>
          <cell r="HC103">
            <v>1369</v>
          </cell>
          <cell r="HD103">
            <v>671</v>
          </cell>
          <cell r="HE103">
            <v>698</v>
          </cell>
          <cell r="HF103">
            <v>1330</v>
          </cell>
          <cell r="HG103">
            <v>612</v>
          </cell>
          <cell r="HH103">
            <v>718</v>
          </cell>
          <cell r="HI103">
            <v>1322</v>
          </cell>
          <cell r="HJ103">
            <v>616</v>
          </cell>
          <cell r="HK103">
            <v>706</v>
          </cell>
          <cell r="HL103">
            <v>1384</v>
          </cell>
          <cell r="HM103">
            <v>658</v>
          </cell>
          <cell r="HN103">
            <v>726</v>
          </cell>
          <cell r="HO103">
            <v>1457</v>
          </cell>
          <cell r="HP103">
            <v>658</v>
          </cell>
          <cell r="HQ103">
            <v>799</v>
          </cell>
          <cell r="HR103">
            <v>1554</v>
          </cell>
          <cell r="HS103">
            <v>722</v>
          </cell>
          <cell r="HT103">
            <v>832</v>
          </cell>
          <cell r="HU103">
            <v>1258</v>
          </cell>
          <cell r="HV103">
            <v>621</v>
          </cell>
          <cell r="HW103">
            <v>637</v>
          </cell>
          <cell r="HX103">
            <v>1137</v>
          </cell>
          <cell r="HY103">
            <v>544</v>
          </cell>
          <cell r="HZ103">
            <v>593</v>
          </cell>
          <cell r="IA103">
            <v>1154</v>
          </cell>
          <cell r="IB103">
            <v>546</v>
          </cell>
          <cell r="IC103">
            <v>608</v>
          </cell>
          <cell r="ID103">
            <v>1070</v>
          </cell>
          <cell r="IE103">
            <v>501</v>
          </cell>
          <cell r="IF103">
            <v>569</v>
          </cell>
          <cell r="IG103">
            <v>926</v>
          </cell>
          <cell r="IH103">
            <v>389</v>
          </cell>
          <cell r="II103">
            <v>537</v>
          </cell>
          <cell r="IJ103">
            <v>873</v>
          </cell>
          <cell r="IK103">
            <v>392</v>
          </cell>
          <cell r="IL103">
            <v>481</v>
          </cell>
          <cell r="IM103">
            <v>852</v>
          </cell>
          <cell r="IN103">
            <v>356</v>
          </cell>
          <cell r="IO103">
            <v>496</v>
          </cell>
          <cell r="IP103">
            <v>900</v>
          </cell>
          <cell r="IQ103">
            <v>422</v>
          </cell>
          <cell r="IR103">
            <v>478</v>
          </cell>
          <cell r="IS103">
            <v>888</v>
          </cell>
          <cell r="IT103">
            <v>397</v>
          </cell>
          <cell r="IU103">
            <v>491</v>
          </cell>
          <cell r="IV103">
            <v>828</v>
          </cell>
          <cell r="IW103">
            <v>357</v>
          </cell>
          <cell r="IX103">
            <v>471</v>
          </cell>
          <cell r="IY103">
            <v>805</v>
          </cell>
          <cell r="IZ103">
            <v>371</v>
          </cell>
          <cell r="JA103">
            <v>434</v>
          </cell>
          <cell r="JB103">
            <v>789</v>
          </cell>
          <cell r="JC103">
            <v>359</v>
          </cell>
          <cell r="JD103">
            <v>430</v>
          </cell>
          <cell r="JE103">
            <v>723</v>
          </cell>
          <cell r="JF103">
            <v>334</v>
          </cell>
          <cell r="JG103">
            <v>389</v>
          </cell>
          <cell r="JH103">
            <v>653</v>
          </cell>
          <cell r="JI103">
            <v>290</v>
          </cell>
          <cell r="JJ103">
            <v>363</v>
          </cell>
          <cell r="JK103">
            <v>663</v>
          </cell>
          <cell r="JL103">
            <v>286</v>
          </cell>
          <cell r="JM103">
            <v>377</v>
          </cell>
          <cell r="JN103">
            <v>626</v>
          </cell>
          <cell r="JO103">
            <v>246</v>
          </cell>
          <cell r="JP103">
            <v>380</v>
          </cell>
          <cell r="JQ103">
            <v>541</v>
          </cell>
          <cell r="JR103">
            <v>221</v>
          </cell>
          <cell r="JS103">
            <v>320</v>
          </cell>
          <cell r="JT103">
            <v>517</v>
          </cell>
          <cell r="JU103">
            <v>211</v>
          </cell>
          <cell r="JV103">
            <v>306</v>
          </cell>
          <cell r="JW103">
            <v>456</v>
          </cell>
          <cell r="JX103">
            <v>182</v>
          </cell>
          <cell r="JY103">
            <v>274</v>
          </cell>
          <cell r="JZ103">
            <v>398</v>
          </cell>
          <cell r="KA103">
            <v>155</v>
          </cell>
          <cell r="KB103">
            <v>243</v>
          </cell>
          <cell r="KC103">
            <v>363</v>
          </cell>
          <cell r="KD103">
            <v>130</v>
          </cell>
          <cell r="KE103">
            <v>233</v>
          </cell>
          <cell r="KF103">
            <v>1587</v>
          </cell>
          <cell r="KG103">
            <v>498</v>
          </cell>
          <cell r="KH103">
            <v>1089</v>
          </cell>
        </row>
        <row r="104">
          <cell r="C104" t="str">
            <v>Enfield</v>
          </cell>
          <cell r="D104" t="str">
            <v>E09000010</v>
          </cell>
          <cell r="E104" t="str">
            <v>London Borough</v>
          </cell>
          <cell r="F104">
            <v>328433</v>
          </cell>
          <cell r="G104">
            <v>211597</v>
          </cell>
          <cell r="H104">
            <v>6.14379879</v>
          </cell>
          <cell r="I104">
            <v>0.6442623000733787</v>
          </cell>
          <cell r="J104">
            <v>18551</v>
          </cell>
          <cell r="K104">
            <v>17658</v>
          </cell>
          <cell r="L104">
            <v>24657</v>
          </cell>
          <cell r="M104">
            <v>26900</v>
          </cell>
          <cell r="N104">
            <v>22440</v>
          </cell>
          <cell r="O104">
            <v>24305</v>
          </cell>
          <cell r="P104">
            <v>21808</v>
          </cell>
          <cell r="Q104">
            <v>23928</v>
          </cell>
          <cell r="R104">
            <v>15314</v>
          </cell>
          <cell r="S104">
            <v>16036</v>
          </cell>
          <cell r="T104">
            <v>159801</v>
          </cell>
          <cell r="U104">
            <v>168632</v>
          </cell>
          <cell r="V104">
            <v>4937</v>
          </cell>
          <cell r="W104">
            <v>2505</v>
          </cell>
          <cell r="X104">
            <v>2432</v>
          </cell>
          <cell r="Y104">
            <v>5018</v>
          </cell>
          <cell r="Z104">
            <v>2589</v>
          </cell>
          <cell r="AA104">
            <v>2429</v>
          </cell>
          <cell r="AB104">
            <v>5139</v>
          </cell>
          <cell r="AC104">
            <v>2662</v>
          </cell>
          <cell r="AD104">
            <v>2477</v>
          </cell>
          <cell r="AE104">
            <v>5156</v>
          </cell>
          <cell r="AF104">
            <v>2652</v>
          </cell>
          <cell r="AG104">
            <v>2504</v>
          </cell>
          <cell r="AH104">
            <v>5152</v>
          </cell>
          <cell r="AI104">
            <v>2612</v>
          </cell>
          <cell r="AJ104">
            <v>2540</v>
          </cell>
          <cell r="AK104">
            <v>4972</v>
          </cell>
          <cell r="AL104">
            <v>2546</v>
          </cell>
          <cell r="AM104">
            <v>2426</v>
          </cell>
          <cell r="AN104">
            <v>5041</v>
          </cell>
          <cell r="AO104">
            <v>2599</v>
          </cell>
          <cell r="AP104">
            <v>2442</v>
          </cell>
          <cell r="AQ104">
            <v>5107</v>
          </cell>
          <cell r="AR104">
            <v>2612</v>
          </cell>
          <cell r="AS104">
            <v>2495</v>
          </cell>
          <cell r="AT104">
            <v>4809</v>
          </cell>
          <cell r="AU104">
            <v>2486</v>
          </cell>
          <cell r="AV104">
            <v>2323</v>
          </cell>
          <cell r="AW104">
            <v>4602</v>
          </cell>
          <cell r="AX104">
            <v>2316</v>
          </cell>
          <cell r="AY104">
            <v>2286</v>
          </cell>
          <cell r="AZ104">
            <v>4425</v>
          </cell>
          <cell r="BA104">
            <v>2316</v>
          </cell>
          <cell r="BB104">
            <v>2109</v>
          </cell>
          <cell r="BC104">
            <v>4249</v>
          </cell>
          <cell r="BD104">
            <v>2229</v>
          </cell>
          <cell r="BE104">
            <v>2020</v>
          </cell>
          <cell r="BF104">
            <v>4053</v>
          </cell>
          <cell r="BG104">
            <v>2087</v>
          </cell>
          <cell r="BH104">
            <v>1966</v>
          </cell>
          <cell r="BI104">
            <v>3959</v>
          </cell>
          <cell r="BJ104">
            <v>2005</v>
          </cell>
          <cell r="BK104">
            <v>1954</v>
          </cell>
          <cell r="BL104">
            <v>4032</v>
          </cell>
          <cell r="BM104">
            <v>2123</v>
          </cell>
          <cell r="BN104">
            <v>1909</v>
          </cell>
          <cell r="BO104">
            <v>4140</v>
          </cell>
          <cell r="BP104">
            <v>2127</v>
          </cell>
          <cell r="BQ104">
            <v>2013</v>
          </cell>
          <cell r="BR104">
            <v>4194</v>
          </cell>
          <cell r="BS104">
            <v>2223</v>
          </cell>
          <cell r="BT104">
            <v>1971</v>
          </cell>
          <cell r="BU104">
            <v>4179</v>
          </cell>
          <cell r="BV104">
            <v>2086</v>
          </cell>
          <cell r="BW104">
            <v>2093</v>
          </cell>
          <cell r="BX104">
            <v>4262</v>
          </cell>
          <cell r="BY104">
            <v>2205</v>
          </cell>
          <cell r="BZ104">
            <v>2057</v>
          </cell>
          <cell r="CA104">
            <v>3565</v>
          </cell>
          <cell r="CB104">
            <v>1978</v>
          </cell>
          <cell r="CC104">
            <v>1587</v>
          </cell>
          <cell r="CD104">
            <v>3334</v>
          </cell>
          <cell r="CE104">
            <v>1839</v>
          </cell>
          <cell r="CF104">
            <v>1495</v>
          </cell>
          <cell r="CG104">
            <v>3523</v>
          </cell>
          <cell r="CH104">
            <v>1827</v>
          </cell>
          <cell r="CI104">
            <v>1696</v>
          </cell>
          <cell r="CJ104">
            <v>3965</v>
          </cell>
          <cell r="CK104">
            <v>1988</v>
          </cell>
          <cell r="CL104">
            <v>1977</v>
          </cell>
          <cell r="CM104">
            <v>4423</v>
          </cell>
          <cell r="CN104">
            <v>2148</v>
          </cell>
          <cell r="CO104">
            <v>2275</v>
          </cell>
          <cell r="CP104">
            <v>4764</v>
          </cell>
          <cell r="CQ104">
            <v>2257</v>
          </cell>
          <cell r="CR104">
            <v>2507</v>
          </cell>
          <cell r="CS104">
            <v>4960</v>
          </cell>
          <cell r="CT104">
            <v>2414</v>
          </cell>
          <cell r="CU104">
            <v>2546</v>
          </cell>
          <cell r="CV104">
            <v>5079</v>
          </cell>
          <cell r="CW104">
            <v>2376</v>
          </cell>
          <cell r="CX104">
            <v>2703</v>
          </cell>
          <cell r="CY104">
            <v>5043</v>
          </cell>
          <cell r="CZ104">
            <v>2556</v>
          </cell>
          <cell r="DA104">
            <v>2487</v>
          </cell>
          <cell r="DB104">
            <v>5384</v>
          </cell>
          <cell r="DC104">
            <v>2744</v>
          </cell>
          <cell r="DD104">
            <v>2640</v>
          </cell>
          <cell r="DE104">
            <v>5273</v>
          </cell>
          <cell r="DF104">
            <v>2485</v>
          </cell>
          <cell r="DG104">
            <v>2788</v>
          </cell>
          <cell r="DH104">
            <v>5168</v>
          </cell>
          <cell r="DI104">
            <v>2373</v>
          </cell>
          <cell r="DJ104">
            <v>2795</v>
          </cell>
          <cell r="DK104">
            <v>5096</v>
          </cell>
          <cell r="DL104">
            <v>2298</v>
          </cell>
          <cell r="DM104">
            <v>2798</v>
          </cell>
          <cell r="DN104">
            <v>5112</v>
          </cell>
          <cell r="DO104">
            <v>2424</v>
          </cell>
          <cell r="DP104">
            <v>2688</v>
          </cell>
          <cell r="DQ104">
            <v>5391</v>
          </cell>
          <cell r="DR104">
            <v>2579</v>
          </cell>
          <cell r="DS104">
            <v>2812</v>
          </cell>
          <cell r="DT104">
            <v>5051</v>
          </cell>
          <cell r="DU104">
            <v>2408</v>
          </cell>
          <cell r="DV104">
            <v>2643</v>
          </cell>
          <cell r="DW104">
            <v>5004</v>
          </cell>
          <cell r="DX104">
            <v>2443</v>
          </cell>
          <cell r="DY104">
            <v>2561</v>
          </cell>
          <cell r="DZ104">
            <v>5069</v>
          </cell>
          <cell r="EA104">
            <v>2430</v>
          </cell>
          <cell r="EB104">
            <v>2639</v>
          </cell>
          <cell r="EC104">
            <v>4762</v>
          </cell>
          <cell r="ED104">
            <v>2307</v>
          </cell>
          <cell r="EE104">
            <v>2455</v>
          </cell>
          <cell r="EF104">
            <v>4766</v>
          </cell>
          <cell r="EG104">
            <v>2222</v>
          </cell>
          <cell r="EH104">
            <v>2544</v>
          </cell>
          <cell r="EI104">
            <v>4500</v>
          </cell>
          <cell r="EJ104">
            <v>2125</v>
          </cell>
          <cell r="EK104">
            <v>2375</v>
          </cell>
          <cell r="EL104">
            <v>4352</v>
          </cell>
          <cell r="EM104">
            <v>2011</v>
          </cell>
          <cell r="EN104">
            <v>2341</v>
          </cell>
          <cell r="EO104">
            <v>4550</v>
          </cell>
          <cell r="EP104">
            <v>2314</v>
          </cell>
          <cell r="EQ104">
            <v>2236</v>
          </cell>
          <cell r="ER104">
            <v>4523</v>
          </cell>
          <cell r="ES104">
            <v>2180</v>
          </cell>
          <cell r="ET104">
            <v>2343</v>
          </cell>
          <cell r="EU104">
            <v>4503</v>
          </cell>
          <cell r="EV104">
            <v>2124</v>
          </cell>
          <cell r="EW104">
            <v>2379</v>
          </cell>
          <cell r="EX104">
            <v>4716</v>
          </cell>
          <cell r="EY104">
            <v>2284</v>
          </cell>
          <cell r="EZ104">
            <v>2432</v>
          </cell>
          <cell r="FA104">
            <v>4682</v>
          </cell>
          <cell r="FB104">
            <v>2279</v>
          </cell>
          <cell r="FC104">
            <v>2403</v>
          </cell>
          <cell r="FD104">
            <v>4650</v>
          </cell>
          <cell r="FE104">
            <v>2129</v>
          </cell>
          <cell r="FF104">
            <v>2521</v>
          </cell>
          <cell r="FG104">
            <v>4776</v>
          </cell>
          <cell r="FH104">
            <v>2273</v>
          </cell>
          <cell r="FI104">
            <v>2503</v>
          </cell>
          <cell r="FJ104">
            <v>4810</v>
          </cell>
          <cell r="FK104">
            <v>2400</v>
          </cell>
          <cell r="FL104">
            <v>2410</v>
          </cell>
          <cell r="FM104">
            <v>4790</v>
          </cell>
          <cell r="FN104">
            <v>2308</v>
          </cell>
          <cell r="FO104">
            <v>2482</v>
          </cell>
          <cell r="FP104">
            <v>4690</v>
          </cell>
          <cell r="FQ104">
            <v>2218</v>
          </cell>
          <cell r="FR104">
            <v>2472</v>
          </cell>
          <cell r="FS104">
            <v>4586</v>
          </cell>
          <cell r="FT104">
            <v>2130</v>
          </cell>
          <cell r="FU104">
            <v>2456</v>
          </cell>
          <cell r="FV104">
            <v>4496</v>
          </cell>
          <cell r="FW104">
            <v>2155</v>
          </cell>
          <cell r="FX104">
            <v>2341</v>
          </cell>
          <cell r="FY104">
            <v>4096</v>
          </cell>
          <cell r="FZ104">
            <v>1955</v>
          </cell>
          <cell r="GA104">
            <v>2141</v>
          </cell>
          <cell r="GB104">
            <v>4160</v>
          </cell>
          <cell r="GC104">
            <v>1961</v>
          </cell>
          <cell r="GD104">
            <v>2199</v>
          </cell>
          <cell r="GE104">
            <v>3946</v>
          </cell>
          <cell r="GF104">
            <v>1962</v>
          </cell>
          <cell r="GG104">
            <v>1984</v>
          </cell>
          <cell r="GH104">
            <v>3654</v>
          </cell>
          <cell r="GI104">
            <v>1817</v>
          </cell>
          <cell r="GJ104">
            <v>1837</v>
          </cell>
          <cell r="GK104">
            <v>3553</v>
          </cell>
          <cell r="GL104">
            <v>1805</v>
          </cell>
          <cell r="GM104">
            <v>1748</v>
          </cell>
          <cell r="GN104">
            <v>3278</v>
          </cell>
          <cell r="GO104">
            <v>1606</v>
          </cell>
          <cell r="GP104">
            <v>1672</v>
          </cell>
          <cell r="GQ104">
            <v>3222</v>
          </cell>
          <cell r="GR104">
            <v>1563</v>
          </cell>
          <cell r="GS104">
            <v>1659</v>
          </cell>
          <cell r="GT104">
            <v>2921</v>
          </cell>
          <cell r="GU104">
            <v>1442</v>
          </cell>
          <cell r="GV104">
            <v>1479</v>
          </cell>
          <cell r="GW104">
            <v>2885</v>
          </cell>
          <cell r="GX104">
            <v>1331</v>
          </cell>
          <cell r="GY104">
            <v>1554</v>
          </cell>
          <cell r="GZ104">
            <v>2664</v>
          </cell>
          <cell r="HA104">
            <v>1308</v>
          </cell>
          <cell r="HB104">
            <v>1356</v>
          </cell>
          <cell r="HC104">
            <v>2713</v>
          </cell>
          <cell r="HD104">
            <v>1259</v>
          </cell>
          <cell r="HE104">
            <v>1454</v>
          </cell>
          <cell r="HF104">
            <v>2514</v>
          </cell>
          <cell r="HG104">
            <v>1221</v>
          </cell>
          <cell r="HH104">
            <v>1293</v>
          </cell>
          <cell r="HI104">
            <v>2497</v>
          </cell>
          <cell r="HJ104">
            <v>1204</v>
          </cell>
          <cell r="HK104">
            <v>1293</v>
          </cell>
          <cell r="HL104">
            <v>2473</v>
          </cell>
          <cell r="HM104">
            <v>1189</v>
          </cell>
          <cell r="HN104">
            <v>1284</v>
          </cell>
          <cell r="HO104">
            <v>2495</v>
          </cell>
          <cell r="HP104">
            <v>1217</v>
          </cell>
          <cell r="HQ104">
            <v>1278</v>
          </cell>
          <cell r="HR104">
            <v>2562</v>
          </cell>
          <cell r="HS104">
            <v>1214</v>
          </cell>
          <cell r="HT104">
            <v>1348</v>
          </cell>
          <cell r="HU104">
            <v>2310</v>
          </cell>
          <cell r="HV104">
            <v>1075</v>
          </cell>
          <cell r="HW104">
            <v>1235</v>
          </cell>
          <cell r="HX104">
            <v>2095</v>
          </cell>
          <cell r="HY104">
            <v>989</v>
          </cell>
          <cell r="HZ104">
            <v>1106</v>
          </cell>
          <cell r="IA104">
            <v>2185</v>
          </cell>
          <cell r="IB104">
            <v>1033</v>
          </cell>
          <cell r="IC104">
            <v>1152</v>
          </cell>
          <cell r="ID104">
            <v>2071</v>
          </cell>
          <cell r="IE104">
            <v>944</v>
          </cell>
          <cell r="IF104">
            <v>1127</v>
          </cell>
          <cell r="IG104">
            <v>1835</v>
          </cell>
          <cell r="IH104">
            <v>812</v>
          </cell>
          <cell r="II104">
            <v>1023</v>
          </cell>
          <cell r="IJ104">
            <v>1635</v>
          </cell>
          <cell r="IK104">
            <v>725</v>
          </cell>
          <cell r="IL104">
            <v>910</v>
          </cell>
          <cell r="IM104">
            <v>1763</v>
          </cell>
          <cell r="IN104">
            <v>791</v>
          </cell>
          <cell r="IO104">
            <v>972</v>
          </cell>
          <cell r="IP104">
            <v>1722</v>
          </cell>
          <cell r="IQ104">
            <v>756</v>
          </cell>
          <cell r="IR104">
            <v>966</v>
          </cell>
          <cell r="IS104">
            <v>1662</v>
          </cell>
          <cell r="IT104">
            <v>759</v>
          </cell>
          <cell r="IU104">
            <v>903</v>
          </cell>
          <cell r="IV104">
            <v>1549</v>
          </cell>
          <cell r="IW104">
            <v>665</v>
          </cell>
          <cell r="IX104">
            <v>884</v>
          </cell>
          <cell r="IY104">
            <v>1437</v>
          </cell>
          <cell r="IZ104">
            <v>650</v>
          </cell>
          <cell r="JA104">
            <v>787</v>
          </cell>
          <cell r="JB104">
            <v>1392</v>
          </cell>
          <cell r="JC104">
            <v>576</v>
          </cell>
          <cell r="JD104">
            <v>816</v>
          </cell>
          <cell r="JE104">
            <v>1307</v>
          </cell>
          <cell r="JF104">
            <v>553</v>
          </cell>
          <cell r="JG104">
            <v>754</v>
          </cell>
          <cell r="JH104">
            <v>1214</v>
          </cell>
          <cell r="JI104">
            <v>513</v>
          </cell>
          <cell r="JJ104">
            <v>701</v>
          </cell>
          <cell r="JK104">
            <v>1114</v>
          </cell>
          <cell r="JL104">
            <v>461</v>
          </cell>
          <cell r="JM104">
            <v>653</v>
          </cell>
          <cell r="JN104">
            <v>1055</v>
          </cell>
          <cell r="JO104">
            <v>447</v>
          </cell>
          <cell r="JP104">
            <v>608</v>
          </cell>
          <cell r="JQ104">
            <v>948</v>
          </cell>
          <cell r="JR104">
            <v>366</v>
          </cell>
          <cell r="JS104">
            <v>582</v>
          </cell>
          <cell r="JT104">
            <v>778</v>
          </cell>
          <cell r="JU104">
            <v>316</v>
          </cell>
          <cell r="JV104">
            <v>462</v>
          </cell>
          <cell r="JW104">
            <v>679</v>
          </cell>
          <cell r="JX104">
            <v>269</v>
          </cell>
          <cell r="JY104">
            <v>410</v>
          </cell>
          <cell r="JZ104">
            <v>590</v>
          </cell>
          <cell r="KA104">
            <v>238</v>
          </cell>
          <cell r="KB104">
            <v>352</v>
          </cell>
          <cell r="KC104">
            <v>542</v>
          </cell>
          <cell r="KD104">
            <v>194</v>
          </cell>
          <cell r="KE104">
            <v>348</v>
          </cell>
          <cell r="KF104">
            <v>2135</v>
          </cell>
          <cell r="KG104">
            <v>609</v>
          </cell>
          <cell r="KH104">
            <v>1526</v>
          </cell>
        </row>
        <row r="105">
          <cell r="C105" t="str">
            <v>Epping Forest</v>
          </cell>
          <cell r="D105" t="str">
            <v>E07000072</v>
          </cell>
          <cell r="E105" t="str">
            <v>Non-metropolitan District</v>
          </cell>
          <cell r="F105">
            <v>129677</v>
          </cell>
          <cell r="G105">
            <v>80473</v>
          </cell>
          <cell r="H105">
            <v>3.7188275200000001</v>
          </cell>
          <cell r="I105">
            <v>0.62056494212543478</v>
          </cell>
          <cell r="J105">
            <v>6630</v>
          </cell>
          <cell r="K105">
            <v>6115</v>
          </cell>
          <cell r="L105">
            <v>7353</v>
          </cell>
          <cell r="M105">
            <v>8056</v>
          </cell>
          <cell r="N105">
            <v>8247</v>
          </cell>
          <cell r="O105">
            <v>9013</v>
          </cell>
          <cell r="P105">
            <v>9544</v>
          </cell>
          <cell r="Q105">
            <v>10192</v>
          </cell>
          <cell r="R105">
            <v>7413</v>
          </cell>
          <cell r="S105">
            <v>7910</v>
          </cell>
          <cell r="T105">
            <v>62733</v>
          </cell>
          <cell r="U105">
            <v>66944</v>
          </cell>
          <cell r="V105">
            <v>1591</v>
          </cell>
          <cell r="W105">
            <v>816</v>
          </cell>
          <cell r="X105">
            <v>775</v>
          </cell>
          <cell r="Y105">
            <v>1539</v>
          </cell>
          <cell r="Z105">
            <v>768</v>
          </cell>
          <cell r="AA105">
            <v>771</v>
          </cell>
          <cell r="AB105">
            <v>1651</v>
          </cell>
          <cell r="AC105">
            <v>841</v>
          </cell>
          <cell r="AD105">
            <v>810</v>
          </cell>
          <cell r="AE105">
            <v>1704</v>
          </cell>
          <cell r="AF105">
            <v>867</v>
          </cell>
          <cell r="AG105">
            <v>837</v>
          </cell>
          <cell r="AH105">
            <v>1560</v>
          </cell>
          <cell r="AI105">
            <v>793</v>
          </cell>
          <cell r="AJ105">
            <v>767</v>
          </cell>
          <cell r="AK105">
            <v>1539</v>
          </cell>
          <cell r="AL105">
            <v>785</v>
          </cell>
          <cell r="AM105">
            <v>754</v>
          </cell>
          <cell r="AN105">
            <v>1557</v>
          </cell>
          <cell r="AO105">
            <v>790</v>
          </cell>
          <cell r="AP105">
            <v>767</v>
          </cell>
          <cell r="AQ105">
            <v>1503</v>
          </cell>
          <cell r="AR105">
            <v>783</v>
          </cell>
          <cell r="AS105">
            <v>720</v>
          </cell>
          <cell r="AT105">
            <v>1534</v>
          </cell>
          <cell r="AU105">
            <v>802</v>
          </cell>
          <cell r="AV105">
            <v>732</v>
          </cell>
          <cell r="AW105">
            <v>1458</v>
          </cell>
          <cell r="AX105">
            <v>758</v>
          </cell>
          <cell r="AY105">
            <v>700</v>
          </cell>
          <cell r="AZ105">
            <v>1459</v>
          </cell>
          <cell r="BA105">
            <v>754</v>
          </cell>
          <cell r="BB105">
            <v>705</v>
          </cell>
          <cell r="BC105">
            <v>1413</v>
          </cell>
          <cell r="BD105">
            <v>692</v>
          </cell>
          <cell r="BE105">
            <v>721</v>
          </cell>
          <cell r="BF105">
            <v>1290</v>
          </cell>
          <cell r="BG105">
            <v>644</v>
          </cell>
          <cell r="BH105">
            <v>646</v>
          </cell>
          <cell r="BI105">
            <v>1361</v>
          </cell>
          <cell r="BJ105">
            <v>722</v>
          </cell>
          <cell r="BK105">
            <v>639</v>
          </cell>
          <cell r="BL105">
            <v>1370</v>
          </cell>
          <cell r="BM105">
            <v>679</v>
          </cell>
          <cell r="BN105">
            <v>691</v>
          </cell>
          <cell r="BO105">
            <v>1424</v>
          </cell>
          <cell r="BP105">
            <v>702</v>
          </cell>
          <cell r="BQ105">
            <v>722</v>
          </cell>
          <cell r="BR105">
            <v>1481</v>
          </cell>
          <cell r="BS105">
            <v>762</v>
          </cell>
          <cell r="BT105">
            <v>719</v>
          </cell>
          <cell r="BU105">
            <v>1529</v>
          </cell>
          <cell r="BV105">
            <v>800</v>
          </cell>
          <cell r="BW105">
            <v>729</v>
          </cell>
          <cell r="BX105">
            <v>1426</v>
          </cell>
          <cell r="BY105">
            <v>782</v>
          </cell>
          <cell r="BZ105">
            <v>644</v>
          </cell>
          <cell r="CA105">
            <v>1154</v>
          </cell>
          <cell r="CB105">
            <v>609</v>
          </cell>
          <cell r="CC105">
            <v>545</v>
          </cell>
          <cell r="CD105">
            <v>1175</v>
          </cell>
          <cell r="CE105">
            <v>612</v>
          </cell>
          <cell r="CF105">
            <v>563</v>
          </cell>
          <cell r="CG105">
            <v>1248</v>
          </cell>
          <cell r="CH105">
            <v>637</v>
          </cell>
          <cell r="CI105">
            <v>611</v>
          </cell>
          <cell r="CJ105">
            <v>1490</v>
          </cell>
          <cell r="CK105">
            <v>753</v>
          </cell>
          <cell r="CL105">
            <v>737</v>
          </cell>
          <cell r="CM105">
            <v>1585</v>
          </cell>
          <cell r="CN105">
            <v>808</v>
          </cell>
          <cell r="CO105">
            <v>777</v>
          </cell>
          <cell r="CP105">
            <v>1657</v>
          </cell>
          <cell r="CQ105">
            <v>867</v>
          </cell>
          <cell r="CR105">
            <v>790</v>
          </cell>
          <cell r="CS105">
            <v>1590</v>
          </cell>
          <cell r="CT105">
            <v>788</v>
          </cell>
          <cell r="CU105">
            <v>802</v>
          </cell>
          <cell r="CV105">
            <v>1568</v>
          </cell>
          <cell r="CW105">
            <v>802</v>
          </cell>
          <cell r="CX105">
            <v>766</v>
          </cell>
          <cell r="CY105">
            <v>1573</v>
          </cell>
          <cell r="CZ105">
            <v>750</v>
          </cell>
          <cell r="DA105">
            <v>823</v>
          </cell>
          <cell r="DB105">
            <v>1551</v>
          </cell>
          <cell r="DC105">
            <v>716</v>
          </cell>
          <cell r="DD105">
            <v>835</v>
          </cell>
          <cell r="DE105">
            <v>1388</v>
          </cell>
          <cell r="DF105">
            <v>657</v>
          </cell>
          <cell r="DG105">
            <v>731</v>
          </cell>
          <cell r="DH105">
            <v>1513</v>
          </cell>
          <cell r="DI105">
            <v>733</v>
          </cell>
          <cell r="DJ105">
            <v>780</v>
          </cell>
          <cell r="DK105">
            <v>1511</v>
          </cell>
          <cell r="DL105">
            <v>708</v>
          </cell>
          <cell r="DM105">
            <v>803</v>
          </cell>
          <cell r="DN105">
            <v>1555</v>
          </cell>
          <cell r="DO105">
            <v>701</v>
          </cell>
          <cell r="DP105">
            <v>854</v>
          </cell>
          <cell r="DQ105">
            <v>1537</v>
          </cell>
          <cell r="DR105">
            <v>704</v>
          </cell>
          <cell r="DS105">
            <v>833</v>
          </cell>
          <cell r="DT105">
            <v>1623</v>
          </cell>
          <cell r="DU105">
            <v>794</v>
          </cell>
          <cell r="DV105">
            <v>829</v>
          </cell>
          <cell r="DW105">
            <v>1766</v>
          </cell>
          <cell r="DX105">
            <v>852</v>
          </cell>
          <cell r="DY105">
            <v>914</v>
          </cell>
          <cell r="DZ105">
            <v>1671</v>
          </cell>
          <cell r="EA105">
            <v>762</v>
          </cell>
          <cell r="EB105">
            <v>909</v>
          </cell>
          <cell r="EC105">
            <v>1632</v>
          </cell>
          <cell r="ED105">
            <v>814</v>
          </cell>
          <cell r="EE105">
            <v>818</v>
          </cell>
          <cell r="EF105">
            <v>1630</v>
          </cell>
          <cell r="EG105">
            <v>749</v>
          </cell>
          <cell r="EH105">
            <v>881</v>
          </cell>
          <cell r="EI105">
            <v>1629</v>
          </cell>
          <cell r="EJ105">
            <v>809</v>
          </cell>
          <cell r="EK105">
            <v>820</v>
          </cell>
          <cell r="EL105">
            <v>1692</v>
          </cell>
          <cell r="EM105">
            <v>820</v>
          </cell>
          <cell r="EN105">
            <v>872</v>
          </cell>
          <cell r="EO105">
            <v>1657</v>
          </cell>
          <cell r="EP105">
            <v>804</v>
          </cell>
          <cell r="EQ105">
            <v>853</v>
          </cell>
          <cell r="ER105">
            <v>1832</v>
          </cell>
          <cell r="ES105">
            <v>882</v>
          </cell>
          <cell r="ET105">
            <v>950</v>
          </cell>
          <cell r="EU105">
            <v>1789</v>
          </cell>
          <cell r="EV105">
            <v>835</v>
          </cell>
          <cell r="EW105">
            <v>954</v>
          </cell>
          <cell r="EX105">
            <v>1962</v>
          </cell>
          <cell r="EY105">
            <v>920</v>
          </cell>
          <cell r="EZ105">
            <v>1042</v>
          </cell>
          <cell r="FA105">
            <v>1926</v>
          </cell>
          <cell r="FB105">
            <v>948</v>
          </cell>
          <cell r="FC105">
            <v>978</v>
          </cell>
          <cell r="FD105">
            <v>1952</v>
          </cell>
          <cell r="FE105">
            <v>916</v>
          </cell>
          <cell r="FF105">
            <v>1036</v>
          </cell>
          <cell r="FG105">
            <v>1957</v>
          </cell>
          <cell r="FH105">
            <v>927</v>
          </cell>
          <cell r="FI105">
            <v>1030</v>
          </cell>
          <cell r="FJ105">
            <v>1994</v>
          </cell>
          <cell r="FK105">
            <v>991</v>
          </cell>
          <cell r="FL105">
            <v>1003</v>
          </cell>
          <cell r="FM105">
            <v>2056</v>
          </cell>
          <cell r="FN105">
            <v>984</v>
          </cell>
          <cell r="FO105">
            <v>1072</v>
          </cell>
          <cell r="FP105">
            <v>2103</v>
          </cell>
          <cell r="FQ105">
            <v>1001</v>
          </cell>
          <cell r="FR105">
            <v>1102</v>
          </cell>
          <cell r="FS105">
            <v>1943</v>
          </cell>
          <cell r="FT105">
            <v>939</v>
          </cell>
          <cell r="FU105">
            <v>1004</v>
          </cell>
          <cell r="FV105">
            <v>1984</v>
          </cell>
          <cell r="FW105">
            <v>970</v>
          </cell>
          <cell r="FX105">
            <v>1014</v>
          </cell>
          <cell r="FY105">
            <v>1943</v>
          </cell>
          <cell r="FZ105">
            <v>919</v>
          </cell>
          <cell r="GA105">
            <v>1024</v>
          </cell>
          <cell r="GB105">
            <v>1878</v>
          </cell>
          <cell r="GC105">
            <v>949</v>
          </cell>
          <cell r="GD105">
            <v>929</v>
          </cell>
          <cell r="GE105">
            <v>1817</v>
          </cell>
          <cell r="GF105">
            <v>890</v>
          </cell>
          <cell r="GG105">
            <v>927</v>
          </cell>
          <cell r="GH105">
            <v>1647</v>
          </cell>
          <cell r="GI105">
            <v>793</v>
          </cell>
          <cell r="GJ105">
            <v>854</v>
          </cell>
          <cell r="GK105">
            <v>1622</v>
          </cell>
          <cell r="GL105">
            <v>786</v>
          </cell>
          <cell r="GM105">
            <v>836</v>
          </cell>
          <cell r="GN105">
            <v>1581</v>
          </cell>
          <cell r="GO105">
            <v>764</v>
          </cell>
          <cell r="GP105">
            <v>817</v>
          </cell>
          <cell r="GQ105">
            <v>1522</v>
          </cell>
          <cell r="GR105">
            <v>757</v>
          </cell>
          <cell r="GS105">
            <v>765</v>
          </cell>
          <cell r="GT105">
            <v>1514</v>
          </cell>
          <cell r="GU105">
            <v>763</v>
          </cell>
          <cell r="GV105">
            <v>751</v>
          </cell>
          <cell r="GW105">
            <v>1450</v>
          </cell>
          <cell r="GX105">
            <v>701</v>
          </cell>
          <cell r="GY105">
            <v>749</v>
          </cell>
          <cell r="GZ105">
            <v>1412</v>
          </cell>
          <cell r="HA105">
            <v>659</v>
          </cell>
          <cell r="HB105">
            <v>753</v>
          </cell>
          <cell r="HC105">
            <v>1404</v>
          </cell>
          <cell r="HD105">
            <v>646</v>
          </cell>
          <cell r="HE105">
            <v>758</v>
          </cell>
          <cell r="HF105">
            <v>1354</v>
          </cell>
          <cell r="HG105">
            <v>654</v>
          </cell>
          <cell r="HH105">
            <v>700</v>
          </cell>
          <cell r="HI105">
            <v>1433</v>
          </cell>
          <cell r="HJ105">
            <v>716</v>
          </cell>
          <cell r="HK105">
            <v>717</v>
          </cell>
          <cell r="HL105">
            <v>1465</v>
          </cell>
          <cell r="HM105">
            <v>704</v>
          </cell>
          <cell r="HN105">
            <v>761</v>
          </cell>
          <cell r="HO105">
            <v>1549</v>
          </cell>
          <cell r="HP105">
            <v>765</v>
          </cell>
          <cell r="HQ105">
            <v>784</v>
          </cell>
          <cell r="HR105">
            <v>1870</v>
          </cell>
          <cell r="HS105">
            <v>874</v>
          </cell>
          <cell r="HT105">
            <v>996</v>
          </cell>
          <cell r="HU105">
            <v>1335</v>
          </cell>
          <cell r="HV105">
            <v>649</v>
          </cell>
          <cell r="HW105">
            <v>686</v>
          </cell>
          <cell r="HX105">
            <v>1340</v>
          </cell>
          <cell r="HY105">
            <v>658</v>
          </cell>
          <cell r="HZ105">
            <v>682</v>
          </cell>
          <cell r="IA105">
            <v>1286</v>
          </cell>
          <cell r="IB105">
            <v>627</v>
          </cell>
          <cell r="IC105">
            <v>659</v>
          </cell>
          <cell r="ID105">
            <v>1221</v>
          </cell>
          <cell r="IE105">
            <v>568</v>
          </cell>
          <cell r="IF105">
            <v>653</v>
          </cell>
          <cell r="IG105">
            <v>1053</v>
          </cell>
          <cell r="IH105">
            <v>484</v>
          </cell>
          <cell r="II105">
            <v>569</v>
          </cell>
          <cell r="IJ105">
            <v>853</v>
          </cell>
          <cell r="IK105">
            <v>388</v>
          </cell>
          <cell r="IL105">
            <v>465</v>
          </cell>
          <cell r="IM105">
            <v>880</v>
          </cell>
          <cell r="IN105">
            <v>407</v>
          </cell>
          <cell r="IO105">
            <v>473</v>
          </cell>
          <cell r="IP105">
            <v>999</v>
          </cell>
          <cell r="IQ105">
            <v>456</v>
          </cell>
          <cell r="IR105">
            <v>543</v>
          </cell>
          <cell r="IS105">
            <v>949</v>
          </cell>
          <cell r="IT105">
            <v>435</v>
          </cell>
          <cell r="IU105">
            <v>514</v>
          </cell>
          <cell r="IV105">
            <v>845</v>
          </cell>
          <cell r="IW105">
            <v>368</v>
          </cell>
          <cell r="IX105">
            <v>477</v>
          </cell>
          <cell r="IY105">
            <v>820</v>
          </cell>
          <cell r="IZ105">
            <v>374</v>
          </cell>
          <cell r="JA105">
            <v>446</v>
          </cell>
          <cell r="JB105">
            <v>791</v>
          </cell>
          <cell r="JC105">
            <v>371</v>
          </cell>
          <cell r="JD105">
            <v>420</v>
          </cell>
          <cell r="JE105">
            <v>717</v>
          </cell>
          <cell r="JF105">
            <v>315</v>
          </cell>
          <cell r="JG105">
            <v>402</v>
          </cell>
          <cell r="JH105">
            <v>705</v>
          </cell>
          <cell r="JI105">
            <v>293</v>
          </cell>
          <cell r="JJ105">
            <v>412</v>
          </cell>
          <cell r="JK105">
            <v>694</v>
          </cell>
          <cell r="JL105">
            <v>283</v>
          </cell>
          <cell r="JM105">
            <v>411</v>
          </cell>
          <cell r="JN105">
            <v>648</v>
          </cell>
          <cell r="JO105">
            <v>268</v>
          </cell>
          <cell r="JP105">
            <v>380</v>
          </cell>
          <cell r="JQ105">
            <v>639</v>
          </cell>
          <cell r="JR105">
            <v>261</v>
          </cell>
          <cell r="JS105">
            <v>378</v>
          </cell>
          <cell r="JT105">
            <v>508</v>
          </cell>
          <cell r="JU105">
            <v>215</v>
          </cell>
          <cell r="JV105">
            <v>293</v>
          </cell>
          <cell r="JW105">
            <v>467</v>
          </cell>
          <cell r="JX105">
            <v>181</v>
          </cell>
          <cell r="JY105">
            <v>286</v>
          </cell>
          <cell r="JZ105">
            <v>395</v>
          </cell>
          <cell r="KA105">
            <v>148</v>
          </cell>
          <cell r="KB105">
            <v>247</v>
          </cell>
          <cell r="KC105">
            <v>390</v>
          </cell>
          <cell r="KD105">
            <v>134</v>
          </cell>
          <cell r="KE105">
            <v>256</v>
          </cell>
          <cell r="KF105">
            <v>1399</v>
          </cell>
          <cell r="KG105">
            <v>408</v>
          </cell>
          <cell r="KH105">
            <v>991</v>
          </cell>
        </row>
        <row r="106">
          <cell r="C106" t="str">
            <v>Epsom and Ewell</v>
          </cell>
          <cell r="D106" t="str">
            <v>E07000208</v>
          </cell>
          <cell r="E106" t="str">
            <v>Non-metropolitan District</v>
          </cell>
          <cell r="F106">
            <v>78950</v>
          </cell>
          <cell r="G106">
            <v>49169</v>
          </cell>
          <cell r="H106">
            <v>2.9817730199999999</v>
          </cell>
          <cell r="I106">
            <v>0.62278657378087399</v>
          </cell>
          <cell r="J106">
            <v>3907</v>
          </cell>
          <cell r="K106">
            <v>4327</v>
          </cell>
          <cell r="L106">
            <v>4308</v>
          </cell>
          <cell r="M106">
            <v>4473</v>
          </cell>
          <cell r="N106">
            <v>5601</v>
          </cell>
          <cell r="O106">
            <v>5914</v>
          </cell>
          <cell r="P106">
            <v>5892</v>
          </cell>
          <cell r="Q106">
            <v>5990</v>
          </cell>
          <cell r="R106">
            <v>4233</v>
          </cell>
          <cell r="S106">
            <v>4524</v>
          </cell>
          <cell r="T106">
            <v>38257</v>
          </cell>
          <cell r="U106">
            <v>40693</v>
          </cell>
          <cell r="V106">
            <v>945</v>
          </cell>
          <cell r="W106">
            <v>479</v>
          </cell>
          <cell r="X106">
            <v>466</v>
          </cell>
          <cell r="Y106">
            <v>957</v>
          </cell>
          <cell r="Z106">
            <v>484</v>
          </cell>
          <cell r="AA106">
            <v>473</v>
          </cell>
          <cell r="AB106">
            <v>1059</v>
          </cell>
          <cell r="AC106">
            <v>527</v>
          </cell>
          <cell r="AD106">
            <v>532</v>
          </cell>
          <cell r="AE106">
            <v>1045</v>
          </cell>
          <cell r="AF106">
            <v>518</v>
          </cell>
          <cell r="AG106">
            <v>527</v>
          </cell>
          <cell r="AH106">
            <v>1034</v>
          </cell>
          <cell r="AI106">
            <v>517</v>
          </cell>
          <cell r="AJ106">
            <v>517</v>
          </cell>
          <cell r="AK106">
            <v>1042</v>
          </cell>
          <cell r="AL106">
            <v>516</v>
          </cell>
          <cell r="AM106">
            <v>526</v>
          </cell>
          <cell r="AN106">
            <v>1038</v>
          </cell>
          <cell r="AO106">
            <v>533</v>
          </cell>
          <cell r="AP106">
            <v>505</v>
          </cell>
          <cell r="AQ106">
            <v>985</v>
          </cell>
          <cell r="AR106">
            <v>493</v>
          </cell>
          <cell r="AS106">
            <v>492</v>
          </cell>
          <cell r="AT106">
            <v>952</v>
          </cell>
          <cell r="AU106">
            <v>521</v>
          </cell>
          <cell r="AV106">
            <v>431</v>
          </cell>
          <cell r="AW106">
            <v>1004</v>
          </cell>
          <cell r="AX106">
            <v>515</v>
          </cell>
          <cell r="AY106">
            <v>489</v>
          </cell>
          <cell r="AZ106">
            <v>977</v>
          </cell>
          <cell r="BA106">
            <v>489</v>
          </cell>
          <cell r="BB106">
            <v>488</v>
          </cell>
          <cell r="BC106">
            <v>862</v>
          </cell>
          <cell r="BD106">
            <v>446</v>
          </cell>
          <cell r="BE106">
            <v>416</v>
          </cell>
          <cell r="BF106">
            <v>930</v>
          </cell>
          <cell r="BG106">
            <v>446</v>
          </cell>
          <cell r="BH106">
            <v>484</v>
          </cell>
          <cell r="BI106">
            <v>908</v>
          </cell>
          <cell r="BJ106">
            <v>473</v>
          </cell>
          <cell r="BK106">
            <v>435</v>
          </cell>
          <cell r="BL106">
            <v>969</v>
          </cell>
          <cell r="BM106">
            <v>495</v>
          </cell>
          <cell r="BN106">
            <v>474</v>
          </cell>
          <cell r="BO106">
            <v>997</v>
          </cell>
          <cell r="BP106">
            <v>513</v>
          </cell>
          <cell r="BQ106">
            <v>484</v>
          </cell>
          <cell r="BR106">
            <v>1034</v>
          </cell>
          <cell r="BS106">
            <v>512</v>
          </cell>
          <cell r="BT106">
            <v>522</v>
          </cell>
          <cell r="BU106">
            <v>1012</v>
          </cell>
          <cell r="BV106">
            <v>537</v>
          </cell>
          <cell r="BW106">
            <v>475</v>
          </cell>
          <cell r="BX106">
            <v>1021</v>
          </cell>
          <cell r="BY106">
            <v>489</v>
          </cell>
          <cell r="BZ106">
            <v>532</v>
          </cell>
          <cell r="CA106">
            <v>757</v>
          </cell>
          <cell r="CB106">
            <v>329</v>
          </cell>
          <cell r="CC106">
            <v>428</v>
          </cell>
          <cell r="CD106">
            <v>858</v>
          </cell>
          <cell r="CE106">
            <v>390</v>
          </cell>
          <cell r="CF106">
            <v>468</v>
          </cell>
          <cell r="CG106">
            <v>817</v>
          </cell>
          <cell r="CH106">
            <v>358</v>
          </cell>
          <cell r="CI106">
            <v>459</v>
          </cell>
          <cell r="CJ106">
            <v>865</v>
          </cell>
          <cell r="CK106">
            <v>422</v>
          </cell>
          <cell r="CL106">
            <v>443</v>
          </cell>
          <cell r="CM106">
            <v>943</v>
          </cell>
          <cell r="CN106">
            <v>431</v>
          </cell>
          <cell r="CO106">
            <v>512</v>
          </cell>
          <cell r="CP106">
            <v>927</v>
          </cell>
          <cell r="CQ106">
            <v>439</v>
          </cell>
          <cell r="CR106">
            <v>488</v>
          </cell>
          <cell r="CS106">
            <v>841</v>
          </cell>
          <cell r="CT106">
            <v>448</v>
          </cell>
          <cell r="CU106">
            <v>393</v>
          </cell>
          <cell r="CV106">
            <v>775</v>
          </cell>
          <cell r="CW106">
            <v>400</v>
          </cell>
          <cell r="CX106">
            <v>375</v>
          </cell>
          <cell r="CY106">
            <v>848</v>
          </cell>
          <cell r="CZ106">
            <v>402</v>
          </cell>
          <cell r="DA106">
            <v>446</v>
          </cell>
          <cell r="DB106">
            <v>837</v>
          </cell>
          <cell r="DC106">
            <v>411</v>
          </cell>
          <cell r="DD106">
            <v>426</v>
          </cell>
          <cell r="DE106">
            <v>804</v>
          </cell>
          <cell r="DF106">
            <v>420</v>
          </cell>
          <cell r="DG106">
            <v>384</v>
          </cell>
          <cell r="DH106">
            <v>849</v>
          </cell>
          <cell r="DI106">
            <v>437</v>
          </cell>
          <cell r="DJ106">
            <v>412</v>
          </cell>
          <cell r="DK106">
            <v>873</v>
          </cell>
          <cell r="DL106">
            <v>419</v>
          </cell>
          <cell r="DM106">
            <v>454</v>
          </cell>
          <cell r="DN106">
            <v>907</v>
          </cell>
          <cell r="DO106">
            <v>428</v>
          </cell>
          <cell r="DP106">
            <v>479</v>
          </cell>
          <cell r="DQ106">
            <v>1026</v>
          </cell>
          <cell r="DR106">
            <v>444</v>
          </cell>
          <cell r="DS106">
            <v>582</v>
          </cell>
          <cell r="DT106">
            <v>1021</v>
          </cell>
          <cell r="DU106">
            <v>499</v>
          </cell>
          <cell r="DV106">
            <v>522</v>
          </cell>
          <cell r="DW106">
            <v>1119</v>
          </cell>
          <cell r="DX106">
            <v>548</v>
          </cell>
          <cell r="DY106">
            <v>571</v>
          </cell>
          <cell r="DZ106">
            <v>1164</v>
          </cell>
          <cell r="EA106">
            <v>542</v>
          </cell>
          <cell r="EB106">
            <v>622</v>
          </cell>
          <cell r="EC106">
            <v>1118</v>
          </cell>
          <cell r="ED106">
            <v>529</v>
          </cell>
          <cell r="EE106">
            <v>589</v>
          </cell>
          <cell r="EF106">
            <v>1056</v>
          </cell>
          <cell r="EG106">
            <v>503</v>
          </cell>
          <cell r="EH106">
            <v>553</v>
          </cell>
          <cell r="EI106">
            <v>1087</v>
          </cell>
          <cell r="EJ106">
            <v>555</v>
          </cell>
          <cell r="EK106">
            <v>532</v>
          </cell>
          <cell r="EL106">
            <v>1147</v>
          </cell>
          <cell r="EM106">
            <v>581</v>
          </cell>
          <cell r="EN106">
            <v>566</v>
          </cell>
          <cell r="EO106">
            <v>1152</v>
          </cell>
          <cell r="EP106">
            <v>560</v>
          </cell>
          <cell r="EQ106">
            <v>592</v>
          </cell>
          <cell r="ER106">
            <v>1192</v>
          </cell>
          <cell r="ES106">
            <v>553</v>
          </cell>
          <cell r="ET106">
            <v>639</v>
          </cell>
          <cell r="EU106">
            <v>1229</v>
          </cell>
          <cell r="EV106">
            <v>639</v>
          </cell>
          <cell r="EW106">
            <v>590</v>
          </cell>
          <cell r="EX106">
            <v>1251</v>
          </cell>
          <cell r="EY106">
            <v>591</v>
          </cell>
          <cell r="EZ106">
            <v>660</v>
          </cell>
          <cell r="FA106">
            <v>1118</v>
          </cell>
          <cell r="FB106">
            <v>541</v>
          </cell>
          <cell r="FC106">
            <v>577</v>
          </cell>
          <cell r="FD106">
            <v>1184</v>
          </cell>
          <cell r="FE106">
            <v>566</v>
          </cell>
          <cell r="FF106">
            <v>618</v>
          </cell>
          <cell r="FG106">
            <v>1193</v>
          </cell>
          <cell r="FH106">
            <v>596</v>
          </cell>
          <cell r="FI106">
            <v>597</v>
          </cell>
          <cell r="FJ106">
            <v>1280</v>
          </cell>
          <cell r="FK106">
            <v>648</v>
          </cell>
          <cell r="FL106">
            <v>632</v>
          </cell>
          <cell r="FM106">
            <v>1187</v>
          </cell>
          <cell r="FN106">
            <v>555</v>
          </cell>
          <cell r="FO106">
            <v>632</v>
          </cell>
          <cell r="FP106">
            <v>1200</v>
          </cell>
          <cell r="FQ106">
            <v>595</v>
          </cell>
          <cell r="FR106">
            <v>605</v>
          </cell>
          <cell r="FS106">
            <v>1238</v>
          </cell>
          <cell r="FT106">
            <v>637</v>
          </cell>
          <cell r="FU106">
            <v>601</v>
          </cell>
          <cell r="FV106">
            <v>1233</v>
          </cell>
          <cell r="FW106">
            <v>641</v>
          </cell>
          <cell r="FX106">
            <v>592</v>
          </cell>
          <cell r="FY106">
            <v>1109</v>
          </cell>
          <cell r="FZ106">
            <v>546</v>
          </cell>
          <cell r="GA106">
            <v>563</v>
          </cell>
          <cell r="GB106">
            <v>1140</v>
          </cell>
          <cell r="GC106">
            <v>567</v>
          </cell>
          <cell r="GD106">
            <v>573</v>
          </cell>
          <cell r="GE106">
            <v>1030</v>
          </cell>
          <cell r="GF106">
            <v>498</v>
          </cell>
          <cell r="GG106">
            <v>532</v>
          </cell>
          <cell r="GH106">
            <v>954</v>
          </cell>
          <cell r="GI106">
            <v>445</v>
          </cell>
          <cell r="GJ106">
            <v>509</v>
          </cell>
          <cell r="GK106">
            <v>961</v>
          </cell>
          <cell r="GL106">
            <v>489</v>
          </cell>
          <cell r="GM106">
            <v>472</v>
          </cell>
          <cell r="GN106">
            <v>892</v>
          </cell>
          <cell r="GO106">
            <v>438</v>
          </cell>
          <cell r="GP106">
            <v>454</v>
          </cell>
          <cell r="GQ106">
            <v>854</v>
          </cell>
          <cell r="GR106">
            <v>445</v>
          </cell>
          <cell r="GS106">
            <v>409</v>
          </cell>
          <cell r="GT106">
            <v>820</v>
          </cell>
          <cell r="GU106">
            <v>388</v>
          </cell>
          <cell r="GV106">
            <v>432</v>
          </cell>
          <cell r="GW106">
            <v>762</v>
          </cell>
          <cell r="GX106">
            <v>351</v>
          </cell>
          <cell r="GY106">
            <v>411</v>
          </cell>
          <cell r="GZ106">
            <v>837</v>
          </cell>
          <cell r="HA106">
            <v>405</v>
          </cell>
          <cell r="HB106">
            <v>432</v>
          </cell>
          <cell r="HC106">
            <v>794</v>
          </cell>
          <cell r="HD106">
            <v>373</v>
          </cell>
          <cell r="HE106">
            <v>421</v>
          </cell>
          <cell r="HF106">
            <v>853</v>
          </cell>
          <cell r="HG106">
            <v>401</v>
          </cell>
          <cell r="HH106">
            <v>452</v>
          </cell>
          <cell r="HI106">
            <v>824</v>
          </cell>
          <cell r="HJ106">
            <v>381</v>
          </cell>
          <cell r="HK106">
            <v>443</v>
          </cell>
          <cell r="HL106">
            <v>883</v>
          </cell>
          <cell r="HM106">
            <v>440</v>
          </cell>
          <cell r="HN106">
            <v>443</v>
          </cell>
          <cell r="HO106">
            <v>880</v>
          </cell>
          <cell r="HP106">
            <v>425</v>
          </cell>
          <cell r="HQ106">
            <v>455</v>
          </cell>
          <cell r="HR106">
            <v>1006</v>
          </cell>
          <cell r="HS106">
            <v>494</v>
          </cell>
          <cell r="HT106">
            <v>512</v>
          </cell>
          <cell r="HU106">
            <v>764</v>
          </cell>
          <cell r="HV106">
            <v>376</v>
          </cell>
          <cell r="HW106">
            <v>388</v>
          </cell>
          <cell r="HX106">
            <v>677</v>
          </cell>
          <cell r="HY106">
            <v>294</v>
          </cell>
          <cell r="HZ106">
            <v>383</v>
          </cell>
          <cell r="IA106">
            <v>691</v>
          </cell>
          <cell r="IB106">
            <v>311</v>
          </cell>
          <cell r="IC106">
            <v>380</v>
          </cell>
          <cell r="ID106">
            <v>711</v>
          </cell>
          <cell r="IE106">
            <v>329</v>
          </cell>
          <cell r="IF106">
            <v>382</v>
          </cell>
          <cell r="IG106">
            <v>584</v>
          </cell>
          <cell r="IH106">
            <v>285</v>
          </cell>
          <cell r="II106">
            <v>299</v>
          </cell>
          <cell r="IJ106">
            <v>541</v>
          </cell>
          <cell r="IK106">
            <v>253</v>
          </cell>
          <cell r="IL106">
            <v>288</v>
          </cell>
          <cell r="IM106">
            <v>522</v>
          </cell>
          <cell r="IN106">
            <v>248</v>
          </cell>
          <cell r="IO106">
            <v>274</v>
          </cell>
          <cell r="IP106">
            <v>541</v>
          </cell>
          <cell r="IQ106">
            <v>240</v>
          </cell>
          <cell r="IR106">
            <v>301</v>
          </cell>
          <cell r="IS106">
            <v>499</v>
          </cell>
          <cell r="IT106">
            <v>212</v>
          </cell>
          <cell r="IU106">
            <v>287</v>
          </cell>
          <cell r="IV106">
            <v>517</v>
          </cell>
          <cell r="IW106">
            <v>216</v>
          </cell>
          <cell r="IX106">
            <v>301</v>
          </cell>
          <cell r="IY106">
            <v>447</v>
          </cell>
          <cell r="IZ106">
            <v>209</v>
          </cell>
          <cell r="JA106">
            <v>238</v>
          </cell>
          <cell r="JB106">
            <v>456</v>
          </cell>
          <cell r="JC106">
            <v>223</v>
          </cell>
          <cell r="JD106">
            <v>233</v>
          </cell>
          <cell r="JE106">
            <v>398</v>
          </cell>
          <cell r="JF106">
            <v>168</v>
          </cell>
          <cell r="JG106">
            <v>230</v>
          </cell>
          <cell r="JH106">
            <v>382</v>
          </cell>
          <cell r="JI106">
            <v>177</v>
          </cell>
          <cell r="JJ106">
            <v>205</v>
          </cell>
          <cell r="JK106">
            <v>400</v>
          </cell>
          <cell r="JL106">
            <v>180</v>
          </cell>
          <cell r="JM106">
            <v>220</v>
          </cell>
          <cell r="JN106">
            <v>369</v>
          </cell>
          <cell r="JO106">
            <v>152</v>
          </cell>
          <cell r="JP106">
            <v>217</v>
          </cell>
          <cell r="JQ106">
            <v>322</v>
          </cell>
          <cell r="JR106">
            <v>122</v>
          </cell>
          <cell r="JS106">
            <v>200</v>
          </cell>
          <cell r="JT106">
            <v>244</v>
          </cell>
          <cell r="JU106">
            <v>98</v>
          </cell>
          <cell r="JV106">
            <v>146</v>
          </cell>
          <cell r="JW106">
            <v>241</v>
          </cell>
          <cell r="JX106">
            <v>91</v>
          </cell>
          <cell r="JY106">
            <v>150</v>
          </cell>
          <cell r="JZ106">
            <v>190</v>
          </cell>
          <cell r="KA106">
            <v>79</v>
          </cell>
          <cell r="KB106">
            <v>111</v>
          </cell>
          <cell r="KC106">
            <v>203</v>
          </cell>
          <cell r="KD106">
            <v>86</v>
          </cell>
          <cell r="KE106">
            <v>117</v>
          </cell>
          <cell r="KF106">
            <v>785</v>
          </cell>
          <cell r="KG106">
            <v>262</v>
          </cell>
          <cell r="KH106">
            <v>523</v>
          </cell>
        </row>
        <row r="107">
          <cell r="C107" t="str">
            <v>Erewash</v>
          </cell>
          <cell r="D107" t="str">
            <v>E07000036</v>
          </cell>
          <cell r="E107" t="str">
            <v>Non-metropolitan District</v>
          </cell>
          <cell r="F107">
            <v>114510</v>
          </cell>
          <cell r="G107">
            <v>71525</v>
          </cell>
          <cell r="H107">
            <v>3.4288353899999997</v>
          </cell>
          <cell r="I107">
            <v>0.62461793729805259</v>
          </cell>
          <cell r="J107">
            <v>5908</v>
          </cell>
          <cell r="K107">
            <v>5746</v>
          </cell>
          <cell r="L107">
            <v>6606</v>
          </cell>
          <cell r="M107">
            <v>7326</v>
          </cell>
          <cell r="N107">
            <v>6994</v>
          </cell>
          <cell r="O107">
            <v>7353</v>
          </cell>
          <cell r="P107">
            <v>8916</v>
          </cell>
          <cell r="Q107">
            <v>9064</v>
          </cell>
          <cell r="R107">
            <v>6817</v>
          </cell>
          <cell r="S107">
            <v>6795</v>
          </cell>
          <cell r="T107">
            <v>56063</v>
          </cell>
          <cell r="U107">
            <v>58447</v>
          </cell>
          <cell r="V107">
            <v>1291</v>
          </cell>
          <cell r="W107">
            <v>689</v>
          </cell>
          <cell r="X107">
            <v>602</v>
          </cell>
          <cell r="Y107">
            <v>1336</v>
          </cell>
          <cell r="Z107">
            <v>714</v>
          </cell>
          <cell r="AA107">
            <v>622</v>
          </cell>
          <cell r="AB107">
            <v>1326</v>
          </cell>
          <cell r="AC107">
            <v>693</v>
          </cell>
          <cell r="AD107">
            <v>633</v>
          </cell>
          <cell r="AE107">
            <v>1374</v>
          </cell>
          <cell r="AF107">
            <v>707</v>
          </cell>
          <cell r="AG107">
            <v>667</v>
          </cell>
          <cell r="AH107">
            <v>1383</v>
          </cell>
          <cell r="AI107">
            <v>718</v>
          </cell>
          <cell r="AJ107">
            <v>665</v>
          </cell>
          <cell r="AK107">
            <v>1368</v>
          </cell>
          <cell r="AL107">
            <v>697</v>
          </cell>
          <cell r="AM107">
            <v>671</v>
          </cell>
          <cell r="AN107">
            <v>1369</v>
          </cell>
          <cell r="AO107">
            <v>696</v>
          </cell>
          <cell r="AP107">
            <v>673</v>
          </cell>
          <cell r="AQ107">
            <v>1354</v>
          </cell>
          <cell r="AR107">
            <v>703</v>
          </cell>
          <cell r="AS107">
            <v>651</v>
          </cell>
          <cell r="AT107">
            <v>1240</v>
          </cell>
          <cell r="AU107">
            <v>673</v>
          </cell>
          <cell r="AV107">
            <v>567</v>
          </cell>
          <cell r="AW107">
            <v>1266</v>
          </cell>
          <cell r="AX107">
            <v>650</v>
          </cell>
          <cell r="AY107">
            <v>616</v>
          </cell>
          <cell r="AZ107">
            <v>1258</v>
          </cell>
          <cell r="BA107">
            <v>623</v>
          </cell>
          <cell r="BB107">
            <v>635</v>
          </cell>
          <cell r="BC107">
            <v>1278</v>
          </cell>
          <cell r="BD107">
            <v>668</v>
          </cell>
          <cell r="BE107">
            <v>610</v>
          </cell>
          <cell r="BF107">
            <v>1110</v>
          </cell>
          <cell r="BG107">
            <v>565</v>
          </cell>
          <cell r="BH107">
            <v>545</v>
          </cell>
          <cell r="BI107">
            <v>1191</v>
          </cell>
          <cell r="BJ107">
            <v>615</v>
          </cell>
          <cell r="BK107">
            <v>576</v>
          </cell>
          <cell r="BL107">
            <v>1175</v>
          </cell>
          <cell r="BM107">
            <v>612</v>
          </cell>
          <cell r="BN107">
            <v>563</v>
          </cell>
          <cell r="BO107">
            <v>1202</v>
          </cell>
          <cell r="BP107">
            <v>626</v>
          </cell>
          <cell r="BQ107">
            <v>576</v>
          </cell>
          <cell r="BR107">
            <v>1294</v>
          </cell>
          <cell r="BS107">
            <v>644</v>
          </cell>
          <cell r="BT107">
            <v>650</v>
          </cell>
          <cell r="BU107">
            <v>1333</v>
          </cell>
          <cell r="BV107">
            <v>683</v>
          </cell>
          <cell r="BW107">
            <v>650</v>
          </cell>
          <cell r="BX107">
            <v>1333</v>
          </cell>
          <cell r="BY107">
            <v>662</v>
          </cell>
          <cell r="BZ107">
            <v>671</v>
          </cell>
          <cell r="CA107">
            <v>1236</v>
          </cell>
          <cell r="CB107">
            <v>676</v>
          </cell>
          <cell r="CC107">
            <v>560</v>
          </cell>
          <cell r="CD107">
            <v>1225</v>
          </cell>
          <cell r="CE107">
            <v>622</v>
          </cell>
          <cell r="CF107">
            <v>603</v>
          </cell>
          <cell r="CG107">
            <v>1174</v>
          </cell>
          <cell r="CH107">
            <v>599</v>
          </cell>
          <cell r="CI107">
            <v>575</v>
          </cell>
          <cell r="CJ107">
            <v>1241</v>
          </cell>
          <cell r="CK107">
            <v>614</v>
          </cell>
          <cell r="CL107">
            <v>627</v>
          </cell>
          <cell r="CM107">
            <v>1421</v>
          </cell>
          <cell r="CN107">
            <v>698</v>
          </cell>
          <cell r="CO107">
            <v>723</v>
          </cell>
          <cell r="CP107">
            <v>1397</v>
          </cell>
          <cell r="CQ107">
            <v>710</v>
          </cell>
          <cell r="CR107">
            <v>687</v>
          </cell>
          <cell r="CS107">
            <v>1437</v>
          </cell>
          <cell r="CT107">
            <v>722</v>
          </cell>
          <cell r="CU107">
            <v>715</v>
          </cell>
          <cell r="CV107">
            <v>1517</v>
          </cell>
          <cell r="CW107">
            <v>750</v>
          </cell>
          <cell r="CX107">
            <v>767</v>
          </cell>
          <cell r="CY107">
            <v>1492</v>
          </cell>
          <cell r="CZ107">
            <v>704</v>
          </cell>
          <cell r="DA107">
            <v>788</v>
          </cell>
          <cell r="DB107">
            <v>1355</v>
          </cell>
          <cell r="DC107">
            <v>632</v>
          </cell>
          <cell r="DD107">
            <v>723</v>
          </cell>
          <cell r="DE107">
            <v>1401</v>
          </cell>
          <cell r="DF107">
            <v>639</v>
          </cell>
          <cell r="DG107">
            <v>762</v>
          </cell>
          <cell r="DH107">
            <v>1311</v>
          </cell>
          <cell r="DI107">
            <v>619</v>
          </cell>
          <cell r="DJ107">
            <v>692</v>
          </cell>
          <cell r="DK107">
            <v>1365</v>
          </cell>
          <cell r="DL107">
            <v>644</v>
          </cell>
          <cell r="DM107">
            <v>721</v>
          </cell>
          <cell r="DN107">
            <v>1294</v>
          </cell>
          <cell r="DO107">
            <v>625</v>
          </cell>
          <cell r="DP107">
            <v>669</v>
          </cell>
          <cell r="DQ107">
            <v>1301</v>
          </cell>
          <cell r="DR107">
            <v>574</v>
          </cell>
          <cell r="DS107">
            <v>727</v>
          </cell>
          <cell r="DT107">
            <v>1459</v>
          </cell>
          <cell r="DU107">
            <v>697</v>
          </cell>
          <cell r="DV107">
            <v>762</v>
          </cell>
          <cell r="DW107">
            <v>1390</v>
          </cell>
          <cell r="DX107">
            <v>705</v>
          </cell>
          <cell r="DY107">
            <v>685</v>
          </cell>
          <cell r="DZ107">
            <v>1352</v>
          </cell>
          <cell r="EA107">
            <v>650</v>
          </cell>
          <cell r="EB107">
            <v>702</v>
          </cell>
          <cell r="EC107">
            <v>1227</v>
          </cell>
          <cell r="ED107">
            <v>570</v>
          </cell>
          <cell r="EE107">
            <v>657</v>
          </cell>
          <cell r="EF107">
            <v>1217</v>
          </cell>
          <cell r="EG107">
            <v>578</v>
          </cell>
          <cell r="EH107">
            <v>639</v>
          </cell>
          <cell r="EI107">
            <v>1300</v>
          </cell>
          <cell r="EJ107">
            <v>616</v>
          </cell>
          <cell r="EK107">
            <v>684</v>
          </cell>
          <cell r="EL107">
            <v>1420</v>
          </cell>
          <cell r="EM107">
            <v>700</v>
          </cell>
          <cell r="EN107">
            <v>720</v>
          </cell>
          <cell r="EO107">
            <v>1506</v>
          </cell>
          <cell r="EP107">
            <v>742</v>
          </cell>
          <cell r="EQ107">
            <v>764</v>
          </cell>
          <cell r="ER107">
            <v>1508</v>
          </cell>
          <cell r="ES107">
            <v>736</v>
          </cell>
          <cell r="ET107">
            <v>772</v>
          </cell>
          <cell r="EU107">
            <v>1646</v>
          </cell>
          <cell r="EV107">
            <v>816</v>
          </cell>
          <cell r="EW107">
            <v>830</v>
          </cell>
          <cell r="EX107">
            <v>1781</v>
          </cell>
          <cell r="EY107">
            <v>881</v>
          </cell>
          <cell r="EZ107">
            <v>900</v>
          </cell>
          <cell r="FA107">
            <v>1720</v>
          </cell>
          <cell r="FB107">
            <v>779</v>
          </cell>
          <cell r="FC107">
            <v>941</v>
          </cell>
          <cell r="FD107">
            <v>1790</v>
          </cell>
          <cell r="FE107">
            <v>894</v>
          </cell>
          <cell r="FF107">
            <v>896</v>
          </cell>
          <cell r="FG107">
            <v>1849</v>
          </cell>
          <cell r="FH107">
            <v>913</v>
          </cell>
          <cell r="FI107">
            <v>936</v>
          </cell>
          <cell r="FJ107">
            <v>1849</v>
          </cell>
          <cell r="FK107">
            <v>922</v>
          </cell>
          <cell r="FL107">
            <v>927</v>
          </cell>
          <cell r="FM107">
            <v>1922</v>
          </cell>
          <cell r="FN107">
            <v>930</v>
          </cell>
          <cell r="FO107">
            <v>992</v>
          </cell>
          <cell r="FP107">
            <v>1771</v>
          </cell>
          <cell r="FQ107">
            <v>868</v>
          </cell>
          <cell r="FR107">
            <v>903</v>
          </cell>
          <cell r="FS107">
            <v>1829</v>
          </cell>
          <cell r="FT107">
            <v>922</v>
          </cell>
          <cell r="FU107">
            <v>907</v>
          </cell>
          <cell r="FV107">
            <v>1832</v>
          </cell>
          <cell r="FW107">
            <v>924</v>
          </cell>
          <cell r="FX107">
            <v>908</v>
          </cell>
          <cell r="FY107">
            <v>1728</v>
          </cell>
          <cell r="FZ107">
            <v>884</v>
          </cell>
          <cell r="GA107">
            <v>844</v>
          </cell>
          <cell r="GB107">
            <v>1690</v>
          </cell>
          <cell r="GC107">
            <v>880</v>
          </cell>
          <cell r="GD107">
            <v>810</v>
          </cell>
          <cell r="GE107">
            <v>1458</v>
          </cell>
          <cell r="GF107">
            <v>740</v>
          </cell>
          <cell r="GG107">
            <v>718</v>
          </cell>
          <cell r="GH107">
            <v>1547</v>
          </cell>
          <cell r="GI107">
            <v>776</v>
          </cell>
          <cell r="GJ107">
            <v>771</v>
          </cell>
          <cell r="GK107">
            <v>1434</v>
          </cell>
          <cell r="GL107">
            <v>737</v>
          </cell>
          <cell r="GM107">
            <v>697</v>
          </cell>
          <cell r="GN107">
            <v>1422</v>
          </cell>
          <cell r="GO107">
            <v>731</v>
          </cell>
          <cell r="GP107">
            <v>691</v>
          </cell>
          <cell r="GQ107">
            <v>1313</v>
          </cell>
          <cell r="GR107">
            <v>643</v>
          </cell>
          <cell r="GS107">
            <v>670</v>
          </cell>
          <cell r="GT107">
            <v>1318</v>
          </cell>
          <cell r="GU107">
            <v>672</v>
          </cell>
          <cell r="GV107">
            <v>646</v>
          </cell>
          <cell r="GW107">
            <v>1277</v>
          </cell>
          <cell r="GX107">
            <v>615</v>
          </cell>
          <cell r="GY107">
            <v>662</v>
          </cell>
          <cell r="GZ107">
            <v>1271</v>
          </cell>
          <cell r="HA107">
            <v>638</v>
          </cell>
          <cell r="HB107">
            <v>633</v>
          </cell>
          <cell r="HC107">
            <v>1270</v>
          </cell>
          <cell r="HD107">
            <v>611</v>
          </cell>
          <cell r="HE107">
            <v>659</v>
          </cell>
          <cell r="HF107">
            <v>1302</v>
          </cell>
          <cell r="HG107">
            <v>654</v>
          </cell>
          <cell r="HH107">
            <v>648</v>
          </cell>
          <cell r="HI107">
            <v>1263</v>
          </cell>
          <cell r="HJ107">
            <v>614</v>
          </cell>
          <cell r="HK107">
            <v>649</v>
          </cell>
          <cell r="HL107">
            <v>1327</v>
          </cell>
          <cell r="HM107">
            <v>658</v>
          </cell>
          <cell r="HN107">
            <v>669</v>
          </cell>
          <cell r="HO107">
            <v>1420</v>
          </cell>
          <cell r="HP107">
            <v>677</v>
          </cell>
          <cell r="HQ107">
            <v>743</v>
          </cell>
          <cell r="HR107">
            <v>1609</v>
          </cell>
          <cell r="HS107">
            <v>749</v>
          </cell>
          <cell r="HT107">
            <v>860</v>
          </cell>
          <cell r="HU107">
            <v>1233</v>
          </cell>
          <cell r="HV107">
            <v>598</v>
          </cell>
          <cell r="HW107">
            <v>635</v>
          </cell>
          <cell r="HX107">
            <v>1186</v>
          </cell>
          <cell r="HY107">
            <v>608</v>
          </cell>
          <cell r="HZ107">
            <v>578</v>
          </cell>
          <cell r="IA107">
            <v>1215</v>
          </cell>
          <cell r="IB107">
            <v>608</v>
          </cell>
          <cell r="IC107">
            <v>607</v>
          </cell>
          <cell r="ID107">
            <v>1125</v>
          </cell>
          <cell r="IE107">
            <v>516</v>
          </cell>
          <cell r="IF107">
            <v>609</v>
          </cell>
          <cell r="IG107">
            <v>928</v>
          </cell>
          <cell r="IH107">
            <v>428</v>
          </cell>
          <cell r="II107">
            <v>500</v>
          </cell>
          <cell r="IJ107">
            <v>848</v>
          </cell>
          <cell r="IK107">
            <v>422</v>
          </cell>
          <cell r="IL107">
            <v>426</v>
          </cell>
          <cell r="IM107">
            <v>964</v>
          </cell>
          <cell r="IN107">
            <v>478</v>
          </cell>
          <cell r="IO107">
            <v>486</v>
          </cell>
          <cell r="IP107">
            <v>818</v>
          </cell>
          <cell r="IQ107">
            <v>385</v>
          </cell>
          <cell r="IR107">
            <v>433</v>
          </cell>
          <cell r="IS107">
            <v>885</v>
          </cell>
          <cell r="IT107">
            <v>400</v>
          </cell>
          <cell r="IU107">
            <v>485</v>
          </cell>
          <cell r="IV107">
            <v>800</v>
          </cell>
          <cell r="IW107">
            <v>357</v>
          </cell>
          <cell r="IX107">
            <v>443</v>
          </cell>
          <cell r="IY107">
            <v>759</v>
          </cell>
          <cell r="IZ107">
            <v>349</v>
          </cell>
          <cell r="JA107">
            <v>410</v>
          </cell>
          <cell r="JB107">
            <v>702</v>
          </cell>
          <cell r="JC107">
            <v>313</v>
          </cell>
          <cell r="JD107">
            <v>389</v>
          </cell>
          <cell r="JE107">
            <v>647</v>
          </cell>
          <cell r="JF107">
            <v>291</v>
          </cell>
          <cell r="JG107">
            <v>356</v>
          </cell>
          <cell r="JH107">
            <v>584</v>
          </cell>
          <cell r="JI107">
            <v>230</v>
          </cell>
          <cell r="JJ107">
            <v>354</v>
          </cell>
          <cell r="JK107">
            <v>648</v>
          </cell>
          <cell r="JL107">
            <v>261</v>
          </cell>
          <cell r="JM107">
            <v>387</v>
          </cell>
          <cell r="JN107">
            <v>601</v>
          </cell>
          <cell r="JO107">
            <v>247</v>
          </cell>
          <cell r="JP107">
            <v>354</v>
          </cell>
          <cell r="JQ107">
            <v>452</v>
          </cell>
          <cell r="JR107">
            <v>176</v>
          </cell>
          <cell r="JS107">
            <v>276</v>
          </cell>
          <cell r="JT107">
            <v>396</v>
          </cell>
          <cell r="JU107">
            <v>157</v>
          </cell>
          <cell r="JV107">
            <v>239</v>
          </cell>
          <cell r="JW107">
            <v>309</v>
          </cell>
          <cell r="JX107">
            <v>111</v>
          </cell>
          <cell r="JY107">
            <v>198</v>
          </cell>
          <cell r="JZ107">
            <v>331</v>
          </cell>
          <cell r="KA107">
            <v>118</v>
          </cell>
          <cell r="KB107">
            <v>213</v>
          </cell>
          <cell r="KC107">
            <v>285</v>
          </cell>
          <cell r="KD107">
            <v>96</v>
          </cell>
          <cell r="KE107">
            <v>189</v>
          </cell>
          <cell r="KF107">
            <v>1129</v>
          </cell>
          <cell r="KG107">
            <v>326</v>
          </cell>
          <cell r="KH107">
            <v>803</v>
          </cell>
        </row>
        <row r="108">
          <cell r="C108" t="str">
            <v>Exeter</v>
          </cell>
          <cell r="D108" t="str">
            <v>E07000041</v>
          </cell>
          <cell r="E108" t="str">
            <v>Non-metropolitan District</v>
          </cell>
          <cell r="F108">
            <v>127308</v>
          </cell>
          <cell r="G108">
            <v>87797</v>
          </cell>
          <cell r="H108">
            <v>5.3468751000000001</v>
          </cell>
          <cell r="I108">
            <v>0.68964244195180191</v>
          </cell>
          <cell r="J108">
            <v>12701</v>
          </cell>
          <cell r="K108">
            <v>13109</v>
          </cell>
          <cell r="L108">
            <v>10604</v>
          </cell>
          <cell r="M108">
            <v>9405</v>
          </cell>
          <cell r="N108">
            <v>7700</v>
          </cell>
          <cell r="O108">
            <v>7285</v>
          </cell>
          <cell r="P108">
            <v>7407</v>
          </cell>
          <cell r="Q108">
            <v>7606</v>
          </cell>
          <cell r="R108">
            <v>5787</v>
          </cell>
          <cell r="S108">
            <v>6193</v>
          </cell>
          <cell r="T108">
            <v>62771</v>
          </cell>
          <cell r="U108">
            <v>64537</v>
          </cell>
          <cell r="V108">
            <v>1288</v>
          </cell>
          <cell r="W108">
            <v>669</v>
          </cell>
          <cell r="X108">
            <v>619</v>
          </cell>
          <cell r="Y108">
            <v>1372</v>
          </cell>
          <cell r="Z108">
            <v>722</v>
          </cell>
          <cell r="AA108">
            <v>650</v>
          </cell>
          <cell r="AB108">
            <v>1304</v>
          </cell>
          <cell r="AC108">
            <v>692</v>
          </cell>
          <cell r="AD108">
            <v>612</v>
          </cell>
          <cell r="AE108">
            <v>1426</v>
          </cell>
          <cell r="AF108">
            <v>721</v>
          </cell>
          <cell r="AG108">
            <v>705</v>
          </cell>
          <cell r="AH108">
            <v>1389</v>
          </cell>
          <cell r="AI108">
            <v>728</v>
          </cell>
          <cell r="AJ108">
            <v>661</v>
          </cell>
          <cell r="AK108">
            <v>1306</v>
          </cell>
          <cell r="AL108">
            <v>706</v>
          </cell>
          <cell r="AM108">
            <v>600</v>
          </cell>
          <cell r="AN108">
            <v>1358</v>
          </cell>
          <cell r="AO108">
            <v>682</v>
          </cell>
          <cell r="AP108">
            <v>676</v>
          </cell>
          <cell r="AQ108">
            <v>1342</v>
          </cell>
          <cell r="AR108">
            <v>668</v>
          </cell>
          <cell r="AS108">
            <v>674</v>
          </cell>
          <cell r="AT108">
            <v>1202</v>
          </cell>
          <cell r="AU108">
            <v>631</v>
          </cell>
          <cell r="AV108">
            <v>571</v>
          </cell>
          <cell r="AW108">
            <v>1186</v>
          </cell>
          <cell r="AX108">
            <v>593</v>
          </cell>
          <cell r="AY108">
            <v>593</v>
          </cell>
          <cell r="AZ108">
            <v>1136</v>
          </cell>
          <cell r="BA108">
            <v>586</v>
          </cell>
          <cell r="BB108">
            <v>550</v>
          </cell>
          <cell r="BC108">
            <v>1072</v>
          </cell>
          <cell r="BD108">
            <v>552</v>
          </cell>
          <cell r="BE108">
            <v>520</v>
          </cell>
          <cell r="BF108">
            <v>1002</v>
          </cell>
          <cell r="BG108">
            <v>525</v>
          </cell>
          <cell r="BH108">
            <v>477</v>
          </cell>
          <cell r="BI108">
            <v>1042</v>
          </cell>
          <cell r="BJ108">
            <v>540</v>
          </cell>
          <cell r="BK108">
            <v>502</v>
          </cell>
          <cell r="BL108">
            <v>1039</v>
          </cell>
          <cell r="BM108">
            <v>530</v>
          </cell>
          <cell r="BN108">
            <v>509</v>
          </cell>
          <cell r="BO108">
            <v>1092</v>
          </cell>
          <cell r="BP108">
            <v>552</v>
          </cell>
          <cell r="BQ108">
            <v>540</v>
          </cell>
          <cell r="BR108">
            <v>1101</v>
          </cell>
          <cell r="BS108">
            <v>534</v>
          </cell>
          <cell r="BT108">
            <v>567</v>
          </cell>
          <cell r="BU108">
            <v>1160</v>
          </cell>
          <cell r="BV108">
            <v>562</v>
          </cell>
          <cell r="BW108">
            <v>598</v>
          </cell>
          <cell r="BX108">
            <v>1766</v>
          </cell>
          <cell r="BY108">
            <v>866</v>
          </cell>
          <cell r="BZ108">
            <v>900</v>
          </cell>
          <cell r="CA108">
            <v>3996</v>
          </cell>
          <cell r="CB108">
            <v>1854</v>
          </cell>
          <cell r="CC108">
            <v>2142</v>
          </cell>
          <cell r="CD108">
            <v>4418</v>
          </cell>
          <cell r="CE108">
            <v>2080</v>
          </cell>
          <cell r="CF108">
            <v>2338</v>
          </cell>
          <cell r="CG108">
            <v>3892</v>
          </cell>
          <cell r="CH108">
            <v>1864</v>
          </cell>
          <cell r="CI108">
            <v>2028</v>
          </cell>
          <cell r="CJ108">
            <v>3289</v>
          </cell>
          <cell r="CK108">
            <v>1683</v>
          </cell>
          <cell r="CL108">
            <v>1606</v>
          </cell>
          <cell r="CM108">
            <v>3140</v>
          </cell>
          <cell r="CN108">
            <v>1614</v>
          </cell>
          <cell r="CO108">
            <v>1526</v>
          </cell>
          <cell r="CP108">
            <v>3048</v>
          </cell>
          <cell r="CQ108">
            <v>1644</v>
          </cell>
          <cell r="CR108">
            <v>1404</v>
          </cell>
          <cell r="CS108">
            <v>2681</v>
          </cell>
          <cell r="CT108">
            <v>1465</v>
          </cell>
          <cell r="CU108">
            <v>1216</v>
          </cell>
          <cell r="CV108">
            <v>2256</v>
          </cell>
          <cell r="CW108">
            <v>1292</v>
          </cell>
          <cell r="CX108">
            <v>964</v>
          </cell>
          <cell r="CY108">
            <v>2003</v>
          </cell>
          <cell r="CZ108">
            <v>1062</v>
          </cell>
          <cell r="DA108">
            <v>941</v>
          </cell>
          <cell r="DB108">
            <v>2020</v>
          </cell>
          <cell r="DC108">
            <v>1113</v>
          </cell>
          <cell r="DD108">
            <v>907</v>
          </cell>
          <cell r="DE108">
            <v>1900</v>
          </cell>
          <cell r="DF108">
            <v>961</v>
          </cell>
          <cell r="DG108">
            <v>939</v>
          </cell>
          <cell r="DH108">
            <v>1772</v>
          </cell>
          <cell r="DI108">
            <v>983</v>
          </cell>
          <cell r="DJ108">
            <v>789</v>
          </cell>
          <cell r="DK108">
            <v>1883</v>
          </cell>
          <cell r="DL108">
            <v>922</v>
          </cell>
          <cell r="DM108">
            <v>961</v>
          </cell>
          <cell r="DN108">
            <v>1853</v>
          </cell>
          <cell r="DO108">
            <v>924</v>
          </cell>
          <cell r="DP108">
            <v>929</v>
          </cell>
          <cell r="DQ108">
            <v>1931</v>
          </cell>
          <cell r="DR108">
            <v>959</v>
          </cell>
          <cell r="DS108">
            <v>972</v>
          </cell>
          <cell r="DT108">
            <v>1710</v>
          </cell>
          <cell r="DU108">
            <v>923</v>
          </cell>
          <cell r="DV108">
            <v>787</v>
          </cell>
          <cell r="DW108">
            <v>1683</v>
          </cell>
          <cell r="DX108">
            <v>839</v>
          </cell>
          <cell r="DY108">
            <v>844</v>
          </cell>
          <cell r="DZ108">
            <v>1681</v>
          </cell>
          <cell r="EA108">
            <v>882</v>
          </cell>
          <cell r="EB108">
            <v>799</v>
          </cell>
          <cell r="EC108">
            <v>1438</v>
          </cell>
          <cell r="ED108">
            <v>728</v>
          </cell>
          <cell r="EE108">
            <v>710</v>
          </cell>
          <cell r="EF108">
            <v>1450</v>
          </cell>
          <cell r="EG108">
            <v>765</v>
          </cell>
          <cell r="EH108">
            <v>685</v>
          </cell>
          <cell r="EI108">
            <v>1410</v>
          </cell>
          <cell r="EJ108">
            <v>722</v>
          </cell>
          <cell r="EK108">
            <v>688</v>
          </cell>
          <cell r="EL108">
            <v>1502</v>
          </cell>
          <cell r="EM108">
            <v>739</v>
          </cell>
          <cell r="EN108">
            <v>763</v>
          </cell>
          <cell r="EO108">
            <v>1461</v>
          </cell>
          <cell r="EP108">
            <v>764</v>
          </cell>
          <cell r="EQ108">
            <v>697</v>
          </cell>
          <cell r="ER108">
            <v>1367</v>
          </cell>
          <cell r="ES108">
            <v>721</v>
          </cell>
          <cell r="ET108">
            <v>646</v>
          </cell>
          <cell r="EU108">
            <v>1523</v>
          </cell>
          <cell r="EV108">
            <v>805</v>
          </cell>
          <cell r="EW108">
            <v>718</v>
          </cell>
          <cell r="EX108">
            <v>1470</v>
          </cell>
          <cell r="EY108">
            <v>735</v>
          </cell>
          <cell r="EZ108">
            <v>735</v>
          </cell>
          <cell r="FA108">
            <v>1474</v>
          </cell>
          <cell r="FB108">
            <v>716</v>
          </cell>
          <cell r="FC108">
            <v>758</v>
          </cell>
          <cell r="FD108">
            <v>1537</v>
          </cell>
          <cell r="FE108">
            <v>785</v>
          </cell>
          <cell r="FF108">
            <v>752</v>
          </cell>
          <cell r="FG108">
            <v>1569</v>
          </cell>
          <cell r="FH108">
            <v>795</v>
          </cell>
          <cell r="FI108">
            <v>774</v>
          </cell>
          <cell r="FJ108">
            <v>1458</v>
          </cell>
          <cell r="FK108">
            <v>707</v>
          </cell>
          <cell r="FL108">
            <v>751</v>
          </cell>
          <cell r="FM108">
            <v>1589</v>
          </cell>
          <cell r="FN108">
            <v>762</v>
          </cell>
          <cell r="FO108">
            <v>827</v>
          </cell>
          <cell r="FP108">
            <v>1589</v>
          </cell>
          <cell r="FQ108">
            <v>773</v>
          </cell>
          <cell r="FR108">
            <v>816</v>
          </cell>
          <cell r="FS108">
            <v>1509</v>
          </cell>
          <cell r="FT108">
            <v>754</v>
          </cell>
          <cell r="FU108">
            <v>755</v>
          </cell>
          <cell r="FV108">
            <v>1481</v>
          </cell>
          <cell r="FW108">
            <v>732</v>
          </cell>
          <cell r="FX108">
            <v>749</v>
          </cell>
          <cell r="FY108">
            <v>1433</v>
          </cell>
          <cell r="FZ108">
            <v>710</v>
          </cell>
          <cell r="GA108">
            <v>723</v>
          </cell>
          <cell r="GB108">
            <v>1374</v>
          </cell>
          <cell r="GC108">
            <v>673</v>
          </cell>
          <cell r="GD108">
            <v>701</v>
          </cell>
          <cell r="GE108">
            <v>1281</v>
          </cell>
          <cell r="GF108">
            <v>642</v>
          </cell>
          <cell r="GG108">
            <v>639</v>
          </cell>
          <cell r="GH108">
            <v>1337</v>
          </cell>
          <cell r="GI108">
            <v>669</v>
          </cell>
          <cell r="GJ108">
            <v>668</v>
          </cell>
          <cell r="GK108">
            <v>1311</v>
          </cell>
          <cell r="GL108">
            <v>631</v>
          </cell>
          <cell r="GM108">
            <v>680</v>
          </cell>
          <cell r="GN108">
            <v>1209</v>
          </cell>
          <cell r="GO108">
            <v>573</v>
          </cell>
          <cell r="GP108">
            <v>636</v>
          </cell>
          <cell r="GQ108">
            <v>1177</v>
          </cell>
          <cell r="GR108">
            <v>603</v>
          </cell>
          <cell r="GS108">
            <v>574</v>
          </cell>
          <cell r="GT108">
            <v>1157</v>
          </cell>
          <cell r="GU108">
            <v>541</v>
          </cell>
          <cell r="GV108">
            <v>616</v>
          </cell>
          <cell r="GW108">
            <v>1164</v>
          </cell>
          <cell r="GX108">
            <v>535</v>
          </cell>
          <cell r="GY108">
            <v>629</v>
          </cell>
          <cell r="GZ108">
            <v>1110</v>
          </cell>
          <cell r="HA108">
            <v>526</v>
          </cell>
          <cell r="HB108">
            <v>584</v>
          </cell>
          <cell r="HC108">
            <v>1118</v>
          </cell>
          <cell r="HD108">
            <v>528</v>
          </cell>
          <cell r="HE108">
            <v>590</v>
          </cell>
          <cell r="HF108">
            <v>1116</v>
          </cell>
          <cell r="HG108">
            <v>539</v>
          </cell>
          <cell r="HH108">
            <v>577</v>
          </cell>
          <cell r="HI108">
            <v>1149</v>
          </cell>
          <cell r="HJ108">
            <v>547</v>
          </cell>
          <cell r="HK108">
            <v>602</v>
          </cell>
          <cell r="HL108">
            <v>1162</v>
          </cell>
          <cell r="HM108">
            <v>545</v>
          </cell>
          <cell r="HN108">
            <v>617</v>
          </cell>
          <cell r="HO108">
            <v>1162</v>
          </cell>
          <cell r="HP108">
            <v>540</v>
          </cell>
          <cell r="HQ108">
            <v>622</v>
          </cell>
          <cell r="HR108">
            <v>1341</v>
          </cell>
          <cell r="HS108">
            <v>634</v>
          </cell>
          <cell r="HT108">
            <v>707</v>
          </cell>
          <cell r="HU108">
            <v>976</v>
          </cell>
          <cell r="HV108">
            <v>485</v>
          </cell>
          <cell r="HW108">
            <v>491</v>
          </cell>
          <cell r="HX108">
            <v>992</v>
          </cell>
          <cell r="HY108">
            <v>433</v>
          </cell>
          <cell r="HZ108">
            <v>559</v>
          </cell>
          <cell r="IA108">
            <v>916</v>
          </cell>
          <cell r="IB108">
            <v>433</v>
          </cell>
          <cell r="IC108">
            <v>483</v>
          </cell>
          <cell r="ID108">
            <v>930</v>
          </cell>
          <cell r="IE108">
            <v>426</v>
          </cell>
          <cell r="IF108">
            <v>504</v>
          </cell>
          <cell r="IG108">
            <v>820</v>
          </cell>
          <cell r="IH108">
            <v>374</v>
          </cell>
          <cell r="II108">
            <v>446</v>
          </cell>
          <cell r="IJ108">
            <v>802</v>
          </cell>
          <cell r="IK108">
            <v>347</v>
          </cell>
          <cell r="IL108">
            <v>455</v>
          </cell>
          <cell r="IM108">
            <v>744</v>
          </cell>
          <cell r="IN108">
            <v>331</v>
          </cell>
          <cell r="IO108">
            <v>413</v>
          </cell>
          <cell r="IP108">
            <v>748</v>
          </cell>
          <cell r="IQ108">
            <v>326</v>
          </cell>
          <cell r="IR108">
            <v>422</v>
          </cell>
          <cell r="IS108">
            <v>714</v>
          </cell>
          <cell r="IT108">
            <v>325</v>
          </cell>
          <cell r="IU108">
            <v>389</v>
          </cell>
          <cell r="IV108">
            <v>724</v>
          </cell>
          <cell r="IW108">
            <v>313</v>
          </cell>
          <cell r="IX108">
            <v>411</v>
          </cell>
          <cell r="IY108">
            <v>633</v>
          </cell>
          <cell r="IZ108">
            <v>283</v>
          </cell>
          <cell r="JA108">
            <v>350</v>
          </cell>
          <cell r="JB108">
            <v>588</v>
          </cell>
          <cell r="JC108">
            <v>257</v>
          </cell>
          <cell r="JD108">
            <v>331</v>
          </cell>
          <cell r="JE108">
            <v>603</v>
          </cell>
          <cell r="JF108">
            <v>266</v>
          </cell>
          <cell r="JG108">
            <v>337</v>
          </cell>
          <cell r="JH108">
            <v>556</v>
          </cell>
          <cell r="JI108">
            <v>233</v>
          </cell>
          <cell r="JJ108">
            <v>323</v>
          </cell>
          <cell r="JK108">
            <v>565</v>
          </cell>
          <cell r="JL108">
            <v>187</v>
          </cell>
          <cell r="JM108">
            <v>378</v>
          </cell>
          <cell r="JN108">
            <v>496</v>
          </cell>
          <cell r="JO108">
            <v>202</v>
          </cell>
          <cell r="JP108">
            <v>294</v>
          </cell>
          <cell r="JQ108">
            <v>548</v>
          </cell>
          <cell r="JR108">
            <v>184</v>
          </cell>
          <cell r="JS108">
            <v>364</v>
          </cell>
          <cell r="JT108">
            <v>438</v>
          </cell>
          <cell r="JU108">
            <v>155</v>
          </cell>
          <cell r="JV108">
            <v>283</v>
          </cell>
          <cell r="JW108">
            <v>400</v>
          </cell>
          <cell r="JX108">
            <v>121</v>
          </cell>
          <cell r="JY108">
            <v>279</v>
          </cell>
          <cell r="JZ108">
            <v>344</v>
          </cell>
          <cell r="KA108">
            <v>122</v>
          </cell>
          <cell r="KB108">
            <v>222</v>
          </cell>
          <cell r="KC108">
            <v>325</v>
          </cell>
          <cell r="KD108">
            <v>105</v>
          </cell>
          <cell r="KE108">
            <v>220</v>
          </cell>
          <cell r="KF108">
            <v>1279</v>
          </cell>
          <cell r="KG108">
            <v>301</v>
          </cell>
          <cell r="KH108">
            <v>978</v>
          </cell>
        </row>
        <row r="109">
          <cell r="C109" t="str">
            <v>Fareham</v>
          </cell>
          <cell r="D109" t="str">
            <v>E07000087</v>
          </cell>
          <cell r="E109" t="str">
            <v>Non-metropolitan District</v>
          </cell>
          <cell r="F109">
            <v>114799</v>
          </cell>
          <cell r="G109">
            <v>69409</v>
          </cell>
          <cell r="H109">
            <v>3.34672766</v>
          </cell>
          <cell r="I109">
            <v>0.60461328060348962</v>
          </cell>
          <cell r="J109">
            <v>6128</v>
          </cell>
          <cell r="K109">
            <v>5155</v>
          </cell>
          <cell r="L109">
            <v>6092</v>
          </cell>
          <cell r="M109">
            <v>5949</v>
          </cell>
          <cell r="N109">
            <v>6648</v>
          </cell>
          <cell r="O109">
            <v>7133</v>
          </cell>
          <cell r="P109">
            <v>8585</v>
          </cell>
          <cell r="Q109">
            <v>9106</v>
          </cell>
          <cell r="R109">
            <v>7184</v>
          </cell>
          <cell r="S109">
            <v>7429</v>
          </cell>
          <cell r="T109">
            <v>56306</v>
          </cell>
          <cell r="U109">
            <v>58493</v>
          </cell>
          <cell r="V109">
            <v>1042</v>
          </cell>
          <cell r="W109">
            <v>545</v>
          </cell>
          <cell r="X109">
            <v>497</v>
          </cell>
          <cell r="Y109">
            <v>1073</v>
          </cell>
          <cell r="Z109">
            <v>528</v>
          </cell>
          <cell r="AA109">
            <v>545</v>
          </cell>
          <cell r="AB109">
            <v>1121</v>
          </cell>
          <cell r="AC109">
            <v>563</v>
          </cell>
          <cell r="AD109">
            <v>558</v>
          </cell>
          <cell r="AE109">
            <v>1257</v>
          </cell>
          <cell r="AF109">
            <v>599</v>
          </cell>
          <cell r="AG109">
            <v>658</v>
          </cell>
          <cell r="AH109">
            <v>1282</v>
          </cell>
          <cell r="AI109">
            <v>666</v>
          </cell>
          <cell r="AJ109">
            <v>616</v>
          </cell>
          <cell r="AK109">
            <v>1220</v>
          </cell>
          <cell r="AL109">
            <v>598</v>
          </cell>
          <cell r="AM109">
            <v>622</v>
          </cell>
          <cell r="AN109">
            <v>1169</v>
          </cell>
          <cell r="AO109">
            <v>588</v>
          </cell>
          <cell r="AP109">
            <v>581</v>
          </cell>
          <cell r="AQ109">
            <v>1259</v>
          </cell>
          <cell r="AR109">
            <v>621</v>
          </cell>
          <cell r="AS109">
            <v>638</v>
          </cell>
          <cell r="AT109">
            <v>1245</v>
          </cell>
          <cell r="AU109">
            <v>661</v>
          </cell>
          <cell r="AV109">
            <v>584</v>
          </cell>
          <cell r="AW109">
            <v>1215</v>
          </cell>
          <cell r="AX109">
            <v>621</v>
          </cell>
          <cell r="AY109">
            <v>594</v>
          </cell>
          <cell r="AZ109">
            <v>1210</v>
          </cell>
          <cell r="BA109">
            <v>637</v>
          </cell>
          <cell r="BB109">
            <v>573</v>
          </cell>
          <cell r="BC109">
            <v>1295</v>
          </cell>
          <cell r="BD109">
            <v>657</v>
          </cell>
          <cell r="BE109">
            <v>638</v>
          </cell>
          <cell r="BF109">
            <v>1144</v>
          </cell>
          <cell r="BG109">
            <v>587</v>
          </cell>
          <cell r="BH109">
            <v>557</v>
          </cell>
          <cell r="BI109">
            <v>1221</v>
          </cell>
          <cell r="BJ109">
            <v>636</v>
          </cell>
          <cell r="BK109">
            <v>585</v>
          </cell>
          <cell r="BL109">
            <v>1298</v>
          </cell>
          <cell r="BM109">
            <v>674</v>
          </cell>
          <cell r="BN109">
            <v>624</v>
          </cell>
          <cell r="BO109">
            <v>1333</v>
          </cell>
          <cell r="BP109">
            <v>690</v>
          </cell>
          <cell r="BQ109">
            <v>643</v>
          </cell>
          <cell r="BR109">
            <v>1415</v>
          </cell>
          <cell r="BS109">
            <v>732</v>
          </cell>
          <cell r="BT109">
            <v>683</v>
          </cell>
          <cell r="BU109">
            <v>1370</v>
          </cell>
          <cell r="BV109">
            <v>714</v>
          </cell>
          <cell r="BW109">
            <v>656</v>
          </cell>
          <cell r="BX109">
            <v>1398</v>
          </cell>
          <cell r="BY109">
            <v>750</v>
          </cell>
          <cell r="BZ109">
            <v>648</v>
          </cell>
          <cell r="CA109">
            <v>1183</v>
          </cell>
          <cell r="CB109">
            <v>679</v>
          </cell>
          <cell r="CC109">
            <v>504</v>
          </cell>
          <cell r="CD109">
            <v>1150</v>
          </cell>
          <cell r="CE109">
            <v>642</v>
          </cell>
          <cell r="CF109">
            <v>508</v>
          </cell>
          <cell r="CG109">
            <v>1195</v>
          </cell>
          <cell r="CH109">
            <v>700</v>
          </cell>
          <cell r="CI109">
            <v>495</v>
          </cell>
          <cell r="CJ109">
            <v>1184</v>
          </cell>
          <cell r="CK109">
            <v>652</v>
          </cell>
          <cell r="CL109">
            <v>532</v>
          </cell>
          <cell r="CM109">
            <v>1224</v>
          </cell>
          <cell r="CN109">
            <v>631</v>
          </cell>
          <cell r="CO109">
            <v>593</v>
          </cell>
          <cell r="CP109">
            <v>1164</v>
          </cell>
          <cell r="CQ109">
            <v>628</v>
          </cell>
          <cell r="CR109">
            <v>536</v>
          </cell>
          <cell r="CS109">
            <v>1163</v>
          </cell>
          <cell r="CT109">
            <v>649</v>
          </cell>
          <cell r="CU109">
            <v>514</v>
          </cell>
          <cell r="CV109">
            <v>1290</v>
          </cell>
          <cell r="CW109">
            <v>660</v>
          </cell>
          <cell r="CX109">
            <v>630</v>
          </cell>
          <cell r="CY109">
            <v>1244</v>
          </cell>
          <cell r="CZ109">
            <v>665</v>
          </cell>
          <cell r="DA109">
            <v>579</v>
          </cell>
          <cell r="DB109">
            <v>1221</v>
          </cell>
          <cell r="DC109">
            <v>594</v>
          </cell>
          <cell r="DD109">
            <v>627</v>
          </cell>
          <cell r="DE109">
            <v>1163</v>
          </cell>
          <cell r="DF109">
            <v>612</v>
          </cell>
          <cell r="DG109">
            <v>551</v>
          </cell>
          <cell r="DH109">
            <v>1203</v>
          </cell>
          <cell r="DI109">
            <v>551</v>
          </cell>
          <cell r="DJ109">
            <v>652</v>
          </cell>
          <cell r="DK109">
            <v>1158</v>
          </cell>
          <cell r="DL109">
            <v>561</v>
          </cell>
          <cell r="DM109">
            <v>597</v>
          </cell>
          <cell r="DN109">
            <v>1204</v>
          </cell>
          <cell r="DO109">
            <v>643</v>
          </cell>
          <cell r="DP109">
            <v>561</v>
          </cell>
          <cell r="DQ109">
            <v>1148</v>
          </cell>
          <cell r="DR109">
            <v>551</v>
          </cell>
          <cell r="DS109">
            <v>597</v>
          </cell>
          <cell r="DT109">
            <v>1247</v>
          </cell>
          <cell r="DU109">
            <v>606</v>
          </cell>
          <cell r="DV109">
            <v>641</v>
          </cell>
          <cell r="DW109">
            <v>1326</v>
          </cell>
          <cell r="DX109">
            <v>706</v>
          </cell>
          <cell r="DY109">
            <v>620</v>
          </cell>
          <cell r="DZ109">
            <v>1173</v>
          </cell>
          <cell r="EA109">
            <v>584</v>
          </cell>
          <cell r="EB109">
            <v>589</v>
          </cell>
          <cell r="EC109">
            <v>1173</v>
          </cell>
          <cell r="ED109">
            <v>554</v>
          </cell>
          <cell r="EE109">
            <v>619</v>
          </cell>
          <cell r="EF109">
            <v>1149</v>
          </cell>
          <cell r="EG109">
            <v>563</v>
          </cell>
          <cell r="EH109">
            <v>586</v>
          </cell>
          <cell r="EI109">
            <v>1284</v>
          </cell>
          <cell r="EJ109">
            <v>567</v>
          </cell>
          <cell r="EK109">
            <v>717</v>
          </cell>
          <cell r="EL109">
            <v>1378</v>
          </cell>
          <cell r="EM109">
            <v>656</v>
          </cell>
          <cell r="EN109">
            <v>722</v>
          </cell>
          <cell r="EO109">
            <v>1400</v>
          </cell>
          <cell r="EP109">
            <v>665</v>
          </cell>
          <cell r="EQ109">
            <v>735</v>
          </cell>
          <cell r="ER109">
            <v>1535</v>
          </cell>
          <cell r="ES109">
            <v>764</v>
          </cell>
          <cell r="ET109">
            <v>771</v>
          </cell>
          <cell r="EU109">
            <v>1616</v>
          </cell>
          <cell r="EV109">
            <v>777</v>
          </cell>
          <cell r="EW109">
            <v>839</v>
          </cell>
          <cell r="EX109">
            <v>1747</v>
          </cell>
          <cell r="EY109">
            <v>812</v>
          </cell>
          <cell r="EZ109">
            <v>935</v>
          </cell>
          <cell r="FA109">
            <v>1660</v>
          </cell>
          <cell r="FB109">
            <v>821</v>
          </cell>
          <cell r="FC109">
            <v>839</v>
          </cell>
          <cell r="FD109">
            <v>1759</v>
          </cell>
          <cell r="FE109">
            <v>827</v>
          </cell>
          <cell r="FF109">
            <v>932</v>
          </cell>
          <cell r="FG109">
            <v>1757</v>
          </cell>
          <cell r="FH109">
            <v>826</v>
          </cell>
          <cell r="FI109">
            <v>931</v>
          </cell>
          <cell r="FJ109">
            <v>1746</v>
          </cell>
          <cell r="FK109">
            <v>877</v>
          </cell>
          <cell r="FL109">
            <v>869</v>
          </cell>
          <cell r="FM109">
            <v>1807</v>
          </cell>
          <cell r="FN109">
            <v>825</v>
          </cell>
          <cell r="FO109">
            <v>982</v>
          </cell>
          <cell r="FP109">
            <v>1817</v>
          </cell>
          <cell r="FQ109">
            <v>844</v>
          </cell>
          <cell r="FR109">
            <v>973</v>
          </cell>
          <cell r="FS109">
            <v>1802</v>
          </cell>
          <cell r="FT109">
            <v>924</v>
          </cell>
          <cell r="FU109">
            <v>878</v>
          </cell>
          <cell r="FV109">
            <v>1839</v>
          </cell>
          <cell r="FW109">
            <v>934</v>
          </cell>
          <cell r="FX109">
            <v>905</v>
          </cell>
          <cell r="FY109">
            <v>1720</v>
          </cell>
          <cell r="FZ109">
            <v>831</v>
          </cell>
          <cell r="GA109">
            <v>889</v>
          </cell>
          <cell r="GB109">
            <v>1784</v>
          </cell>
          <cell r="GC109">
            <v>876</v>
          </cell>
          <cell r="GD109">
            <v>908</v>
          </cell>
          <cell r="GE109">
            <v>1641</v>
          </cell>
          <cell r="GF109">
            <v>819</v>
          </cell>
          <cell r="GG109">
            <v>822</v>
          </cell>
          <cell r="GH109">
            <v>1643</v>
          </cell>
          <cell r="GI109">
            <v>822</v>
          </cell>
          <cell r="GJ109">
            <v>821</v>
          </cell>
          <cell r="GK109">
            <v>1605</v>
          </cell>
          <cell r="GL109">
            <v>821</v>
          </cell>
          <cell r="GM109">
            <v>784</v>
          </cell>
          <cell r="GN109">
            <v>1458</v>
          </cell>
          <cell r="GO109">
            <v>733</v>
          </cell>
          <cell r="GP109">
            <v>725</v>
          </cell>
          <cell r="GQ109">
            <v>1481</v>
          </cell>
          <cell r="GR109">
            <v>785</v>
          </cell>
          <cell r="GS109">
            <v>696</v>
          </cell>
          <cell r="GT109">
            <v>1388</v>
          </cell>
          <cell r="GU109">
            <v>659</v>
          </cell>
          <cell r="GV109">
            <v>729</v>
          </cell>
          <cell r="GW109">
            <v>1309</v>
          </cell>
          <cell r="GX109">
            <v>612</v>
          </cell>
          <cell r="GY109">
            <v>697</v>
          </cell>
          <cell r="GZ109">
            <v>1369</v>
          </cell>
          <cell r="HA109">
            <v>665</v>
          </cell>
          <cell r="HB109">
            <v>704</v>
          </cell>
          <cell r="HC109">
            <v>1355</v>
          </cell>
          <cell r="HD109">
            <v>639</v>
          </cell>
          <cell r="HE109">
            <v>716</v>
          </cell>
          <cell r="HF109">
            <v>1364</v>
          </cell>
          <cell r="HG109">
            <v>629</v>
          </cell>
          <cell r="HH109">
            <v>735</v>
          </cell>
          <cell r="HI109">
            <v>1381</v>
          </cell>
          <cell r="HJ109">
            <v>648</v>
          </cell>
          <cell r="HK109">
            <v>733</v>
          </cell>
          <cell r="HL109">
            <v>1512</v>
          </cell>
          <cell r="HM109">
            <v>744</v>
          </cell>
          <cell r="HN109">
            <v>768</v>
          </cell>
          <cell r="HO109">
            <v>1598</v>
          </cell>
          <cell r="HP109">
            <v>795</v>
          </cell>
          <cell r="HQ109">
            <v>803</v>
          </cell>
          <cell r="HR109">
            <v>1848</v>
          </cell>
          <cell r="HS109">
            <v>898</v>
          </cell>
          <cell r="HT109">
            <v>950</v>
          </cell>
          <cell r="HU109">
            <v>1450</v>
          </cell>
          <cell r="HV109">
            <v>667</v>
          </cell>
          <cell r="HW109">
            <v>783</v>
          </cell>
          <cell r="HX109">
            <v>1363</v>
          </cell>
          <cell r="HY109">
            <v>673</v>
          </cell>
          <cell r="HZ109">
            <v>690</v>
          </cell>
          <cell r="IA109">
            <v>1414</v>
          </cell>
          <cell r="IB109">
            <v>680</v>
          </cell>
          <cell r="IC109">
            <v>734</v>
          </cell>
          <cell r="ID109">
            <v>1283</v>
          </cell>
          <cell r="IE109">
            <v>585</v>
          </cell>
          <cell r="IF109">
            <v>698</v>
          </cell>
          <cell r="IG109">
            <v>1099</v>
          </cell>
          <cell r="IH109">
            <v>482</v>
          </cell>
          <cell r="II109">
            <v>617</v>
          </cell>
          <cell r="IJ109">
            <v>975</v>
          </cell>
          <cell r="IK109">
            <v>437</v>
          </cell>
          <cell r="IL109">
            <v>538</v>
          </cell>
          <cell r="IM109">
            <v>1030</v>
          </cell>
          <cell r="IN109">
            <v>475</v>
          </cell>
          <cell r="IO109">
            <v>555</v>
          </cell>
          <cell r="IP109">
            <v>1026</v>
          </cell>
          <cell r="IQ109">
            <v>479</v>
          </cell>
          <cell r="IR109">
            <v>547</v>
          </cell>
          <cell r="IS109">
            <v>972</v>
          </cell>
          <cell r="IT109">
            <v>468</v>
          </cell>
          <cell r="IU109">
            <v>504</v>
          </cell>
          <cell r="IV109">
            <v>924</v>
          </cell>
          <cell r="IW109">
            <v>454</v>
          </cell>
          <cell r="IX109">
            <v>470</v>
          </cell>
          <cell r="IY109">
            <v>880</v>
          </cell>
          <cell r="IZ109">
            <v>382</v>
          </cell>
          <cell r="JA109">
            <v>498</v>
          </cell>
          <cell r="JB109">
            <v>832</v>
          </cell>
          <cell r="JC109">
            <v>372</v>
          </cell>
          <cell r="JD109">
            <v>460</v>
          </cell>
          <cell r="JE109">
            <v>829</v>
          </cell>
          <cell r="JF109">
            <v>380</v>
          </cell>
          <cell r="JG109">
            <v>449</v>
          </cell>
          <cell r="JH109">
            <v>725</v>
          </cell>
          <cell r="JI109">
            <v>323</v>
          </cell>
          <cell r="JJ109">
            <v>402</v>
          </cell>
          <cell r="JK109">
            <v>704</v>
          </cell>
          <cell r="JL109">
            <v>314</v>
          </cell>
          <cell r="JM109">
            <v>390</v>
          </cell>
          <cell r="JN109">
            <v>619</v>
          </cell>
          <cell r="JO109">
            <v>258</v>
          </cell>
          <cell r="JP109">
            <v>361</v>
          </cell>
          <cell r="JQ109">
            <v>633</v>
          </cell>
          <cell r="JR109">
            <v>261</v>
          </cell>
          <cell r="JS109">
            <v>372</v>
          </cell>
          <cell r="JT109">
            <v>550</v>
          </cell>
          <cell r="JU109">
            <v>245</v>
          </cell>
          <cell r="JV109">
            <v>305</v>
          </cell>
          <cell r="JW109">
            <v>380</v>
          </cell>
          <cell r="JX109">
            <v>150</v>
          </cell>
          <cell r="JY109">
            <v>230</v>
          </cell>
          <cell r="JZ109">
            <v>384</v>
          </cell>
          <cell r="KA109">
            <v>132</v>
          </cell>
          <cell r="KB109">
            <v>252</v>
          </cell>
          <cell r="KC109">
            <v>341</v>
          </cell>
          <cell r="KD109">
            <v>128</v>
          </cell>
          <cell r="KE109">
            <v>213</v>
          </cell>
          <cell r="KF109">
            <v>1254</v>
          </cell>
          <cell r="KG109">
            <v>368</v>
          </cell>
          <cell r="KH109">
            <v>886</v>
          </cell>
        </row>
        <row r="110">
          <cell r="C110" t="str">
            <v>Fenland</v>
          </cell>
          <cell r="D110" t="str">
            <v>E07000010</v>
          </cell>
          <cell r="E110" t="str">
            <v>Non-metropolitan District</v>
          </cell>
          <cell r="F110">
            <v>99171</v>
          </cell>
          <cell r="G110">
            <v>59949</v>
          </cell>
          <cell r="H110">
            <v>3.9819632799999995</v>
          </cell>
          <cell r="I110">
            <v>0.60450131590888467</v>
          </cell>
          <cell r="J110">
            <v>5058</v>
          </cell>
          <cell r="K110">
            <v>4812</v>
          </cell>
          <cell r="L110">
            <v>5920</v>
          </cell>
          <cell r="M110">
            <v>5895</v>
          </cell>
          <cell r="N110">
            <v>5723</v>
          </cell>
          <cell r="O110">
            <v>5693</v>
          </cell>
          <cell r="P110">
            <v>7062</v>
          </cell>
          <cell r="Q110">
            <v>7170</v>
          </cell>
          <cell r="R110">
            <v>6241</v>
          </cell>
          <cell r="S110">
            <v>6375</v>
          </cell>
          <cell r="T110">
            <v>49015</v>
          </cell>
          <cell r="U110">
            <v>50156</v>
          </cell>
          <cell r="V110">
            <v>1140</v>
          </cell>
          <cell r="W110">
            <v>594</v>
          </cell>
          <cell r="X110">
            <v>546</v>
          </cell>
          <cell r="Y110">
            <v>1194</v>
          </cell>
          <cell r="Z110">
            <v>618</v>
          </cell>
          <cell r="AA110">
            <v>576</v>
          </cell>
          <cell r="AB110">
            <v>1207</v>
          </cell>
          <cell r="AC110">
            <v>599</v>
          </cell>
          <cell r="AD110">
            <v>608</v>
          </cell>
          <cell r="AE110">
            <v>1259</v>
          </cell>
          <cell r="AF110">
            <v>643</v>
          </cell>
          <cell r="AG110">
            <v>616</v>
          </cell>
          <cell r="AH110">
            <v>1138</v>
          </cell>
          <cell r="AI110">
            <v>594</v>
          </cell>
          <cell r="AJ110">
            <v>544</v>
          </cell>
          <cell r="AK110">
            <v>1104</v>
          </cell>
          <cell r="AL110">
            <v>560</v>
          </cell>
          <cell r="AM110">
            <v>544</v>
          </cell>
          <cell r="AN110">
            <v>1057</v>
          </cell>
          <cell r="AO110">
            <v>539</v>
          </cell>
          <cell r="AP110">
            <v>518</v>
          </cell>
          <cell r="AQ110">
            <v>1082</v>
          </cell>
          <cell r="AR110">
            <v>557</v>
          </cell>
          <cell r="AS110">
            <v>525</v>
          </cell>
          <cell r="AT110">
            <v>1059</v>
          </cell>
          <cell r="AU110">
            <v>557</v>
          </cell>
          <cell r="AV110">
            <v>502</v>
          </cell>
          <cell r="AW110">
            <v>1023</v>
          </cell>
          <cell r="AX110">
            <v>542</v>
          </cell>
          <cell r="AY110">
            <v>481</v>
          </cell>
          <cell r="AZ110">
            <v>945</v>
          </cell>
          <cell r="BA110">
            <v>489</v>
          </cell>
          <cell r="BB110">
            <v>456</v>
          </cell>
          <cell r="BC110">
            <v>1045</v>
          </cell>
          <cell r="BD110">
            <v>525</v>
          </cell>
          <cell r="BE110">
            <v>520</v>
          </cell>
          <cell r="BF110">
            <v>978</v>
          </cell>
          <cell r="BG110">
            <v>499</v>
          </cell>
          <cell r="BH110">
            <v>479</v>
          </cell>
          <cell r="BI110">
            <v>1007</v>
          </cell>
          <cell r="BJ110">
            <v>497</v>
          </cell>
          <cell r="BK110">
            <v>510</v>
          </cell>
          <cell r="BL110">
            <v>1109</v>
          </cell>
          <cell r="BM110">
            <v>549</v>
          </cell>
          <cell r="BN110">
            <v>560</v>
          </cell>
          <cell r="BO110">
            <v>1068</v>
          </cell>
          <cell r="BP110">
            <v>544</v>
          </cell>
          <cell r="BQ110">
            <v>524</v>
          </cell>
          <cell r="BR110">
            <v>1132</v>
          </cell>
          <cell r="BS110">
            <v>596</v>
          </cell>
          <cell r="BT110">
            <v>536</v>
          </cell>
          <cell r="BU110">
            <v>1211</v>
          </cell>
          <cell r="BV110">
            <v>615</v>
          </cell>
          <cell r="BW110">
            <v>596</v>
          </cell>
          <cell r="BX110">
            <v>1113</v>
          </cell>
          <cell r="BY110">
            <v>561</v>
          </cell>
          <cell r="BZ110">
            <v>552</v>
          </cell>
          <cell r="CA110">
            <v>1027</v>
          </cell>
          <cell r="CB110">
            <v>518</v>
          </cell>
          <cell r="CC110">
            <v>509</v>
          </cell>
          <cell r="CD110">
            <v>966</v>
          </cell>
          <cell r="CE110">
            <v>494</v>
          </cell>
          <cell r="CF110">
            <v>472</v>
          </cell>
          <cell r="CG110">
            <v>1104</v>
          </cell>
          <cell r="CH110">
            <v>585</v>
          </cell>
          <cell r="CI110">
            <v>519</v>
          </cell>
          <cell r="CJ110">
            <v>1035</v>
          </cell>
          <cell r="CK110">
            <v>505</v>
          </cell>
          <cell r="CL110">
            <v>530</v>
          </cell>
          <cell r="CM110">
            <v>1100</v>
          </cell>
          <cell r="CN110">
            <v>577</v>
          </cell>
          <cell r="CO110">
            <v>523</v>
          </cell>
          <cell r="CP110">
            <v>1182</v>
          </cell>
          <cell r="CQ110">
            <v>607</v>
          </cell>
          <cell r="CR110">
            <v>575</v>
          </cell>
          <cell r="CS110">
            <v>1155</v>
          </cell>
          <cell r="CT110">
            <v>586</v>
          </cell>
          <cell r="CU110">
            <v>569</v>
          </cell>
          <cell r="CV110">
            <v>1203</v>
          </cell>
          <cell r="CW110">
            <v>631</v>
          </cell>
          <cell r="CX110">
            <v>572</v>
          </cell>
          <cell r="CY110">
            <v>1256</v>
          </cell>
          <cell r="CZ110">
            <v>617</v>
          </cell>
          <cell r="DA110">
            <v>639</v>
          </cell>
          <cell r="DB110">
            <v>1175</v>
          </cell>
          <cell r="DC110">
            <v>588</v>
          </cell>
          <cell r="DD110">
            <v>587</v>
          </cell>
          <cell r="DE110">
            <v>1220</v>
          </cell>
          <cell r="DF110">
            <v>656</v>
          </cell>
          <cell r="DG110">
            <v>564</v>
          </cell>
          <cell r="DH110">
            <v>1171</v>
          </cell>
          <cell r="DI110">
            <v>553</v>
          </cell>
          <cell r="DJ110">
            <v>618</v>
          </cell>
          <cell r="DK110">
            <v>1136</v>
          </cell>
          <cell r="DL110">
            <v>555</v>
          </cell>
          <cell r="DM110">
            <v>581</v>
          </cell>
          <cell r="DN110">
            <v>1142</v>
          </cell>
          <cell r="DO110">
            <v>548</v>
          </cell>
          <cell r="DP110">
            <v>594</v>
          </cell>
          <cell r="DQ110">
            <v>1159</v>
          </cell>
          <cell r="DR110">
            <v>555</v>
          </cell>
          <cell r="DS110">
            <v>604</v>
          </cell>
          <cell r="DT110">
            <v>1198</v>
          </cell>
          <cell r="DU110">
            <v>631</v>
          </cell>
          <cell r="DV110">
            <v>567</v>
          </cell>
          <cell r="DW110">
            <v>1090</v>
          </cell>
          <cell r="DX110">
            <v>546</v>
          </cell>
          <cell r="DY110">
            <v>544</v>
          </cell>
          <cell r="DZ110">
            <v>1121</v>
          </cell>
          <cell r="EA110">
            <v>580</v>
          </cell>
          <cell r="EB110">
            <v>541</v>
          </cell>
          <cell r="EC110">
            <v>989</v>
          </cell>
          <cell r="ED110">
            <v>497</v>
          </cell>
          <cell r="EE110">
            <v>492</v>
          </cell>
          <cell r="EF110">
            <v>932</v>
          </cell>
          <cell r="EG110">
            <v>456</v>
          </cell>
          <cell r="EH110">
            <v>476</v>
          </cell>
          <cell r="EI110">
            <v>1063</v>
          </cell>
          <cell r="EJ110">
            <v>561</v>
          </cell>
          <cell r="EK110">
            <v>502</v>
          </cell>
          <cell r="EL110">
            <v>1133</v>
          </cell>
          <cell r="EM110">
            <v>585</v>
          </cell>
          <cell r="EN110">
            <v>548</v>
          </cell>
          <cell r="EO110">
            <v>1145</v>
          </cell>
          <cell r="EP110">
            <v>566</v>
          </cell>
          <cell r="EQ110">
            <v>579</v>
          </cell>
          <cell r="ER110">
            <v>1235</v>
          </cell>
          <cell r="ES110">
            <v>629</v>
          </cell>
          <cell r="ET110">
            <v>606</v>
          </cell>
          <cell r="EU110">
            <v>1326</v>
          </cell>
          <cell r="EV110">
            <v>626</v>
          </cell>
          <cell r="EW110">
            <v>700</v>
          </cell>
          <cell r="EX110">
            <v>1382</v>
          </cell>
          <cell r="EY110">
            <v>677</v>
          </cell>
          <cell r="EZ110">
            <v>705</v>
          </cell>
          <cell r="FA110">
            <v>1421</v>
          </cell>
          <cell r="FB110">
            <v>702</v>
          </cell>
          <cell r="FC110">
            <v>719</v>
          </cell>
          <cell r="FD110">
            <v>1348</v>
          </cell>
          <cell r="FE110">
            <v>659</v>
          </cell>
          <cell r="FF110">
            <v>689</v>
          </cell>
          <cell r="FG110">
            <v>1407</v>
          </cell>
          <cell r="FH110">
            <v>700</v>
          </cell>
          <cell r="FI110">
            <v>707</v>
          </cell>
          <cell r="FJ110">
            <v>1412</v>
          </cell>
          <cell r="FK110">
            <v>691</v>
          </cell>
          <cell r="FL110">
            <v>721</v>
          </cell>
          <cell r="FM110">
            <v>1447</v>
          </cell>
          <cell r="FN110">
            <v>727</v>
          </cell>
          <cell r="FO110">
            <v>720</v>
          </cell>
          <cell r="FP110">
            <v>1440</v>
          </cell>
          <cell r="FQ110">
            <v>740</v>
          </cell>
          <cell r="FR110">
            <v>700</v>
          </cell>
          <cell r="FS110">
            <v>1512</v>
          </cell>
          <cell r="FT110">
            <v>777</v>
          </cell>
          <cell r="FU110">
            <v>735</v>
          </cell>
          <cell r="FV110">
            <v>1456</v>
          </cell>
          <cell r="FW110">
            <v>687</v>
          </cell>
          <cell r="FX110">
            <v>769</v>
          </cell>
          <cell r="FY110">
            <v>1399</v>
          </cell>
          <cell r="FZ110">
            <v>700</v>
          </cell>
          <cell r="GA110">
            <v>699</v>
          </cell>
          <cell r="GB110">
            <v>1390</v>
          </cell>
          <cell r="GC110">
            <v>679</v>
          </cell>
          <cell r="GD110">
            <v>711</v>
          </cell>
          <cell r="GE110">
            <v>1295</v>
          </cell>
          <cell r="GF110">
            <v>668</v>
          </cell>
          <cell r="GG110">
            <v>627</v>
          </cell>
          <cell r="GH110">
            <v>1210</v>
          </cell>
          <cell r="GI110">
            <v>571</v>
          </cell>
          <cell r="GJ110">
            <v>639</v>
          </cell>
          <cell r="GK110">
            <v>1304</v>
          </cell>
          <cell r="GL110">
            <v>684</v>
          </cell>
          <cell r="GM110">
            <v>620</v>
          </cell>
          <cell r="GN110">
            <v>1247</v>
          </cell>
          <cell r="GO110">
            <v>621</v>
          </cell>
          <cell r="GP110">
            <v>626</v>
          </cell>
          <cell r="GQ110">
            <v>1227</v>
          </cell>
          <cell r="GR110">
            <v>606</v>
          </cell>
          <cell r="GS110">
            <v>621</v>
          </cell>
          <cell r="GT110">
            <v>1266</v>
          </cell>
          <cell r="GU110">
            <v>575</v>
          </cell>
          <cell r="GV110">
            <v>691</v>
          </cell>
          <cell r="GW110">
            <v>1295</v>
          </cell>
          <cell r="GX110">
            <v>631</v>
          </cell>
          <cell r="GY110">
            <v>664</v>
          </cell>
          <cell r="GZ110">
            <v>1274</v>
          </cell>
          <cell r="HA110">
            <v>657</v>
          </cell>
          <cell r="HB110">
            <v>617</v>
          </cell>
          <cell r="HC110">
            <v>1242</v>
          </cell>
          <cell r="HD110">
            <v>610</v>
          </cell>
          <cell r="HE110">
            <v>632</v>
          </cell>
          <cell r="HF110">
            <v>1256</v>
          </cell>
          <cell r="HG110">
            <v>618</v>
          </cell>
          <cell r="HH110">
            <v>638</v>
          </cell>
          <cell r="HI110">
            <v>1250</v>
          </cell>
          <cell r="HJ110">
            <v>577</v>
          </cell>
          <cell r="HK110">
            <v>673</v>
          </cell>
          <cell r="HL110">
            <v>1334</v>
          </cell>
          <cell r="HM110">
            <v>670</v>
          </cell>
          <cell r="HN110">
            <v>664</v>
          </cell>
          <cell r="HO110">
            <v>1458</v>
          </cell>
          <cell r="HP110">
            <v>730</v>
          </cell>
          <cell r="HQ110">
            <v>728</v>
          </cell>
          <cell r="HR110">
            <v>1500</v>
          </cell>
          <cell r="HS110">
            <v>741</v>
          </cell>
          <cell r="HT110">
            <v>759</v>
          </cell>
          <cell r="HU110">
            <v>1214</v>
          </cell>
          <cell r="HV110">
            <v>626</v>
          </cell>
          <cell r="HW110">
            <v>588</v>
          </cell>
          <cell r="HX110">
            <v>1146</v>
          </cell>
          <cell r="HY110">
            <v>565</v>
          </cell>
          <cell r="HZ110">
            <v>581</v>
          </cell>
          <cell r="IA110">
            <v>1107</v>
          </cell>
          <cell r="IB110">
            <v>553</v>
          </cell>
          <cell r="IC110">
            <v>554</v>
          </cell>
          <cell r="ID110">
            <v>1058</v>
          </cell>
          <cell r="IE110">
            <v>517</v>
          </cell>
          <cell r="IF110">
            <v>541</v>
          </cell>
          <cell r="IG110">
            <v>900</v>
          </cell>
          <cell r="IH110">
            <v>449</v>
          </cell>
          <cell r="II110">
            <v>451</v>
          </cell>
          <cell r="IJ110">
            <v>835</v>
          </cell>
          <cell r="IK110">
            <v>391</v>
          </cell>
          <cell r="IL110">
            <v>444</v>
          </cell>
          <cell r="IM110">
            <v>805</v>
          </cell>
          <cell r="IN110">
            <v>377</v>
          </cell>
          <cell r="IO110">
            <v>428</v>
          </cell>
          <cell r="IP110">
            <v>873</v>
          </cell>
          <cell r="IQ110">
            <v>412</v>
          </cell>
          <cell r="IR110">
            <v>461</v>
          </cell>
          <cell r="IS110">
            <v>802</v>
          </cell>
          <cell r="IT110">
            <v>383</v>
          </cell>
          <cell r="IU110">
            <v>419</v>
          </cell>
          <cell r="IV110">
            <v>803</v>
          </cell>
          <cell r="IW110">
            <v>409</v>
          </cell>
          <cell r="IX110">
            <v>394</v>
          </cell>
          <cell r="IY110">
            <v>742</v>
          </cell>
          <cell r="IZ110">
            <v>339</v>
          </cell>
          <cell r="JA110">
            <v>403</v>
          </cell>
          <cell r="JB110">
            <v>703</v>
          </cell>
          <cell r="JC110">
            <v>292</v>
          </cell>
          <cell r="JD110">
            <v>411</v>
          </cell>
          <cell r="JE110">
            <v>646</v>
          </cell>
          <cell r="JF110">
            <v>289</v>
          </cell>
          <cell r="JG110">
            <v>357</v>
          </cell>
          <cell r="JH110">
            <v>564</v>
          </cell>
          <cell r="JI110">
            <v>242</v>
          </cell>
          <cell r="JJ110">
            <v>322</v>
          </cell>
          <cell r="JK110">
            <v>569</v>
          </cell>
          <cell r="JL110">
            <v>268</v>
          </cell>
          <cell r="JM110">
            <v>301</v>
          </cell>
          <cell r="JN110">
            <v>588</v>
          </cell>
          <cell r="JO110">
            <v>248</v>
          </cell>
          <cell r="JP110">
            <v>340</v>
          </cell>
          <cell r="JQ110">
            <v>473</v>
          </cell>
          <cell r="JR110">
            <v>207</v>
          </cell>
          <cell r="JS110">
            <v>266</v>
          </cell>
          <cell r="JT110">
            <v>424</v>
          </cell>
          <cell r="JU110">
            <v>156</v>
          </cell>
          <cell r="JV110">
            <v>268</v>
          </cell>
          <cell r="JW110">
            <v>387</v>
          </cell>
          <cell r="JX110">
            <v>140</v>
          </cell>
          <cell r="JY110">
            <v>247</v>
          </cell>
          <cell r="JZ110">
            <v>326</v>
          </cell>
          <cell r="KA110">
            <v>121</v>
          </cell>
          <cell r="KB110">
            <v>205</v>
          </cell>
          <cell r="KC110">
            <v>275</v>
          </cell>
          <cell r="KD110">
            <v>81</v>
          </cell>
          <cell r="KE110">
            <v>194</v>
          </cell>
          <cell r="KF110">
            <v>1025</v>
          </cell>
          <cell r="KG110">
            <v>322</v>
          </cell>
          <cell r="KH110">
            <v>703</v>
          </cell>
        </row>
        <row r="111">
          <cell r="C111" t="str">
            <v>Forest Heath</v>
          </cell>
          <cell r="D111" t="str">
            <v>E07000201</v>
          </cell>
          <cell r="E111" t="str">
            <v>Non-metropolitan District</v>
          </cell>
          <cell r="F111">
            <v>63691</v>
          </cell>
          <cell r="G111">
            <v>39684</v>
          </cell>
          <cell r="H111">
            <v>2.6277499500000001</v>
          </cell>
          <cell r="I111">
            <v>0.6230707635301691</v>
          </cell>
          <cell r="J111">
            <v>3944</v>
          </cell>
          <cell r="K111">
            <v>3016</v>
          </cell>
          <cell r="L111">
            <v>5809</v>
          </cell>
          <cell r="M111">
            <v>5090</v>
          </cell>
          <cell r="N111">
            <v>3510</v>
          </cell>
          <cell r="O111">
            <v>3869</v>
          </cell>
          <cell r="P111">
            <v>3810</v>
          </cell>
          <cell r="Q111">
            <v>3940</v>
          </cell>
          <cell r="R111">
            <v>3335</v>
          </cell>
          <cell r="S111">
            <v>3361</v>
          </cell>
          <cell r="T111">
            <v>32174</v>
          </cell>
          <cell r="U111">
            <v>31517</v>
          </cell>
          <cell r="V111">
            <v>979</v>
          </cell>
          <cell r="W111">
            <v>471</v>
          </cell>
          <cell r="X111">
            <v>508</v>
          </cell>
          <cell r="Y111">
            <v>983</v>
          </cell>
          <cell r="Z111">
            <v>491</v>
          </cell>
          <cell r="AA111">
            <v>492</v>
          </cell>
          <cell r="AB111">
            <v>1040</v>
          </cell>
          <cell r="AC111">
            <v>540</v>
          </cell>
          <cell r="AD111">
            <v>500</v>
          </cell>
          <cell r="AE111">
            <v>1030</v>
          </cell>
          <cell r="AF111">
            <v>519</v>
          </cell>
          <cell r="AG111">
            <v>511</v>
          </cell>
          <cell r="AH111">
            <v>1032</v>
          </cell>
          <cell r="AI111">
            <v>519</v>
          </cell>
          <cell r="AJ111">
            <v>513</v>
          </cell>
          <cell r="AK111">
            <v>894</v>
          </cell>
          <cell r="AL111">
            <v>474</v>
          </cell>
          <cell r="AM111">
            <v>420</v>
          </cell>
          <cell r="AN111">
            <v>808</v>
          </cell>
          <cell r="AO111">
            <v>400</v>
          </cell>
          <cell r="AP111">
            <v>408</v>
          </cell>
          <cell r="AQ111">
            <v>799</v>
          </cell>
          <cell r="AR111">
            <v>413</v>
          </cell>
          <cell r="AS111">
            <v>386</v>
          </cell>
          <cell r="AT111">
            <v>758</v>
          </cell>
          <cell r="AU111">
            <v>392</v>
          </cell>
          <cell r="AV111">
            <v>366</v>
          </cell>
          <cell r="AW111">
            <v>703</v>
          </cell>
          <cell r="AX111">
            <v>373</v>
          </cell>
          <cell r="AY111">
            <v>330</v>
          </cell>
          <cell r="AZ111">
            <v>678</v>
          </cell>
          <cell r="BA111">
            <v>368</v>
          </cell>
          <cell r="BB111">
            <v>310</v>
          </cell>
          <cell r="BC111">
            <v>666</v>
          </cell>
          <cell r="BD111">
            <v>326</v>
          </cell>
          <cell r="BE111">
            <v>340</v>
          </cell>
          <cell r="BF111">
            <v>598</v>
          </cell>
          <cell r="BG111">
            <v>293</v>
          </cell>
          <cell r="BH111">
            <v>305</v>
          </cell>
          <cell r="BI111">
            <v>619</v>
          </cell>
          <cell r="BJ111">
            <v>311</v>
          </cell>
          <cell r="BK111">
            <v>308</v>
          </cell>
          <cell r="BL111">
            <v>599</v>
          </cell>
          <cell r="BM111">
            <v>317</v>
          </cell>
          <cell r="BN111">
            <v>282</v>
          </cell>
          <cell r="BO111">
            <v>624</v>
          </cell>
          <cell r="BP111">
            <v>334</v>
          </cell>
          <cell r="BQ111">
            <v>290</v>
          </cell>
          <cell r="BR111">
            <v>653</v>
          </cell>
          <cell r="BS111">
            <v>313</v>
          </cell>
          <cell r="BT111">
            <v>340</v>
          </cell>
          <cell r="BU111">
            <v>646</v>
          </cell>
          <cell r="BV111">
            <v>315</v>
          </cell>
          <cell r="BW111">
            <v>331</v>
          </cell>
          <cell r="BX111">
            <v>636</v>
          </cell>
          <cell r="BY111">
            <v>326</v>
          </cell>
          <cell r="BZ111">
            <v>310</v>
          </cell>
          <cell r="CA111">
            <v>677</v>
          </cell>
          <cell r="CB111">
            <v>373</v>
          </cell>
          <cell r="CC111">
            <v>304</v>
          </cell>
          <cell r="CD111">
            <v>778</v>
          </cell>
          <cell r="CE111">
            <v>427</v>
          </cell>
          <cell r="CF111">
            <v>351</v>
          </cell>
          <cell r="CG111">
            <v>788</v>
          </cell>
          <cell r="CH111">
            <v>493</v>
          </cell>
          <cell r="CI111">
            <v>295</v>
          </cell>
          <cell r="CJ111">
            <v>839</v>
          </cell>
          <cell r="CK111">
            <v>511</v>
          </cell>
          <cell r="CL111">
            <v>328</v>
          </cell>
          <cell r="CM111">
            <v>923</v>
          </cell>
          <cell r="CN111">
            <v>555</v>
          </cell>
          <cell r="CO111">
            <v>368</v>
          </cell>
          <cell r="CP111">
            <v>1020</v>
          </cell>
          <cell r="CQ111">
            <v>631</v>
          </cell>
          <cell r="CR111">
            <v>389</v>
          </cell>
          <cell r="CS111">
            <v>1082</v>
          </cell>
          <cell r="CT111">
            <v>609</v>
          </cell>
          <cell r="CU111">
            <v>473</v>
          </cell>
          <cell r="CV111">
            <v>1110</v>
          </cell>
          <cell r="CW111">
            <v>612</v>
          </cell>
          <cell r="CX111">
            <v>498</v>
          </cell>
          <cell r="CY111">
            <v>1128</v>
          </cell>
          <cell r="CZ111">
            <v>612</v>
          </cell>
          <cell r="DA111">
            <v>516</v>
          </cell>
          <cell r="DB111">
            <v>1128</v>
          </cell>
          <cell r="DC111">
            <v>666</v>
          </cell>
          <cell r="DD111">
            <v>462</v>
          </cell>
          <cell r="DE111">
            <v>1154</v>
          </cell>
          <cell r="DF111">
            <v>634</v>
          </cell>
          <cell r="DG111">
            <v>520</v>
          </cell>
          <cell r="DH111">
            <v>1071</v>
          </cell>
          <cell r="DI111">
            <v>546</v>
          </cell>
          <cell r="DJ111">
            <v>525</v>
          </cell>
          <cell r="DK111">
            <v>1069</v>
          </cell>
          <cell r="DL111">
            <v>545</v>
          </cell>
          <cell r="DM111">
            <v>524</v>
          </cell>
          <cell r="DN111">
            <v>1128</v>
          </cell>
          <cell r="DO111">
            <v>581</v>
          </cell>
          <cell r="DP111">
            <v>547</v>
          </cell>
          <cell r="DQ111">
            <v>1089</v>
          </cell>
          <cell r="DR111">
            <v>532</v>
          </cell>
          <cell r="DS111">
            <v>557</v>
          </cell>
          <cell r="DT111">
            <v>940</v>
          </cell>
          <cell r="DU111">
            <v>472</v>
          </cell>
          <cell r="DV111">
            <v>468</v>
          </cell>
          <cell r="DW111">
            <v>882</v>
          </cell>
          <cell r="DX111">
            <v>426</v>
          </cell>
          <cell r="DY111">
            <v>456</v>
          </cell>
          <cell r="DZ111">
            <v>828</v>
          </cell>
          <cell r="EA111">
            <v>384</v>
          </cell>
          <cell r="EB111">
            <v>444</v>
          </cell>
          <cell r="EC111">
            <v>720</v>
          </cell>
          <cell r="ED111">
            <v>335</v>
          </cell>
          <cell r="EE111">
            <v>385</v>
          </cell>
          <cell r="EF111">
            <v>734</v>
          </cell>
          <cell r="EG111">
            <v>344</v>
          </cell>
          <cell r="EH111">
            <v>390</v>
          </cell>
          <cell r="EI111">
            <v>734</v>
          </cell>
          <cell r="EJ111">
            <v>346</v>
          </cell>
          <cell r="EK111">
            <v>388</v>
          </cell>
          <cell r="EL111">
            <v>714</v>
          </cell>
          <cell r="EM111">
            <v>336</v>
          </cell>
          <cell r="EN111">
            <v>378</v>
          </cell>
          <cell r="EO111">
            <v>679</v>
          </cell>
          <cell r="EP111">
            <v>311</v>
          </cell>
          <cell r="EQ111">
            <v>368</v>
          </cell>
          <cell r="ER111">
            <v>737</v>
          </cell>
          <cell r="ES111">
            <v>352</v>
          </cell>
          <cell r="ET111">
            <v>385</v>
          </cell>
          <cell r="EU111">
            <v>663</v>
          </cell>
          <cell r="EV111">
            <v>327</v>
          </cell>
          <cell r="EW111">
            <v>336</v>
          </cell>
          <cell r="EX111">
            <v>688</v>
          </cell>
          <cell r="EY111">
            <v>349</v>
          </cell>
          <cell r="EZ111">
            <v>339</v>
          </cell>
          <cell r="FA111">
            <v>761</v>
          </cell>
          <cell r="FB111">
            <v>380</v>
          </cell>
          <cell r="FC111">
            <v>381</v>
          </cell>
          <cell r="FD111">
            <v>726</v>
          </cell>
          <cell r="FE111">
            <v>361</v>
          </cell>
          <cell r="FF111">
            <v>365</v>
          </cell>
          <cell r="FG111">
            <v>753</v>
          </cell>
          <cell r="FH111">
            <v>340</v>
          </cell>
          <cell r="FI111">
            <v>413</v>
          </cell>
          <cell r="FJ111">
            <v>807</v>
          </cell>
          <cell r="FK111">
            <v>384</v>
          </cell>
          <cell r="FL111">
            <v>423</v>
          </cell>
          <cell r="FM111">
            <v>784</v>
          </cell>
          <cell r="FN111">
            <v>402</v>
          </cell>
          <cell r="FO111">
            <v>382</v>
          </cell>
          <cell r="FP111">
            <v>778</v>
          </cell>
          <cell r="FQ111">
            <v>381</v>
          </cell>
          <cell r="FR111">
            <v>397</v>
          </cell>
          <cell r="FS111">
            <v>867</v>
          </cell>
          <cell r="FT111">
            <v>439</v>
          </cell>
          <cell r="FU111">
            <v>428</v>
          </cell>
          <cell r="FV111">
            <v>768</v>
          </cell>
          <cell r="FW111">
            <v>399</v>
          </cell>
          <cell r="FX111">
            <v>369</v>
          </cell>
          <cell r="FY111">
            <v>766</v>
          </cell>
          <cell r="FZ111">
            <v>364</v>
          </cell>
          <cell r="GA111">
            <v>402</v>
          </cell>
          <cell r="GB111">
            <v>740</v>
          </cell>
          <cell r="GC111">
            <v>360</v>
          </cell>
          <cell r="GD111">
            <v>380</v>
          </cell>
          <cell r="GE111">
            <v>723</v>
          </cell>
          <cell r="GF111">
            <v>384</v>
          </cell>
          <cell r="GG111">
            <v>339</v>
          </cell>
          <cell r="GH111">
            <v>762</v>
          </cell>
          <cell r="GI111">
            <v>389</v>
          </cell>
          <cell r="GJ111">
            <v>373</v>
          </cell>
          <cell r="GK111">
            <v>726</v>
          </cell>
          <cell r="GL111">
            <v>382</v>
          </cell>
          <cell r="GM111">
            <v>344</v>
          </cell>
          <cell r="GN111">
            <v>664</v>
          </cell>
          <cell r="GO111">
            <v>314</v>
          </cell>
          <cell r="GP111">
            <v>350</v>
          </cell>
          <cell r="GQ111">
            <v>673</v>
          </cell>
          <cell r="GR111">
            <v>336</v>
          </cell>
          <cell r="GS111">
            <v>337</v>
          </cell>
          <cell r="GT111">
            <v>632</v>
          </cell>
          <cell r="GU111">
            <v>297</v>
          </cell>
          <cell r="GV111">
            <v>335</v>
          </cell>
          <cell r="GW111">
            <v>660</v>
          </cell>
          <cell r="GX111">
            <v>319</v>
          </cell>
          <cell r="GY111">
            <v>341</v>
          </cell>
          <cell r="GZ111">
            <v>621</v>
          </cell>
          <cell r="HA111">
            <v>293</v>
          </cell>
          <cell r="HB111">
            <v>328</v>
          </cell>
          <cell r="HC111">
            <v>603</v>
          </cell>
          <cell r="HD111">
            <v>305</v>
          </cell>
          <cell r="HE111">
            <v>298</v>
          </cell>
          <cell r="HF111">
            <v>632</v>
          </cell>
          <cell r="HG111">
            <v>316</v>
          </cell>
          <cell r="HH111">
            <v>316</v>
          </cell>
          <cell r="HI111">
            <v>698</v>
          </cell>
          <cell r="HJ111">
            <v>341</v>
          </cell>
          <cell r="HK111">
            <v>357</v>
          </cell>
          <cell r="HL111">
            <v>692</v>
          </cell>
          <cell r="HM111">
            <v>333</v>
          </cell>
          <cell r="HN111">
            <v>359</v>
          </cell>
          <cell r="HO111">
            <v>764</v>
          </cell>
          <cell r="HP111">
            <v>384</v>
          </cell>
          <cell r="HQ111">
            <v>380</v>
          </cell>
          <cell r="HR111">
            <v>831</v>
          </cell>
          <cell r="HS111">
            <v>390</v>
          </cell>
          <cell r="HT111">
            <v>441</v>
          </cell>
          <cell r="HU111">
            <v>628</v>
          </cell>
          <cell r="HV111">
            <v>306</v>
          </cell>
          <cell r="HW111">
            <v>322</v>
          </cell>
          <cell r="HX111">
            <v>572</v>
          </cell>
          <cell r="HY111">
            <v>278</v>
          </cell>
          <cell r="HZ111">
            <v>294</v>
          </cell>
          <cell r="IA111">
            <v>542</v>
          </cell>
          <cell r="IB111">
            <v>255</v>
          </cell>
          <cell r="IC111">
            <v>287</v>
          </cell>
          <cell r="ID111">
            <v>509</v>
          </cell>
          <cell r="IE111">
            <v>240</v>
          </cell>
          <cell r="IF111">
            <v>269</v>
          </cell>
          <cell r="IG111">
            <v>483</v>
          </cell>
          <cell r="IH111">
            <v>230</v>
          </cell>
          <cell r="II111">
            <v>253</v>
          </cell>
          <cell r="IJ111">
            <v>411</v>
          </cell>
          <cell r="IK111">
            <v>203</v>
          </cell>
          <cell r="IL111">
            <v>208</v>
          </cell>
          <cell r="IM111">
            <v>454</v>
          </cell>
          <cell r="IN111">
            <v>226</v>
          </cell>
          <cell r="IO111">
            <v>228</v>
          </cell>
          <cell r="IP111">
            <v>411</v>
          </cell>
          <cell r="IQ111">
            <v>205</v>
          </cell>
          <cell r="IR111">
            <v>206</v>
          </cell>
          <cell r="IS111">
            <v>426</v>
          </cell>
          <cell r="IT111">
            <v>209</v>
          </cell>
          <cell r="IU111">
            <v>217</v>
          </cell>
          <cell r="IV111">
            <v>395</v>
          </cell>
          <cell r="IW111">
            <v>188</v>
          </cell>
          <cell r="IX111">
            <v>207</v>
          </cell>
          <cell r="IY111">
            <v>400</v>
          </cell>
          <cell r="IZ111">
            <v>189</v>
          </cell>
          <cell r="JA111">
            <v>211</v>
          </cell>
          <cell r="JB111">
            <v>340</v>
          </cell>
          <cell r="JC111">
            <v>169</v>
          </cell>
          <cell r="JD111">
            <v>171</v>
          </cell>
          <cell r="JE111">
            <v>327</v>
          </cell>
          <cell r="JF111">
            <v>141</v>
          </cell>
          <cell r="JG111">
            <v>186</v>
          </cell>
          <cell r="JH111">
            <v>298</v>
          </cell>
          <cell r="JI111">
            <v>152</v>
          </cell>
          <cell r="JJ111">
            <v>146</v>
          </cell>
          <cell r="JK111">
            <v>258</v>
          </cell>
          <cell r="JL111">
            <v>124</v>
          </cell>
          <cell r="JM111">
            <v>134</v>
          </cell>
          <cell r="JN111">
            <v>252</v>
          </cell>
          <cell r="JO111">
            <v>109</v>
          </cell>
          <cell r="JP111">
            <v>143</v>
          </cell>
          <cell r="JQ111">
            <v>259</v>
          </cell>
          <cell r="JR111">
            <v>120</v>
          </cell>
          <cell r="JS111">
            <v>139</v>
          </cell>
          <cell r="JT111">
            <v>201</v>
          </cell>
          <cell r="JU111">
            <v>60</v>
          </cell>
          <cell r="JV111">
            <v>141</v>
          </cell>
          <cell r="JW111">
            <v>189</v>
          </cell>
          <cell r="JX111">
            <v>83</v>
          </cell>
          <cell r="JY111">
            <v>106</v>
          </cell>
          <cell r="JZ111">
            <v>158</v>
          </cell>
          <cell r="KA111">
            <v>56</v>
          </cell>
          <cell r="KB111">
            <v>102</v>
          </cell>
          <cell r="KC111">
            <v>157</v>
          </cell>
          <cell r="KD111">
            <v>63</v>
          </cell>
          <cell r="KE111">
            <v>94</v>
          </cell>
          <cell r="KF111">
            <v>542</v>
          </cell>
          <cell r="KG111">
            <v>171</v>
          </cell>
          <cell r="KH111">
            <v>371</v>
          </cell>
        </row>
        <row r="112">
          <cell r="C112" t="str">
            <v>Forest of Dean</v>
          </cell>
          <cell r="D112" t="str">
            <v>E07000080</v>
          </cell>
          <cell r="E112" t="str">
            <v>Non-metropolitan District</v>
          </cell>
          <cell r="F112">
            <v>84544</v>
          </cell>
          <cell r="G112">
            <v>51006</v>
          </cell>
          <cell r="H112">
            <v>4.4674196200000003</v>
          </cell>
          <cell r="I112">
            <v>0.60330715367146104</v>
          </cell>
          <cell r="J112">
            <v>4689</v>
          </cell>
          <cell r="K112">
            <v>4339</v>
          </cell>
          <cell r="L112">
            <v>3901</v>
          </cell>
          <cell r="M112">
            <v>3939</v>
          </cell>
          <cell r="N112">
            <v>4377</v>
          </cell>
          <cell r="O112">
            <v>4620</v>
          </cell>
          <cell r="P112">
            <v>6509</v>
          </cell>
          <cell r="Q112">
            <v>6678</v>
          </cell>
          <cell r="R112">
            <v>5819</v>
          </cell>
          <cell r="S112">
            <v>6135</v>
          </cell>
          <cell r="T112">
            <v>41525</v>
          </cell>
          <cell r="U112">
            <v>43019</v>
          </cell>
          <cell r="V112">
            <v>791</v>
          </cell>
          <cell r="W112">
            <v>412</v>
          </cell>
          <cell r="X112">
            <v>379</v>
          </cell>
          <cell r="Y112">
            <v>783</v>
          </cell>
          <cell r="Z112">
            <v>391</v>
          </cell>
          <cell r="AA112">
            <v>392</v>
          </cell>
          <cell r="AB112">
            <v>808</v>
          </cell>
          <cell r="AC112">
            <v>433</v>
          </cell>
          <cell r="AD112">
            <v>375</v>
          </cell>
          <cell r="AE112">
            <v>885</v>
          </cell>
          <cell r="AF112">
            <v>451</v>
          </cell>
          <cell r="AG112">
            <v>434</v>
          </cell>
          <cell r="AH112">
            <v>886</v>
          </cell>
          <cell r="AI112">
            <v>444</v>
          </cell>
          <cell r="AJ112">
            <v>442</v>
          </cell>
          <cell r="AK112">
            <v>882</v>
          </cell>
          <cell r="AL112">
            <v>429</v>
          </cell>
          <cell r="AM112">
            <v>453</v>
          </cell>
          <cell r="AN112">
            <v>874</v>
          </cell>
          <cell r="AO112">
            <v>441</v>
          </cell>
          <cell r="AP112">
            <v>433</v>
          </cell>
          <cell r="AQ112">
            <v>908</v>
          </cell>
          <cell r="AR112">
            <v>456</v>
          </cell>
          <cell r="AS112">
            <v>452</v>
          </cell>
          <cell r="AT112">
            <v>839</v>
          </cell>
          <cell r="AU112">
            <v>430</v>
          </cell>
          <cell r="AV112">
            <v>409</v>
          </cell>
          <cell r="AW112">
            <v>862</v>
          </cell>
          <cell r="AX112">
            <v>450</v>
          </cell>
          <cell r="AY112">
            <v>412</v>
          </cell>
          <cell r="AZ112">
            <v>861</v>
          </cell>
          <cell r="BA112">
            <v>448</v>
          </cell>
          <cell r="BB112">
            <v>413</v>
          </cell>
          <cell r="BC112">
            <v>902</v>
          </cell>
          <cell r="BD112">
            <v>433</v>
          </cell>
          <cell r="BE112">
            <v>469</v>
          </cell>
          <cell r="BF112">
            <v>847</v>
          </cell>
          <cell r="BG112">
            <v>422</v>
          </cell>
          <cell r="BH112">
            <v>425</v>
          </cell>
          <cell r="BI112">
            <v>845</v>
          </cell>
          <cell r="BJ112">
            <v>451</v>
          </cell>
          <cell r="BK112">
            <v>394</v>
          </cell>
          <cell r="BL112">
            <v>886</v>
          </cell>
          <cell r="BM112">
            <v>478</v>
          </cell>
          <cell r="BN112">
            <v>408</v>
          </cell>
          <cell r="BO112">
            <v>924</v>
          </cell>
          <cell r="BP112">
            <v>459</v>
          </cell>
          <cell r="BQ112">
            <v>465</v>
          </cell>
          <cell r="BR112">
            <v>988</v>
          </cell>
          <cell r="BS112">
            <v>476</v>
          </cell>
          <cell r="BT112">
            <v>512</v>
          </cell>
          <cell r="BU112">
            <v>1273</v>
          </cell>
          <cell r="BV112">
            <v>680</v>
          </cell>
          <cell r="BW112">
            <v>593</v>
          </cell>
          <cell r="BX112">
            <v>1228</v>
          </cell>
          <cell r="BY112">
            <v>621</v>
          </cell>
          <cell r="BZ112">
            <v>607</v>
          </cell>
          <cell r="CA112">
            <v>1062</v>
          </cell>
          <cell r="CB112">
            <v>558</v>
          </cell>
          <cell r="CC112">
            <v>504</v>
          </cell>
          <cell r="CD112">
            <v>943</v>
          </cell>
          <cell r="CE112">
            <v>512</v>
          </cell>
          <cell r="CF112">
            <v>431</v>
          </cell>
          <cell r="CG112">
            <v>937</v>
          </cell>
          <cell r="CH112">
            <v>478</v>
          </cell>
          <cell r="CI112">
            <v>459</v>
          </cell>
          <cell r="CJ112">
            <v>895</v>
          </cell>
          <cell r="CK112">
            <v>493</v>
          </cell>
          <cell r="CL112">
            <v>402</v>
          </cell>
          <cell r="CM112">
            <v>823</v>
          </cell>
          <cell r="CN112">
            <v>422</v>
          </cell>
          <cell r="CO112">
            <v>401</v>
          </cell>
          <cell r="CP112">
            <v>879</v>
          </cell>
          <cell r="CQ112">
            <v>449</v>
          </cell>
          <cell r="CR112">
            <v>430</v>
          </cell>
          <cell r="CS112">
            <v>861</v>
          </cell>
          <cell r="CT112">
            <v>462</v>
          </cell>
          <cell r="CU112">
            <v>399</v>
          </cell>
          <cell r="CV112">
            <v>811</v>
          </cell>
          <cell r="CW112">
            <v>434</v>
          </cell>
          <cell r="CX112">
            <v>377</v>
          </cell>
          <cell r="CY112">
            <v>834</v>
          </cell>
          <cell r="CZ112">
            <v>440</v>
          </cell>
          <cell r="DA112">
            <v>394</v>
          </cell>
          <cell r="DB112">
            <v>755</v>
          </cell>
          <cell r="DC112">
            <v>378</v>
          </cell>
          <cell r="DD112">
            <v>377</v>
          </cell>
          <cell r="DE112">
            <v>749</v>
          </cell>
          <cell r="DF112">
            <v>352</v>
          </cell>
          <cell r="DG112">
            <v>397</v>
          </cell>
          <cell r="DH112">
            <v>751</v>
          </cell>
          <cell r="DI112">
            <v>376</v>
          </cell>
          <cell r="DJ112">
            <v>375</v>
          </cell>
          <cell r="DK112">
            <v>773</v>
          </cell>
          <cell r="DL112">
            <v>385</v>
          </cell>
          <cell r="DM112">
            <v>388</v>
          </cell>
          <cell r="DN112">
            <v>727</v>
          </cell>
          <cell r="DO112">
            <v>354</v>
          </cell>
          <cell r="DP112">
            <v>373</v>
          </cell>
          <cell r="DQ112">
            <v>778</v>
          </cell>
          <cell r="DR112">
            <v>366</v>
          </cell>
          <cell r="DS112">
            <v>412</v>
          </cell>
          <cell r="DT112">
            <v>801</v>
          </cell>
          <cell r="DU112">
            <v>354</v>
          </cell>
          <cell r="DV112">
            <v>447</v>
          </cell>
          <cell r="DW112">
            <v>760</v>
          </cell>
          <cell r="DX112">
            <v>351</v>
          </cell>
          <cell r="DY112">
            <v>409</v>
          </cell>
          <cell r="DZ112">
            <v>801</v>
          </cell>
          <cell r="EA112">
            <v>391</v>
          </cell>
          <cell r="EB112">
            <v>410</v>
          </cell>
          <cell r="EC112">
            <v>735</v>
          </cell>
          <cell r="ED112">
            <v>370</v>
          </cell>
          <cell r="EE112">
            <v>365</v>
          </cell>
          <cell r="EF112">
            <v>678</v>
          </cell>
          <cell r="EG112">
            <v>337</v>
          </cell>
          <cell r="EH112">
            <v>341</v>
          </cell>
          <cell r="EI112">
            <v>857</v>
          </cell>
          <cell r="EJ112">
            <v>405</v>
          </cell>
          <cell r="EK112">
            <v>452</v>
          </cell>
          <cell r="EL112">
            <v>843</v>
          </cell>
          <cell r="EM112">
            <v>416</v>
          </cell>
          <cell r="EN112">
            <v>427</v>
          </cell>
          <cell r="EO112">
            <v>964</v>
          </cell>
          <cell r="EP112">
            <v>453</v>
          </cell>
          <cell r="EQ112">
            <v>511</v>
          </cell>
          <cell r="ER112">
            <v>1022</v>
          </cell>
          <cell r="ES112">
            <v>509</v>
          </cell>
          <cell r="ET112">
            <v>513</v>
          </cell>
          <cell r="EU112">
            <v>1171</v>
          </cell>
          <cell r="EV112">
            <v>557</v>
          </cell>
          <cell r="EW112">
            <v>614</v>
          </cell>
          <cell r="EX112">
            <v>1166</v>
          </cell>
          <cell r="EY112">
            <v>588</v>
          </cell>
          <cell r="EZ112">
            <v>578</v>
          </cell>
          <cell r="FA112">
            <v>1212</v>
          </cell>
          <cell r="FB112">
            <v>580</v>
          </cell>
          <cell r="FC112">
            <v>632</v>
          </cell>
          <cell r="FD112">
            <v>1323</v>
          </cell>
          <cell r="FE112">
            <v>658</v>
          </cell>
          <cell r="FF112">
            <v>665</v>
          </cell>
          <cell r="FG112">
            <v>1286</v>
          </cell>
          <cell r="FH112">
            <v>631</v>
          </cell>
          <cell r="FI112">
            <v>655</v>
          </cell>
          <cell r="FJ112">
            <v>1372</v>
          </cell>
          <cell r="FK112">
            <v>707</v>
          </cell>
          <cell r="FL112">
            <v>665</v>
          </cell>
          <cell r="FM112">
            <v>1345</v>
          </cell>
          <cell r="FN112">
            <v>655</v>
          </cell>
          <cell r="FO112">
            <v>690</v>
          </cell>
          <cell r="FP112">
            <v>1373</v>
          </cell>
          <cell r="FQ112">
            <v>673</v>
          </cell>
          <cell r="FR112">
            <v>700</v>
          </cell>
          <cell r="FS112">
            <v>1273</v>
          </cell>
          <cell r="FT112">
            <v>583</v>
          </cell>
          <cell r="FU112">
            <v>690</v>
          </cell>
          <cell r="FV112">
            <v>1366</v>
          </cell>
          <cell r="FW112">
            <v>710</v>
          </cell>
          <cell r="FX112">
            <v>656</v>
          </cell>
          <cell r="FY112">
            <v>1327</v>
          </cell>
          <cell r="FZ112">
            <v>665</v>
          </cell>
          <cell r="GA112">
            <v>662</v>
          </cell>
          <cell r="GB112">
            <v>1310</v>
          </cell>
          <cell r="GC112">
            <v>647</v>
          </cell>
          <cell r="GD112">
            <v>663</v>
          </cell>
          <cell r="GE112">
            <v>1247</v>
          </cell>
          <cell r="GF112">
            <v>597</v>
          </cell>
          <cell r="GG112">
            <v>650</v>
          </cell>
          <cell r="GH112">
            <v>1234</v>
          </cell>
          <cell r="GI112">
            <v>625</v>
          </cell>
          <cell r="GJ112">
            <v>609</v>
          </cell>
          <cell r="GK112">
            <v>1237</v>
          </cell>
          <cell r="GL112">
            <v>608</v>
          </cell>
          <cell r="GM112">
            <v>629</v>
          </cell>
          <cell r="GN112">
            <v>1149</v>
          </cell>
          <cell r="GO112">
            <v>561</v>
          </cell>
          <cell r="GP112">
            <v>588</v>
          </cell>
          <cell r="GQ112">
            <v>1137</v>
          </cell>
          <cell r="GR112">
            <v>538</v>
          </cell>
          <cell r="GS112">
            <v>599</v>
          </cell>
          <cell r="GT112">
            <v>1159</v>
          </cell>
          <cell r="GU112">
            <v>537</v>
          </cell>
          <cell r="GV112">
            <v>622</v>
          </cell>
          <cell r="GW112">
            <v>1196</v>
          </cell>
          <cell r="GX112">
            <v>619</v>
          </cell>
          <cell r="GY112">
            <v>577</v>
          </cell>
          <cell r="GZ112">
            <v>1237</v>
          </cell>
          <cell r="HA112">
            <v>613</v>
          </cell>
          <cell r="HB112">
            <v>624</v>
          </cell>
          <cell r="HC112">
            <v>1196</v>
          </cell>
          <cell r="HD112">
            <v>585</v>
          </cell>
          <cell r="HE112">
            <v>611</v>
          </cell>
          <cell r="HF112">
            <v>1162</v>
          </cell>
          <cell r="HG112">
            <v>536</v>
          </cell>
          <cell r="HH112">
            <v>626</v>
          </cell>
          <cell r="HI112">
            <v>1250</v>
          </cell>
          <cell r="HJ112">
            <v>594</v>
          </cell>
          <cell r="HK112">
            <v>656</v>
          </cell>
          <cell r="HL112">
            <v>1300</v>
          </cell>
          <cell r="HM112">
            <v>623</v>
          </cell>
          <cell r="HN112">
            <v>677</v>
          </cell>
          <cell r="HO112">
            <v>1388</v>
          </cell>
          <cell r="HP112">
            <v>722</v>
          </cell>
          <cell r="HQ112">
            <v>666</v>
          </cell>
          <cell r="HR112">
            <v>1363</v>
          </cell>
          <cell r="HS112">
            <v>676</v>
          </cell>
          <cell r="HT112">
            <v>687</v>
          </cell>
          <cell r="HU112">
            <v>1116</v>
          </cell>
          <cell r="HV112">
            <v>529</v>
          </cell>
          <cell r="HW112">
            <v>587</v>
          </cell>
          <cell r="HX112">
            <v>1037</v>
          </cell>
          <cell r="HY112">
            <v>490</v>
          </cell>
          <cell r="HZ112">
            <v>547</v>
          </cell>
          <cell r="IA112">
            <v>1127</v>
          </cell>
          <cell r="IB112">
            <v>557</v>
          </cell>
          <cell r="IC112">
            <v>570</v>
          </cell>
          <cell r="ID112">
            <v>1028</v>
          </cell>
          <cell r="IE112">
            <v>541</v>
          </cell>
          <cell r="IF112">
            <v>487</v>
          </cell>
          <cell r="IG112">
            <v>898</v>
          </cell>
          <cell r="IH112">
            <v>452</v>
          </cell>
          <cell r="II112">
            <v>446</v>
          </cell>
          <cell r="IJ112">
            <v>764</v>
          </cell>
          <cell r="IK112">
            <v>363</v>
          </cell>
          <cell r="IL112">
            <v>401</v>
          </cell>
          <cell r="IM112">
            <v>795</v>
          </cell>
          <cell r="IN112">
            <v>405</v>
          </cell>
          <cell r="IO112">
            <v>390</v>
          </cell>
          <cell r="IP112">
            <v>776</v>
          </cell>
          <cell r="IQ112">
            <v>393</v>
          </cell>
          <cell r="IR112">
            <v>383</v>
          </cell>
          <cell r="IS112">
            <v>728</v>
          </cell>
          <cell r="IT112">
            <v>335</v>
          </cell>
          <cell r="IU112">
            <v>393</v>
          </cell>
          <cell r="IV112">
            <v>689</v>
          </cell>
          <cell r="IW112">
            <v>334</v>
          </cell>
          <cell r="IX112">
            <v>355</v>
          </cell>
          <cell r="IY112">
            <v>579</v>
          </cell>
          <cell r="IZ112">
            <v>281</v>
          </cell>
          <cell r="JA112">
            <v>298</v>
          </cell>
          <cell r="JB112">
            <v>583</v>
          </cell>
          <cell r="JC112">
            <v>253</v>
          </cell>
          <cell r="JD112">
            <v>330</v>
          </cell>
          <cell r="JE112">
            <v>542</v>
          </cell>
          <cell r="JF112">
            <v>255</v>
          </cell>
          <cell r="JG112">
            <v>287</v>
          </cell>
          <cell r="JH112">
            <v>470</v>
          </cell>
          <cell r="JI112">
            <v>196</v>
          </cell>
          <cell r="JJ112">
            <v>274</v>
          </cell>
          <cell r="JK112">
            <v>459</v>
          </cell>
          <cell r="JL112">
            <v>207</v>
          </cell>
          <cell r="JM112">
            <v>252</v>
          </cell>
          <cell r="JN112">
            <v>401</v>
          </cell>
          <cell r="JO112">
            <v>153</v>
          </cell>
          <cell r="JP112">
            <v>248</v>
          </cell>
          <cell r="JQ112">
            <v>405</v>
          </cell>
          <cell r="JR112">
            <v>173</v>
          </cell>
          <cell r="JS112">
            <v>232</v>
          </cell>
          <cell r="JT112">
            <v>342</v>
          </cell>
          <cell r="JU112">
            <v>125</v>
          </cell>
          <cell r="JV112">
            <v>217</v>
          </cell>
          <cell r="JW112">
            <v>286</v>
          </cell>
          <cell r="JX112">
            <v>103</v>
          </cell>
          <cell r="JY112">
            <v>183</v>
          </cell>
          <cell r="JZ112">
            <v>253</v>
          </cell>
          <cell r="KA112">
            <v>92</v>
          </cell>
          <cell r="KB112">
            <v>161</v>
          </cell>
          <cell r="KC112">
            <v>225</v>
          </cell>
          <cell r="KD112">
            <v>75</v>
          </cell>
          <cell r="KE112">
            <v>150</v>
          </cell>
          <cell r="KF112">
            <v>951</v>
          </cell>
          <cell r="KG112">
            <v>275</v>
          </cell>
          <cell r="KH112">
            <v>676</v>
          </cell>
        </row>
        <row r="113">
          <cell r="C113" t="str">
            <v>Fylde</v>
          </cell>
          <cell r="D113" t="str">
            <v>E07000119</v>
          </cell>
          <cell r="E113" t="str">
            <v>Non-metropolitan District</v>
          </cell>
          <cell r="F113">
            <v>77322</v>
          </cell>
          <cell r="G113">
            <v>44693</v>
          </cell>
          <cell r="H113">
            <v>3.9065111200000002</v>
          </cell>
          <cell r="I113">
            <v>0.57801143270996613</v>
          </cell>
          <cell r="J113">
            <v>3395</v>
          </cell>
          <cell r="K113">
            <v>2900</v>
          </cell>
          <cell r="L113">
            <v>3777</v>
          </cell>
          <cell r="M113">
            <v>3586</v>
          </cell>
          <cell r="N113">
            <v>4136</v>
          </cell>
          <cell r="O113">
            <v>4153</v>
          </cell>
          <cell r="P113">
            <v>5813</v>
          </cell>
          <cell r="Q113">
            <v>6144</v>
          </cell>
          <cell r="R113">
            <v>5340</v>
          </cell>
          <cell r="S113">
            <v>5449</v>
          </cell>
          <cell r="T113">
            <v>37771</v>
          </cell>
          <cell r="U113">
            <v>39551</v>
          </cell>
          <cell r="V113">
            <v>616</v>
          </cell>
          <cell r="W113">
            <v>324</v>
          </cell>
          <cell r="X113">
            <v>292</v>
          </cell>
          <cell r="Y113">
            <v>638</v>
          </cell>
          <cell r="Z113">
            <v>321</v>
          </cell>
          <cell r="AA113">
            <v>317</v>
          </cell>
          <cell r="AB113">
            <v>694</v>
          </cell>
          <cell r="AC113">
            <v>350</v>
          </cell>
          <cell r="AD113">
            <v>344</v>
          </cell>
          <cell r="AE113">
            <v>704</v>
          </cell>
          <cell r="AF113">
            <v>373</v>
          </cell>
          <cell r="AG113">
            <v>331</v>
          </cell>
          <cell r="AH113">
            <v>854</v>
          </cell>
          <cell r="AI113">
            <v>421</v>
          </cell>
          <cell r="AJ113">
            <v>433</v>
          </cell>
          <cell r="AK113">
            <v>809</v>
          </cell>
          <cell r="AL113">
            <v>398</v>
          </cell>
          <cell r="AM113">
            <v>411</v>
          </cell>
          <cell r="AN113">
            <v>771</v>
          </cell>
          <cell r="AO113">
            <v>378</v>
          </cell>
          <cell r="AP113">
            <v>393</v>
          </cell>
          <cell r="AQ113">
            <v>805</v>
          </cell>
          <cell r="AR113">
            <v>416</v>
          </cell>
          <cell r="AS113">
            <v>389</v>
          </cell>
          <cell r="AT113">
            <v>790</v>
          </cell>
          <cell r="AU113">
            <v>409</v>
          </cell>
          <cell r="AV113">
            <v>381</v>
          </cell>
          <cell r="AW113">
            <v>795</v>
          </cell>
          <cell r="AX113">
            <v>402</v>
          </cell>
          <cell r="AY113">
            <v>393</v>
          </cell>
          <cell r="AZ113">
            <v>854</v>
          </cell>
          <cell r="BA113">
            <v>440</v>
          </cell>
          <cell r="BB113">
            <v>414</v>
          </cell>
          <cell r="BC113">
            <v>737</v>
          </cell>
          <cell r="BD113">
            <v>360</v>
          </cell>
          <cell r="BE113">
            <v>377</v>
          </cell>
          <cell r="BF113">
            <v>723</v>
          </cell>
          <cell r="BG113">
            <v>357</v>
          </cell>
          <cell r="BH113">
            <v>366</v>
          </cell>
          <cell r="BI113">
            <v>744</v>
          </cell>
          <cell r="BJ113">
            <v>392</v>
          </cell>
          <cell r="BK113">
            <v>352</v>
          </cell>
          <cell r="BL113">
            <v>821</v>
          </cell>
          <cell r="BM113">
            <v>412</v>
          </cell>
          <cell r="BN113">
            <v>409</v>
          </cell>
          <cell r="BO113">
            <v>826</v>
          </cell>
          <cell r="BP113">
            <v>434</v>
          </cell>
          <cell r="BQ113">
            <v>392</v>
          </cell>
          <cell r="BR113">
            <v>831</v>
          </cell>
          <cell r="BS113">
            <v>434</v>
          </cell>
          <cell r="BT113">
            <v>397</v>
          </cell>
          <cell r="BU113">
            <v>825</v>
          </cell>
          <cell r="BV113">
            <v>448</v>
          </cell>
          <cell r="BW113">
            <v>377</v>
          </cell>
          <cell r="BX113">
            <v>904</v>
          </cell>
          <cell r="BY113">
            <v>476</v>
          </cell>
          <cell r="BZ113">
            <v>428</v>
          </cell>
          <cell r="CA113">
            <v>523</v>
          </cell>
          <cell r="CB113">
            <v>282</v>
          </cell>
          <cell r="CC113">
            <v>241</v>
          </cell>
          <cell r="CD113">
            <v>474</v>
          </cell>
          <cell r="CE113">
            <v>284</v>
          </cell>
          <cell r="CF113">
            <v>190</v>
          </cell>
          <cell r="CG113">
            <v>543</v>
          </cell>
          <cell r="CH113">
            <v>305</v>
          </cell>
          <cell r="CI113">
            <v>238</v>
          </cell>
          <cell r="CJ113">
            <v>611</v>
          </cell>
          <cell r="CK113">
            <v>349</v>
          </cell>
          <cell r="CL113">
            <v>262</v>
          </cell>
          <cell r="CM113">
            <v>810</v>
          </cell>
          <cell r="CN113">
            <v>425</v>
          </cell>
          <cell r="CO113">
            <v>385</v>
          </cell>
          <cell r="CP113">
            <v>774</v>
          </cell>
          <cell r="CQ113">
            <v>392</v>
          </cell>
          <cell r="CR113">
            <v>382</v>
          </cell>
          <cell r="CS113">
            <v>669</v>
          </cell>
          <cell r="CT113">
            <v>319</v>
          </cell>
          <cell r="CU113">
            <v>350</v>
          </cell>
          <cell r="CV113">
            <v>710</v>
          </cell>
          <cell r="CW113">
            <v>353</v>
          </cell>
          <cell r="CX113">
            <v>357</v>
          </cell>
          <cell r="CY113">
            <v>764</v>
          </cell>
          <cell r="CZ113">
            <v>431</v>
          </cell>
          <cell r="DA113">
            <v>333</v>
          </cell>
          <cell r="DB113">
            <v>708</v>
          </cell>
          <cell r="DC113">
            <v>390</v>
          </cell>
          <cell r="DD113">
            <v>318</v>
          </cell>
          <cell r="DE113">
            <v>723</v>
          </cell>
          <cell r="DF113">
            <v>346</v>
          </cell>
          <cell r="DG113">
            <v>377</v>
          </cell>
          <cell r="DH113">
            <v>718</v>
          </cell>
          <cell r="DI113">
            <v>402</v>
          </cell>
          <cell r="DJ113">
            <v>316</v>
          </cell>
          <cell r="DK113">
            <v>733</v>
          </cell>
          <cell r="DL113">
            <v>380</v>
          </cell>
          <cell r="DM113">
            <v>353</v>
          </cell>
          <cell r="DN113">
            <v>835</v>
          </cell>
          <cell r="DO113">
            <v>428</v>
          </cell>
          <cell r="DP113">
            <v>407</v>
          </cell>
          <cell r="DQ113">
            <v>736</v>
          </cell>
          <cell r="DR113">
            <v>379</v>
          </cell>
          <cell r="DS113">
            <v>357</v>
          </cell>
          <cell r="DT113">
            <v>767</v>
          </cell>
          <cell r="DU113">
            <v>349</v>
          </cell>
          <cell r="DV113">
            <v>418</v>
          </cell>
          <cell r="DW113">
            <v>803</v>
          </cell>
          <cell r="DX113">
            <v>410</v>
          </cell>
          <cell r="DY113">
            <v>393</v>
          </cell>
          <cell r="DZ113">
            <v>729</v>
          </cell>
          <cell r="EA113">
            <v>390</v>
          </cell>
          <cell r="EB113">
            <v>339</v>
          </cell>
          <cell r="EC113">
            <v>740</v>
          </cell>
          <cell r="ED113">
            <v>379</v>
          </cell>
          <cell r="EE113">
            <v>361</v>
          </cell>
          <cell r="EF113">
            <v>673</v>
          </cell>
          <cell r="EG113">
            <v>331</v>
          </cell>
          <cell r="EH113">
            <v>342</v>
          </cell>
          <cell r="EI113">
            <v>794</v>
          </cell>
          <cell r="EJ113">
            <v>376</v>
          </cell>
          <cell r="EK113">
            <v>418</v>
          </cell>
          <cell r="EL113">
            <v>793</v>
          </cell>
          <cell r="EM113">
            <v>410</v>
          </cell>
          <cell r="EN113">
            <v>383</v>
          </cell>
          <cell r="EO113">
            <v>861</v>
          </cell>
          <cell r="EP113">
            <v>399</v>
          </cell>
          <cell r="EQ113">
            <v>462</v>
          </cell>
          <cell r="ER113">
            <v>862</v>
          </cell>
          <cell r="ES113">
            <v>430</v>
          </cell>
          <cell r="ET113">
            <v>432</v>
          </cell>
          <cell r="EU113">
            <v>996</v>
          </cell>
          <cell r="EV113">
            <v>508</v>
          </cell>
          <cell r="EW113">
            <v>488</v>
          </cell>
          <cell r="EX113">
            <v>1038</v>
          </cell>
          <cell r="EY113">
            <v>503</v>
          </cell>
          <cell r="EZ113">
            <v>535</v>
          </cell>
          <cell r="FA113">
            <v>1063</v>
          </cell>
          <cell r="FB113">
            <v>525</v>
          </cell>
          <cell r="FC113">
            <v>538</v>
          </cell>
          <cell r="FD113">
            <v>1097</v>
          </cell>
          <cell r="FE113">
            <v>540</v>
          </cell>
          <cell r="FF113">
            <v>557</v>
          </cell>
          <cell r="FG113">
            <v>1205</v>
          </cell>
          <cell r="FH113">
            <v>580</v>
          </cell>
          <cell r="FI113">
            <v>625</v>
          </cell>
          <cell r="FJ113">
            <v>1199</v>
          </cell>
          <cell r="FK113">
            <v>601</v>
          </cell>
          <cell r="FL113">
            <v>598</v>
          </cell>
          <cell r="FM113">
            <v>1224</v>
          </cell>
          <cell r="FN113">
            <v>576</v>
          </cell>
          <cell r="FO113">
            <v>648</v>
          </cell>
          <cell r="FP113">
            <v>1256</v>
          </cell>
          <cell r="FQ113">
            <v>593</v>
          </cell>
          <cell r="FR113">
            <v>663</v>
          </cell>
          <cell r="FS113">
            <v>1176</v>
          </cell>
          <cell r="FT113">
            <v>624</v>
          </cell>
          <cell r="FU113">
            <v>552</v>
          </cell>
          <cell r="FV113">
            <v>1265</v>
          </cell>
          <cell r="FW113">
            <v>576</v>
          </cell>
          <cell r="FX113">
            <v>689</v>
          </cell>
          <cell r="FY113">
            <v>1258</v>
          </cell>
          <cell r="FZ113">
            <v>617</v>
          </cell>
          <cell r="GA113">
            <v>641</v>
          </cell>
          <cell r="GB113">
            <v>1214</v>
          </cell>
          <cell r="GC113">
            <v>581</v>
          </cell>
          <cell r="GD113">
            <v>633</v>
          </cell>
          <cell r="GE113">
            <v>1205</v>
          </cell>
          <cell r="GF113">
            <v>607</v>
          </cell>
          <cell r="GG113">
            <v>598</v>
          </cell>
          <cell r="GH113">
            <v>1100</v>
          </cell>
          <cell r="GI113">
            <v>536</v>
          </cell>
          <cell r="GJ113">
            <v>564</v>
          </cell>
          <cell r="GK113">
            <v>1070</v>
          </cell>
          <cell r="GL113">
            <v>513</v>
          </cell>
          <cell r="GM113">
            <v>557</v>
          </cell>
          <cell r="GN113">
            <v>1186</v>
          </cell>
          <cell r="GO113">
            <v>599</v>
          </cell>
          <cell r="GP113">
            <v>587</v>
          </cell>
          <cell r="GQ113">
            <v>1061</v>
          </cell>
          <cell r="GR113">
            <v>517</v>
          </cell>
          <cell r="GS113">
            <v>544</v>
          </cell>
          <cell r="GT113">
            <v>1024</v>
          </cell>
          <cell r="GU113">
            <v>517</v>
          </cell>
          <cell r="GV113">
            <v>507</v>
          </cell>
          <cell r="GW113">
            <v>1064</v>
          </cell>
          <cell r="GX113">
            <v>545</v>
          </cell>
          <cell r="GY113">
            <v>519</v>
          </cell>
          <cell r="GZ113">
            <v>1074</v>
          </cell>
          <cell r="HA113">
            <v>526</v>
          </cell>
          <cell r="HB113">
            <v>548</v>
          </cell>
          <cell r="HC113">
            <v>972</v>
          </cell>
          <cell r="HD113">
            <v>469</v>
          </cell>
          <cell r="HE113">
            <v>503</v>
          </cell>
          <cell r="HF113">
            <v>1033</v>
          </cell>
          <cell r="HG113">
            <v>511</v>
          </cell>
          <cell r="HH113">
            <v>522</v>
          </cell>
          <cell r="HI113">
            <v>1111</v>
          </cell>
          <cell r="HJ113">
            <v>522</v>
          </cell>
          <cell r="HK113">
            <v>589</v>
          </cell>
          <cell r="HL113">
            <v>1116</v>
          </cell>
          <cell r="HM113">
            <v>563</v>
          </cell>
          <cell r="HN113">
            <v>553</v>
          </cell>
          <cell r="HO113">
            <v>1296</v>
          </cell>
          <cell r="HP113">
            <v>638</v>
          </cell>
          <cell r="HQ113">
            <v>658</v>
          </cell>
          <cell r="HR113">
            <v>1357</v>
          </cell>
          <cell r="HS113">
            <v>640</v>
          </cell>
          <cell r="HT113">
            <v>717</v>
          </cell>
          <cell r="HU113">
            <v>1058</v>
          </cell>
          <cell r="HV113">
            <v>514</v>
          </cell>
          <cell r="HW113">
            <v>544</v>
          </cell>
          <cell r="HX113">
            <v>1118</v>
          </cell>
          <cell r="HY113">
            <v>546</v>
          </cell>
          <cell r="HZ113">
            <v>572</v>
          </cell>
          <cell r="IA113">
            <v>1027</v>
          </cell>
          <cell r="IB113">
            <v>512</v>
          </cell>
          <cell r="IC113">
            <v>515</v>
          </cell>
          <cell r="ID113">
            <v>979</v>
          </cell>
          <cell r="IE113">
            <v>465</v>
          </cell>
          <cell r="IF113">
            <v>514</v>
          </cell>
          <cell r="IG113">
            <v>903</v>
          </cell>
          <cell r="IH113">
            <v>442</v>
          </cell>
          <cell r="II113">
            <v>461</v>
          </cell>
          <cell r="IJ113">
            <v>773</v>
          </cell>
          <cell r="IK113">
            <v>329</v>
          </cell>
          <cell r="IL113">
            <v>444</v>
          </cell>
          <cell r="IM113">
            <v>838</v>
          </cell>
          <cell r="IN113">
            <v>373</v>
          </cell>
          <cell r="IO113">
            <v>465</v>
          </cell>
          <cell r="IP113">
            <v>802</v>
          </cell>
          <cell r="IQ113">
            <v>360</v>
          </cell>
          <cell r="IR113">
            <v>442</v>
          </cell>
          <cell r="IS113">
            <v>735</v>
          </cell>
          <cell r="IT113">
            <v>322</v>
          </cell>
          <cell r="IU113">
            <v>413</v>
          </cell>
          <cell r="IV113">
            <v>746</v>
          </cell>
          <cell r="IW113">
            <v>338</v>
          </cell>
          <cell r="IX113">
            <v>408</v>
          </cell>
          <cell r="IY113">
            <v>686</v>
          </cell>
          <cell r="IZ113">
            <v>313</v>
          </cell>
          <cell r="JA113">
            <v>373</v>
          </cell>
          <cell r="JB113">
            <v>671</v>
          </cell>
          <cell r="JC113">
            <v>294</v>
          </cell>
          <cell r="JD113">
            <v>377</v>
          </cell>
          <cell r="JE113">
            <v>646</v>
          </cell>
          <cell r="JF113">
            <v>282</v>
          </cell>
          <cell r="JG113">
            <v>364</v>
          </cell>
          <cell r="JH113">
            <v>576</v>
          </cell>
          <cell r="JI113">
            <v>232</v>
          </cell>
          <cell r="JJ113">
            <v>344</v>
          </cell>
          <cell r="JK113">
            <v>547</v>
          </cell>
          <cell r="JL113">
            <v>233</v>
          </cell>
          <cell r="JM113">
            <v>314</v>
          </cell>
          <cell r="JN113">
            <v>524</v>
          </cell>
          <cell r="JO113">
            <v>210</v>
          </cell>
          <cell r="JP113">
            <v>314</v>
          </cell>
          <cell r="JQ113">
            <v>479</v>
          </cell>
          <cell r="JR113">
            <v>169</v>
          </cell>
          <cell r="JS113">
            <v>310</v>
          </cell>
          <cell r="JT113">
            <v>410</v>
          </cell>
          <cell r="JU113">
            <v>157</v>
          </cell>
          <cell r="JV113">
            <v>253</v>
          </cell>
          <cell r="JW113">
            <v>426</v>
          </cell>
          <cell r="JX113">
            <v>171</v>
          </cell>
          <cell r="JY113">
            <v>255</v>
          </cell>
          <cell r="JZ113">
            <v>301</v>
          </cell>
          <cell r="KA113">
            <v>94</v>
          </cell>
          <cell r="KB113">
            <v>207</v>
          </cell>
          <cell r="KC113">
            <v>269</v>
          </cell>
          <cell r="KD113">
            <v>82</v>
          </cell>
          <cell r="KE113">
            <v>187</v>
          </cell>
          <cell r="KF113">
            <v>1054</v>
          </cell>
          <cell r="KG113">
            <v>322</v>
          </cell>
          <cell r="KH113">
            <v>732</v>
          </cell>
        </row>
        <row r="114">
          <cell r="C114" t="str">
            <v>Gateshead</v>
          </cell>
          <cell r="D114" t="str">
            <v>E08000020</v>
          </cell>
          <cell r="E114" t="str">
            <v>Metropolitan District</v>
          </cell>
          <cell r="F114">
            <v>200996</v>
          </cell>
          <cell r="G114">
            <v>127506</v>
          </cell>
          <cell r="H114">
            <v>6.2917466900000001</v>
          </cell>
          <cell r="I114">
            <v>0.63437083325041299</v>
          </cell>
          <cell r="J114">
            <v>11438</v>
          </cell>
          <cell r="K114">
            <v>10600</v>
          </cell>
          <cell r="L114">
            <v>13440</v>
          </cell>
          <cell r="M114">
            <v>14022</v>
          </cell>
          <cell r="N114">
            <v>12611</v>
          </cell>
          <cell r="O114">
            <v>12520</v>
          </cell>
          <cell r="P114">
            <v>14028</v>
          </cell>
          <cell r="Q114">
            <v>14714</v>
          </cell>
          <cell r="R114">
            <v>11971</v>
          </cell>
          <cell r="S114">
            <v>12162</v>
          </cell>
          <cell r="T114">
            <v>98806</v>
          </cell>
          <cell r="U114">
            <v>102190</v>
          </cell>
          <cell r="V114">
            <v>2300</v>
          </cell>
          <cell r="W114">
            <v>1225</v>
          </cell>
          <cell r="X114">
            <v>1075</v>
          </cell>
          <cell r="Y114">
            <v>2285</v>
          </cell>
          <cell r="Z114">
            <v>1117</v>
          </cell>
          <cell r="AA114">
            <v>1168</v>
          </cell>
          <cell r="AB114">
            <v>2184</v>
          </cell>
          <cell r="AC114">
            <v>1118</v>
          </cell>
          <cell r="AD114">
            <v>1066</v>
          </cell>
          <cell r="AE114">
            <v>2323</v>
          </cell>
          <cell r="AF114">
            <v>1249</v>
          </cell>
          <cell r="AG114">
            <v>1074</v>
          </cell>
          <cell r="AH114">
            <v>2466</v>
          </cell>
          <cell r="AI114">
            <v>1251</v>
          </cell>
          <cell r="AJ114">
            <v>1215</v>
          </cell>
          <cell r="AK114">
            <v>2300</v>
          </cell>
          <cell r="AL114">
            <v>1213</v>
          </cell>
          <cell r="AM114">
            <v>1087</v>
          </cell>
          <cell r="AN114">
            <v>2440</v>
          </cell>
          <cell r="AO114">
            <v>1222</v>
          </cell>
          <cell r="AP114">
            <v>1218</v>
          </cell>
          <cell r="AQ114">
            <v>2210</v>
          </cell>
          <cell r="AR114">
            <v>1137</v>
          </cell>
          <cell r="AS114">
            <v>1073</v>
          </cell>
          <cell r="AT114">
            <v>2265</v>
          </cell>
          <cell r="AU114">
            <v>1131</v>
          </cell>
          <cell r="AV114">
            <v>1134</v>
          </cell>
          <cell r="AW114">
            <v>2228</v>
          </cell>
          <cell r="AX114">
            <v>1093</v>
          </cell>
          <cell r="AY114">
            <v>1135</v>
          </cell>
          <cell r="AZ114">
            <v>2085</v>
          </cell>
          <cell r="BA114">
            <v>1055</v>
          </cell>
          <cell r="BB114">
            <v>1030</v>
          </cell>
          <cell r="BC114">
            <v>1977</v>
          </cell>
          <cell r="BD114">
            <v>944</v>
          </cell>
          <cell r="BE114">
            <v>1033</v>
          </cell>
          <cell r="BF114">
            <v>2004</v>
          </cell>
          <cell r="BG114">
            <v>1017</v>
          </cell>
          <cell r="BH114">
            <v>987</v>
          </cell>
          <cell r="BI114">
            <v>2001</v>
          </cell>
          <cell r="BJ114">
            <v>1038</v>
          </cell>
          <cell r="BK114">
            <v>963</v>
          </cell>
          <cell r="BL114">
            <v>2044</v>
          </cell>
          <cell r="BM114">
            <v>1051</v>
          </cell>
          <cell r="BN114">
            <v>993</v>
          </cell>
          <cell r="BO114">
            <v>2042</v>
          </cell>
          <cell r="BP114">
            <v>1121</v>
          </cell>
          <cell r="BQ114">
            <v>921</v>
          </cell>
          <cell r="BR114">
            <v>2238</v>
          </cell>
          <cell r="BS114">
            <v>1191</v>
          </cell>
          <cell r="BT114">
            <v>1047</v>
          </cell>
          <cell r="BU114">
            <v>2484</v>
          </cell>
          <cell r="BV114">
            <v>1216</v>
          </cell>
          <cell r="BW114">
            <v>1268</v>
          </cell>
          <cell r="BX114">
            <v>2611</v>
          </cell>
          <cell r="BY114">
            <v>1339</v>
          </cell>
          <cell r="BZ114">
            <v>1272</v>
          </cell>
          <cell r="CA114">
            <v>2842</v>
          </cell>
          <cell r="CB114">
            <v>1555</v>
          </cell>
          <cell r="CC114">
            <v>1287</v>
          </cell>
          <cell r="CD114">
            <v>2317</v>
          </cell>
          <cell r="CE114">
            <v>1262</v>
          </cell>
          <cell r="CF114">
            <v>1055</v>
          </cell>
          <cell r="CG114">
            <v>2184</v>
          </cell>
          <cell r="CH114">
            <v>1120</v>
          </cell>
          <cell r="CI114">
            <v>1064</v>
          </cell>
          <cell r="CJ114">
            <v>2326</v>
          </cell>
          <cell r="CK114">
            <v>1228</v>
          </cell>
          <cell r="CL114">
            <v>1098</v>
          </cell>
          <cell r="CM114">
            <v>2540</v>
          </cell>
          <cell r="CN114">
            <v>1276</v>
          </cell>
          <cell r="CO114">
            <v>1264</v>
          </cell>
          <cell r="CP114">
            <v>2496</v>
          </cell>
          <cell r="CQ114">
            <v>1251</v>
          </cell>
          <cell r="CR114">
            <v>1245</v>
          </cell>
          <cell r="CS114">
            <v>2465</v>
          </cell>
          <cell r="CT114">
            <v>1150</v>
          </cell>
          <cell r="CU114">
            <v>1315</v>
          </cell>
          <cell r="CV114">
            <v>2625</v>
          </cell>
          <cell r="CW114">
            <v>1252</v>
          </cell>
          <cell r="CX114">
            <v>1373</v>
          </cell>
          <cell r="CY114">
            <v>2870</v>
          </cell>
          <cell r="CZ114">
            <v>1388</v>
          </cell>
          <cell r="DA114">
            <v>1482</v>
          </cell>
          <cell r="DB114">
            <v>2729</v>
          </cell>
          <cell r="DC114">
            <v>1379</v>
          </cell>
          <cell r="DD114">
            <v>1350</v>
          </cell>
          <cell r="DE114">
            <v>2931</v>
          </cell>
          <cell r="DF114">
            <v>1434</v>
          </cell>
          <cell r="DG114">
            <v>1497</v>
          </cell>
          <cell r="DH114">
            <v>2836</v>
          </cell>
          <cell r="DI114">
            <v>1410</v>
          </cell>
          <cell r="DJ114">
            <v>1426</v>
          </cell>
          <cell r="DK114">
            <v>2827</v>
          </cell>
          <cell r="DL114">
            <v>1430</v>
          </cell>
          <cell r="DM114">
            <v>1397</v>
          </cell>
          <cell r="DN114">
            <v>2826</v>
          </cell>
          <cell r="DO114">
            <v>1386</v>
          </cell>
          <cell r="DP114">
            <v>1440</v>
          </cell>
          <cell r="DQ114">
            <v>2700</v>
          </cell>
          <cell r="DR114">
            <v>1301</v>
          </cell>
          <cell r="DS114">
            <v>1399</v>
          </cell>
          <cell r="DT114">
            <v>2653</v>
          </cell>
          <cell r="DU114">
            <v>1310</v>
          </cell>
          <cell r="DV114">
            <v>1343</v>
          </cell>
          <cell r="DW114">
            <v>2810</v>
          </cell>
          <cell r="DX114">
            <v>1383</v>
          </cell>
          <cell r="DY114">
            <v>1427</v>
          </cell>
          <cell r="DZ114">
            <v>2568</v>
          </cell>
          <cell r="EA114">
            <v>1292</v>
          </cell>
          <cell r="EB114">
            <v>1276</v>
          </cell>
          <cell r="EC114">
            <v>2390</v>
          </cell>
          <cell r="ED114">
            <v>1271</v>
          </cell>
          <cell r="EE114">
            <v>1119</v>
          </cell>
          <cell r="EF114">
            <v>2320</v>
          </cell>
          <cell r="EG114">
            <v>1204</v>
          </cell>
          <cell r="EH114">
            <v>1116</v>
          </cell>
          <cell r="EI114">
            <v>2329</v>
          </cell>
          <cell r="EJ114">
            <v>1156</v>
          </cell>
          <cell r="EK114">
            <v>1173</v>
          </cell>
          <cell r="EL114">
            <v>2330</v>
          </cell>
          <cell r="EM114">
            <v>1197</v>
          </cell>
          <cell r="EN114">
            <v>1133</v>
          </cell>
          <cell r="EO114">
            <v>2283</v>
          </cell>
          <cell r="EP114">
            <v>1099</v>
          </cell>
          <cell r="EQ114">
            <v>1184</v>
          </cell>
          <cell r="ER114">
            <v>2404</v>
          </cell>
          <cell r="ES114">
            <v>1154</v>
          </cell>
          <cell r="ET114">
            <v>1250</v>
          </cell>
          <cell r="EU114">
            <v>2856</v>
          </cell>
          <cell r="EV114">
            <v>1454</v>
          </cell>
          <cell r="EW114">
            <v>1402</v>
          </cell>
          <cell r="EX114">
            <v>2841</v>
          </cell>
          <cell r="EY114">
            <v>1401</v>
          </cell>
          <cell r="EZ114">
            <v>1440</v>
          </cell>
          <cell r="FA114">
            <v>2720</v>
          </cell>
          <cell r="FB114">
            <v>1291</v>
          </cell>
          <cell r="FC114">
            <v>1429</v>
          </cell>
          <cell r="FD114">
            <v>2709</v>
          </cell>
          <cell r="FE114">
            <v>1308</v>
          </cell>
          <cell r="FF114">
            <v>1401</v>
          </cell>
          <cell r="FG114">
            <v>2813</v>
          </cell>
          <cell r="FH114">
            <v>1438</v>
          </cell>
          <cell r="FI114">
            <v>1375</v>
          </cell>
          <cell r="FJ114">
            <v>2942</v>
          </cell>
          <cell r="FK114">
            <v>1414</v>
          </cell>
          <cell r="FL114">
            <v>1528</v>
          </cell>
          <cell r="FM114">
            <v>2918</v>
          </cell>
          <cell r="FN114">
            <v>1386</v>
          </cell>
          <cell r="FO114">
            <v>1532</v>
          </cell>
          <cell r="FP114">
            <v>2964</v>
          </cell>
          <cell r="FQ114">
            <v>1437</v>
          </cell>
          <cell r="FR114">
            <v>1527</v>
          </cell>
          <cell r="FS114">
            <v>2875</v>
          </cell>
          <cell r="FT114">
            <v>1398</v>
          </cell>
          <cell r="FU114">
            <v>1477</v>
          </cell>
          <cell r="FV114">
            <v>3041</v>
          </cell>
          <cell r="FW114">
            <v>1462</v>
          </cell>
          <cell r="FX114">
            <v>1579</v>
          </cell>
          <cell r="FY114">
            <v>2926</v>
          </cell>
          <cell r="FZ114">
            <v>1508</v>
          </cell>
          <cell r="GA114">
            <v>1418</v>
          </cell>
          <cell r="GB114">
            <v>2834</v>
          </cell>
          <cell r="GC114">
            <v>1386</v>
          </cell>
          <cell r="GD114">
            <v>1448</v>
          </cell>
          <cell r="GE114">
            <v>2719</v>
          </cell>
          <cell r="GF114">
            <v>1345</v>
          </cell>
          <cell r="GG114">
            <v>1374</v>
          </cell>
          <cell r="GH114">
            <v>2678</v>
          </cell>
          <cell r="GI114">
            <v>1357</v>
          </cell>
          <cell r="GJ114">
            <v>1321</v>
          </cell>
          <cell r="GK114">
            <v>2705</v>
          </cell>
          <cell r="GL114">
            <v>1323</v>
          </cell>
          <cell r="GM114">
            <v>1382</v>
          </cell>
          <cell r="GN114">
            <v>2631</v>
          </cell>
          <cell r="GO114">
            <v>1344</v>
          </cell>
          <cell r="GP114">
            <v>1287</v>
          </cell>
          <cell r="GQ114">
            <v>2324</v>
          </cell>
          <cell r="GR114">
            <v>1144</v>
          </cell>
          <cell r="GS114">
            <v>1180</v>
          </cell>
          <cell r="GT114">
            <v>2323</v>
          </cell>
          <cell r="GU114">
            <v>1164</v>
          </cell>
          <cell r="GV114">
            <v>1159</v>
          </cell>
          <cell r="GW114">
            <v>2279</v>
          </cell>
          <cell r="GX114">
            <v>1140</v>
          </cell>
          <cell r="GY114">
            <v>1139</v>
          </cell>
          <cell r="GZ114">
            <v>2183</v>
          </cell>
          <cell r="HA114">
            <v>1079</v>
          </cell>
          <cell r="HB114">
            <v>1104</v>
          </cell>
          <cell r="HC114">
            <v>2144</v>
          </cell>
          <cell r="HD114">
            <v>1028</v>
          </cell>
          <cell r="HE114">
            <v>1116</v>
          </cell>
          <cell r="HF114">
            <v>2147</v>
          </cell>
          <cell r="HG114">
            <v>1047</v>
          </cell>
          <cell r="HH114">
            <v>1100</v>
          </cell>
          <cell r="HI114">
            <v>2294</v>
          </cell>
          <cell r="HJ114">
            <v>1127</v>
          </cell>
          <cell r="HK114">
            <v>1167</v>
          </cell>
          <cell r="HL114">
            <v>2319</v>
          </cell>
          <cell r="HM114">
            <v>1105</v>
          </cell>
          <cell r="HN114">
            <v>1214</v>
          </cell>
          <cell r="HO114">
            <v>2506</v>
          </cell>
          <cell r="HP114">
            <v>1203</v>
          </cell>
          <cell r="HQ114">
            <v>1303</v>
          </cell>
          <cell r="HR114">
            <v>2700</v>
          </cell>
          <cell r="HS114">
            <v>1330</v>
          </cell>
          <cell r="HT114">
            <v>1370</v>
          </cell>
          <cell r="HU114">
            <v>1937</v>
          </cell>
          <cell r="HV114">
            <v>945</v>
          </cell>
          <cell r="HW114">
            <v>992</v>
          </cell>
          <cell r="HX114">
            <v>1969</v>
          </cell>
          <cell r="HY114">
            <v>916</v>
          </cell>
          <cell r="HZ114">
            <v>1053</v>
          </cell>
          <cell r="IA114">
            <v>1917</v>
          </cell>
          <cell r="IB114">
            <v>905</v>
          </cell>
          <cell r="IC114">
            <v>1012</v>
          </cell>
          <cell r="ID114">
            <v>1668</v>
          </cell>
          <cell r="IE114">
            <v>791</v>
          </cell>
          <cell r="IF114">
            <v>877</v>
          </cell>
          <cell r="IG114">
            <v>1575</v>
          </cell>
          <cell r="IH114">
            <v>723</v>
          </cell>
          <cell r="II114">
            <v>852</v>
          </cell>
          <cell r="IJ114">
            <v>1550</v>
          </cell>
          <cell r="IK114">
            <v>698</v>
          </cell>
          <cell r="IL114">
            <v>852</v>
          </cell>
          <cell r="IM114">
            <v>1587</v>
          </cell>
          <cell r="IN114">
            <v>740</v>
          </cell>
          <cell r="IO114">
            <v>847</v>
          </cell>
          <cell r="IP114">
            <v>1649</v>
          </cell>
          <cell r="IQ114">
            <v>768</v>
          </cell>
          <cell r="IR114">
            <v>881</v>
          </cell>
          <cell r="IS114">
            <v>1610</v>
          </cell>
          <cell r="IT114">
            <v>740</v>
          </cell>
          <cell r="IU114">
            <v>870</v>
          </cell>
          <cell r="IV114">
            <v>1495</v>
          </cell>
          <cell r="IW114">
            <v>688</v>
          </cell>
          <cell r="IX114">
            <v>807</v>
          </cell>
          <cell r="IY114">
            <v>1317</v>
          </cell>
          <cell r="IZ114">
            <v>589</v>
          </cell>
          <cell r="JA114">
            <v>728</v>
          </cell>
          <cell r="JB114">
            <v>1291</v>
          </cell>
          <cell r="JC114">
            <v>543</v>
          </cell>
          <cell r="JD114">
            <v>748</v>
          </cell>
          <cell r="JE114">
            <v>1174</v>
          </cell>
          <cell r="JF114">
            <v>504</v>
          </cell>
          <cell r="JG114">
            <v>670</v>
          </cell>
          <cell r="JH114">
            <v>1130</v>
          </cell>
          <cell r="JI114">
            <v>486</v>
          </cell>
          <cell r="JJ114">
            <v>644</v>
          </cell>
          <cell r="JK114">
            <v>1051</v>
          </cell>
          <cell r="JL114">
            <v>483</v>
          </cell>
          <cell r="JM114">
            <v>568</v>
          </cell>
          <cell r="JN114">
            <v>957</v>
          </cell>
          <cell r="JO114">
            <v>388</v>
          </cell>
          <cell r="JP114">
            <v>569</v>
          </cell>
          <cell r="JQ114">
            <v>826</v>
          </cell>
          <cell r="JR114">
            <v>342</v>
          </cell>
          <cell r="JS114">
            <v>484</v>
          </cell>
          <cell r="JT114">
            <v>678</v>
          </cell>
          <cell r="JU114">
            <v>256</v>
          </cell>
          <cell r="JV114">
            <v>422</v>
          </cell>
          <cell r="JW114">
            <v>585</v>
          </cell>
          <cell r="JX114">
            <v>219</v>
          </cell>
          <cell r="JY114">
            <v>366</v>
          </cell>
          <cell r="JZ114">
            <v>475</v>
          </cell>
          <cell r="KA114">
            <v>184</v>
          </cell>
          <cell r="KB114">
            <v>291</v>
          </cell>
          <cell r="KC114">
            <v>506</v>
          </cell>
          <cell r="KD114">
            <v>200</v>
          </cell>
          <cell r="KE114">
            <v>306</v>
          </cell>
          <cell r="KF114">
            <v>1570</v>
          </cell>
          <cell r="KG114">
            <v>463</v>
          </cell>
          <cell r="KH114">
            <v>1107</v>
          </cell>
        </row>
        <row r="115">
          <cell r="C115" t="str">
            <v>Gedling</v>
          </cell>
          <cell r="D115" t="str">
            <v>E07000173</v>
          </cell>
          <cell r="E115" t="str">
            <v>Non-metropolitan District</v>
          </cell>
          <cell r="F115">
            <v>115889</v>
          </cell>
          <cell r="G115">
            <v>71794</v>
          </cell>
          <cell r="H115">
            <v>4.4387805900000004</v>
          </cell>
          <cell r="I115">
            <v>0.61950659682972498</v>
          </cell>
          <cell r="J115">
            <v>5790</v>
          </cell>
          <cell r="K115">
            <v>5484</v>
          </cell>
          <cell r="L115">
            <v>6485</v>
          </cell>
          <cell r="M115">
            <v>7005</v>
          </cell>
          <cell r="N115">
            <v>7187</v>
          </cell>
          <cell r="O115">
            <v>7701</v>
          </cell>
          <cell r="P115">
            <v>8542</v>
          </cell>
          <cell r="Q115">
            <v>8948</v>
          </cell>
          <cell r="R115">
            <v>7163</v>
          </cell>
          <cell r="S115">
            <v>7489</v>
          </cell>
          <cell r="T115">
            <v>56416</v>
          </cell>
          <cell r="U115">
            <v>59473</v>
          </cell>
          <cell r="V115">
            <v>1235</v>
          </cell>
          <cell r="W115">
            <v>604</v>
          </cell>
          <cell r="X115">
            <v>631</v>
          </cell>
          <cell r="Y115">
            <v>1214</v>
          </cell>
          <cell r="Z115">
            <v>609</v>
          </cell>
          <cell r="AA115">
            <v>605</v>
          </cell>
          <cell r="AB115">
            <v>1274</v>
          </cell>
          <cell r="AC115">
            <v>619</v>
          </cell>
          <cell r="AD115">
            <v>655</v>
          </cell>
          <cell r="AE115">
            <v>1344</v>
          </cell>
          <cell r="AF115">
            <v>745</v>
          </cell>
          <cell r="AG115">
            <v>599</v>
          </cell>
          <cell r="AH115">
            <v>1440</v>
          </cell>
          <cell r="AI115">
            <v>760</v>
          </cell>
          <cell r="AJ115">
            <v>680</v>
          </cell>
          <cell r="AK115">
            <v>1343</v>
          </cell>
          <cell r="AL115">
            <v>705</v>
          </cell>
          <cell r="AM115">
            <v>638</v>
          </cell>
          <cell r="AN115">
            <v>1346</v>
          </cell>
          <cell r="AO115">
            <v>690</v>
          </cell>
          <cell r="AP115">
            <v>656</v>
          </cell>
          <cell r="AQ115">
            <v>1354</v>
          </cell>
          <cell r="AR115">
            <v>690</v>
          </cell>
          <cell r="AS115">
            <v>664</v>
          </cell>
          <cell r="AT115">
            <v>1346</v>
          </cell>
          <cell r="AU115">
            <v>721</v>
          </cell>
          <cell r="AV115">
            <v>625</v>
          </cell>
          <cell r="AW115">
            <v>1297</v>
          </cell>
          <cell r="AX115">
            <v>661</v>
          </cell>
          <cell r="AY115">
            <v>636</v>
          </cell>
          <cell r="AZ115">
            <v>1244</v>
          </cell>
          <cell r="BA115">
            <v>657</v>
          </cell>
          <cell r="BB115">
            <v>587</v>
          </cell>
          <cell r="BC115">
            <v>1218</v>
          </cell>
          <cell r="BD115">
            <v>599</v>
          </cell>
          <cell r="BE115">
            <v>619</v>
          </cell>
          <cell r="BF115">
            <v>1251</v>
          </cell>
          <cell r="BG115">
            <v>667</v>
          </cell>
          <cell r="BH115">
            <v>584</v>
          </cell>
          <cell r="BI115">
            <v>1145</v>
          </cell>
          <cell r="BJ115">
            <v>574</v>
          </cell>
          <cell r="BK115">
            <v>571</v>
          </cell>
          <cell r="BL115">
            <v>1279</v>
          </cell>
          <cell r="BM115">
            <v>676</v>
          </cell>
          <cell r="BN115">
            <v>603</v>
          </cell>
          <cell r="BO115">
            <v>1304</v>
          </cell>
          <cell r="BP115">
            <v>676</v>
          </cell>
          <cell r="BQ115">
            <v>628</v>
          </cell>
          <cell r="BR115">
            <v>1351</v>
          </cell>
          <cell r="BS115">
            <v>702</v>
          </cell>
          <cell r="BT115">
            <v>649</v>
          </cell>
          <cell r="BU115">
            <v>1382</v>
          </cell>
          <cell r="BV115">
            <v>689</v>
          </cell>
          <cell r="BW115">
            <v>693</v>
          </cell>
          <cell r="BX115">
            <v>1342</v>
          </cell>
          <cell r="BY115">
            <v>660</v>
          </cell>
          <cell r="BZ115">
            <v>682</v>
          </cell>
          <cell r="CA115">
            <v>1095</v>
          </cell>
          <cell r="CB115">
            <v>588</v>
          </cell>
          <cell r="CC115">
            <v>507</v>
          </cell>
          <cell r="CD115">
            <v>1029</v>
          </cell>
          <cell r="CE115">
            <v>538</v>
          </cell>
          <cell r="CF115">
            <v>491</v>
          </cell>
          <cell r="CG115">
            <v>1188</v>
          </cell>
          <cell r="CH115">
            <v>652</v>
          </cell>
          <cell r="CI115">
            <v>536</v>
          </cell>
          <cell r="CJ115">
            <v>1191</v>
          </cell>
          <cell r="CK115">
            <v>603</v>
          </cell>
          <cell r="CL115">
            <v>588</v>
          </cell>
          <cell r="CM115">
            <v>1348</v>
          </cell>
          <cell r="CN115">
            <v>657</v>
          </cell>
          <cell r="CO115">
            <v>691</v>
          </cell>
          <cell r="CP115">
            <v>1348</v>
          </cell>
          <cell r="CQ115">
            <v>701</v>
          </cell>
          <cell r="CR115">
            <v>647</v>
          </cell>
          <cell r="CS115">
            <v>1355</v>
          </cell>
          <cell r="CT115">
            <v>616</v>
          </cell>
          <cell r="CU115">
            <v>739</v>
          </cell>
          <cell r="CV115">
            <v>1391</v>
          </cell>
          <cell r="CW115">
            <v>723</v>
          </cell>
          <cell r="CX115">
            <v>668</v>
          </cell>
          <cell r="CY115">
            <v>1363</v>
          </cell>
          <cell r="CZ115">
            <v>664</v>
          </cell>
          <cell r="DA115">
            <v>699</v>
          </cell>
          <cell r="DB115">
            <v>1242</v>
          </cell>
          <cell r="DC115">
            <v>638</v>
          </cell>
          <cell r="DD115">
            <v>604</v>
          </cell>
          <cell r="DE115">
            <v>1335</v>
          </cell>
          <cell r="DF115">
            <v>651</v>
          </cell>
          <cell r="DG115">
            <v>684</v>
          </cell>
          <cell r="DH115">
            <v>1293</v>
          </cell>
          <cell r="DI115">
            <v>538</v>
          </cell>
          <cell r="DJ115">
            <v>755</v>
          </cell>
          <cell r="DK115">
            <v>1348</v>
          </cell>
          <cell r="DL115">
            <v>678</v>
          </cell>
          <cell r="DM115">
            <v>670</v>
          </cell>
          <cell r="DN115">
            <v>1345</v>
          </cell>
          <cell r="DO115">
            <v>626</v>
          </cell>
          <cell r="DP115">
            <v>719</v>
          </cell>
          <cell r="DQ115">
            <v>1385</v>
          </cell>
          <cell r="DR115">
            <v>652</v>
          </cell>
          <cell r="DS115">
            <v>733</v>
          </cell>
          <cell r="DT115">
            <v>1433</v>
          </cell>
          <cell r="DU115">
            <v>699</v>
          </cell>
          <cell r="DV115">
            <v>734</v>
          </cell>
          <cell r="DW115">
            <v>1490</v>
          </cell>
          <cell r="DX115">
            <v>743</v>
          </cell>
          <cell r="DY115">
            <v>747</v>
          </cell>
          <cell r="DZ115">
            <v>1450</v>
          </cell>
          <cell r="EA115">
            <v>685</v>
          </cell>
          <cell r="EB115">
            <v>765</v>
          </cell>
          <cell r="EC115">
            <v>1376</v>
          </cell>
          <cell r="ED115">
            <v>628</v>
          </cell>
          <cell r="EE115">
            <v>748</v>
          </cell>
          <cell r="EF115">
            <v>1332</v>
          </cell>
          <cell r="EG115">
            <v>665</v>
          </cell>
          <cell r="EH115">
            <v>667</v>
          </cell>
          <cell r="EI115">
            <v>1312</v>
          </cell>
          <cell r="EJ115">
            <v>664</v>
          </cell>
          <cell r="EK115">
            <v>648</v>
          </cell>
          <cell r="EL115">
            <v>1392</v>
          </cell>
          <cell r="EM115">
            <v>649</v>
          </cell>
          <cell r="EN115">
            <v>743</v>
          </cell>
          <cell r="EO115">
            <v>1526</v>
          </cell>
          <cell r="EP115">
            <v>699</v>
          </cell>
          <cell r="EQ115">
            <v>827</v>
          </cell>
          <cell r="ER115">
            <v>1595</v>
          </cell>
          <cell r="ES115">
            <v>769</v>
          </cell>
          <cell r="ET115">
            <v>826</v>
          </cell>
          <cell r="EU115">
            <v>1583</v>
          </cell>
          <cell r="EV115">
            <v>795</v>
          </cell>
          <cell r="EW115">
            <v>788</v>
          </cell>
          <cell r="EX115">
            <v>1832</v>
          </cell>
          <cell r="EY115">
            <v>890</v>
          </cell>
          <cell r="EZ115">
            <v>942</v>
          </cell>
          <cell r="FA115">
            <v>1576</v>
          </cell>
          <cell r="FB115">
            <v>753</v>
          </cell>
          <cell r="FC115">
            <v>823</v>
          </cell>
          <cell r="FD115">
            <v>1837</v>
          </cell>
          <cell r="FE115">
            <v>882</v>
          </cell>
          <cell r="FF115">
            <v>955</v>
          </cell>
          <cell r="FG115">
            <v>1776</v>
          </cell>
          <cell r="FH115">
            <v>882</v>
          </cell>
          <cell r="FI115">
            <v>894</v>
          </cell>
          <cell r="FJ115">
            <v>1795</v>
          </cell>
          <cell r="FK115">
            <v>894</v>
          </cell>
          <cell r="FL115">
            <v>901</v>
          </cell>
          <cell r="FM115">
            <v>1687</v>
          </cell>
          <cell r="FN115">
            <v>829</v>
          </cell>
          <cell r="FO115">
            <v>858</v>
          </cell>
          <cell r="FP115">
            <v>1824</v>
          </cell>
          <cell r="FQ115">
            <v>886</v>
          </cell>
          <cell r="FR115">
            <v>938</v>
          </cell>
          <cell r="FS115">
            <v>1848</v>
          </cell>
          <cell r="FT115">
            <v>844</v>
          </cell>
          <cell r="FU115">
            <v>1004</v>
          </cell>
          <cell r="FV115">
            <v>1693</v>
          </cell>
          <cell r="FW115">
            <v>846</v>
          </cell>
          <cell r="FX115">
            <v>847</v>
          </cell>
          <cell r="FY115">
            <v>1722</v>
          </cell>
          <cell r="FZ115">
            <v>889</v>
          </cell>
          <cell r="GA115">
            <v>833</v>
          </cell>
          <cell r="GB115">
            <v>1732</v>
          </cell>
          <cell r="GC115">
            <v>837</v>
          </cell>
          <cell r="GD115">
            <v>895</v>
          </cell>
          <cell r="GE115">
            <v>1689</v>
          </cell>
          <cell r="GF115">
            <v>794</v>
          </cell>
          <cell r="GG115">
            <v>895</v>
          </cell>
          <cell r="GH115">
            <v>1583</v>
          </cell>
          <cell r="GI115">
            <v>768</v>
          </cell>
          <cell r="GJ115">
            <v>815</v>
          </cell>
          <cell r="GK115">
            <v>1500</v>
          </cell>
          <cell r="GL115">
            <v>759</v>
          </cell>
          <cell r="GM115">
            <v>741</v>
          </cell>
          <cell r="GN115">
            <v>1485</v>
          </cell>
          <cell r="GO115">
            <v>758</v>
          </cell>
          <cell r="GP115">
            <v>727</v>
          </cell>
          <cell r="GQ115">
            <v>1374</v>
          </cell>
          <cell r="GR115">
            <v>664</v>
          </cell>
          <cell r="GS115">
            <v>710</v>
          </cell>
          <cell r="GT115">
            <v>1401</v>
          </cell>
          <cell r="GU115">
            <v>659</v>
          </cell>
          <cell r="GV115">
            <v>742</v>
          </cell>
          <cell r="GW115">
            <v>1392</v>
          </cell>
          <cell r="GX115">
            <v>667</v>
          </cell>
          <cell r="GY115">
            <v>725</v>
          </cell>
          <cell r="GZ115">
            <v>1412</v>
          </cell>
          <cell r="HA115">
            <v>702</v>
          </cell>
          <cell r="HB115">
            <v>710</v>
          </cell>
          <cell r="HC115">
            <v>1496</v>
          </cell>
          <cell r="HD115">
            <v>727</v>
          </cell>
          <cell r="HE115">
            <v>769</v>
          </cell>
          <cell r="HF115">
            <v>1320</v>
          </cell>
          <cell r="HG115">
            <v>665</v>
          </cell>
          <cell r="HH115">
            <v>655</v>
          </cell>
          <cell r="HI115">
            <v>1426</v>
          </cell>
          <cell r="HJ115">
            <v>707</v>
          </cell>
          <cell r="HK115">
            <v>719</v>
          </cell>
          <cell r="HL115">
            <v>1481</v>
          </cell>
          <cell r="HM115">
            <v>725</v>
          </cell>
          <cell r="HN115">
            <v>756</v>
          </cell>
          <cell r="HO115">
            <v>1550</v>
          </cell>
          <cell r="HP115">
            <v>755</v>
          </cell>
          <cell r="HQ115">
            <v>795</v>
          </cell>
          <cell r="HR115">
            <v>1707</v>
          </cell>
          <cell r="HS115">
            <v>829</v>
          </cell>
          <cell r="HT115">
            <v>878</v>
          </cell>
          <cell r="HU115">
            <v>1204</v>
          </cell>
          <cell r="HV115">
            <v>565</v>
          </cell>
          <cell r="HW115">
            <v>639</v>
          </cell>
          <cell r="HX115">
            <v>1213</v>
          </cell>
          <cell r="HY115">
            <v>566</v>
          </cell>
          <cell r="HZ115">
            <v>647</v>
          </cell>
          <cell r="IA115">
            <v>1183</v>
          </cell>
          <cell r="IB115">
            <v>553</v>
          </cell>
          <cell r="IC115">
            <v>630</v>
          </cell>
          <cell r="ID115">
            <v>1123</v>
          </cell>
          <cell r="IE115">
            <v>529</v>
          </cell>
          <cell r="IF115">
            <v>594</v>
          </cell>
          <cell r="IG115">
            <v>992</v>
          </cell>
          <cell r="IH115">
            <v>474</v>
          </cell>
          <cell r="II115">
            <v>518</v>
          </cell>
          <cell r="IJ115">
            <v>897</v>
          </cell>
          <cell r="IK115">
            <v>409</v>
          </cell>
          <cell r="IL115">
            <v>488</v>
          </cell>
          <cell r="IM115">
            <v>893</v>
          </cell>
          <cell r="IN115">
            <v>404</v>
          </cell>
          <cell r="IO115">
            <v>489</v>
          </cell>
          <cell r="IP115">
            <v>972</v>
          </cell>
          <cell r="IQ115">
            <v>454</v>
          </cell>
          <cell r="IR115">
            <v>518</v>
          </cell>
          <cell r="IS115">
            <v>928</v>
          </cell>
          <cell r="IT115">
            <v>428</v>
          </cell>
          <cell r="IU115">
            <v>500</v>
          </cell>
          <cell r="IV115">
            <v>913</v>
          </cell>
          <cell r="IW115">
            <v>404</v>
          </cell>
          <cell r="IX115">
            <v>509</v>
          </cell>
          <cell r="IY115">
            <v>813</v>
          </cell>
          <cell r="IZ115">
            <v>345</v>
          </cell>
          <cell r="JA115">
            <v>468</v>
          </cell>
          <cell r="JB115">
            <v>739</v>
          </cell>
          <cell r="JC115">
            <v>344</v>
          </cell>
          <cell r="JD115">
            <v>395</v>
          </cell>
          <cell r="JE115">
            <v>731</v>
          </cell>
          <cell r="JF115">
            <v>316</v>
          </cell>
          <cell r="JG115">
            <v>415</v>
          </cell>
          <cell r="JH115">
            <v>600</v>
          </cell>
          <cell r="JI115">
            <v>256</v>
          </cell>
          <cell r="JJ115">
            <v>344</v>
          </cell>
          <cell r="JK115">
            <v>641</v>
          </cell>
          <cell r="JL115">
            <v>274</v>
          </cell>
          <cell r="JM115">
            <v>367</v>
          </cell>
          <cell r="JN115">
            <v>538</v>
          </cell>
          <cell r="JO115">
            <v>224</v>
          </cell>
          <cell r="JP115">
            <v>314</v>
          </cell>
          <cell r="JQ115">
            <v>477</v>
          </cell>
          <cell r="JR115">
            <v>196</v>
          </cell>
          <cell r="JS115">
            <v>281</v>
          </cell>
          <cell r="JT115">
            <v>419</v>
          </cell>
          <cell r="JU115">
            <v>171</v>
          </cell>
          <cell r="JV115">
            <v>248</v>
          </cell>
          <cell r="JW115">
            <v>367</v>
          </cell>
          <cell r="JX115">
            <v>132</v>
          </cell>
          <cell r="JY115">
            <v>235</v>
          </cell>
          <cell r="JZ115">
            <v>398</v>
          </cell>
          <cell r="KA115">
            <v>131</v>
          </cell>
          <cell r="KB115">
            <v>267</v>
          </cell>
          <cell r="KC115">
            <v>284</v>
          </cell>
          <cell r="KD115">
            <v>106</v>
          </cell>
          <cell r="KE115">
            <v>178</v>
          </cell>
          <cell r="KF115">
            <v>972</v>
          </cell>
          <cell r="KG115">
            <v>299</v>
          </cell>
          <cell r="KH115">
            <v>673</v>
          </cell>
        </row>
        <row r="116">
          <cell r="C116" t="str">
            <v>Gloucester</v>
          </cell>
          <cell r="D116" t="str">
            <v>E07000081</v>
          </cell>
          <cell r="E116" t="str">
            <v>Non-metropolitan District</v>
          </cell>
          <cell r="F116">
            <v>127158</v>
          </cell>
          <cell r="G116">
            <v>81311</v>
          </cell>
          <cell r="H116">
            <v>4.5151360600000006</v>
          </cell>
          <cell r="I116">
            <v>0.63944856005913897</v>
          </cell>
          <cell r="J116">
            <v>7443</v>
          </cell>
          <cell r="K116">
            <v>6911</v>
          </cell>
          <cell r="L116">
            <v>8714</v>
          </cell>
          <cell r="M116">
            <v>9287</v>
          </cell>
          <cell r="N116">
            <v>8433</v>
          </cell>
          <cell r="O116">
            <v>8118</v>
          </cell>
          <cell r="P116">
            <v>9235</v>
          </cell>
          <cell r="Q116">
            <v>9288</v>
          </cell>
          <cell r="R116">
            <v>6827</v>
          </cell>
          <cell r="S116">
            <v>7055</v>
          </cell>
          <cell r="T116">
            <v>62725</v>
          </cell>
          <cell r="U116">
            <v>64433</v>
          </cell>
          <cell r="V116">
            <v>1749</v>
          </cell>
          <cell r="W116">
            <v>915</v>
          </cell>
          <cell r="X116">
            <v>834</v>
          </cell>
          <cell r="Y116">
            <v>1678</v>
          </cell>
          <cell r="Z116">
            <v>853</v>
          </cell>
          <cell r="AA116">
            <v>825</v>
          </cell>
          <cell r="AB116">
            <v>1876</v>
          </cell>
          <cell r="AC116">
            <v>961</v>
          </cell>
          <cell r="AD116">
            <v>915</v>
          </cell>
          <cell r="AE116">
            <v>1864</v>
          </cell>
          <cell r="AF116">
            <v>977</v>
          </cell>
          <cell r="AG116">
            <v>887</v>
          </cell>
          <cell r="AH116">
            <v>1696</v>
          </cell>
          <cell r="AI116">
            <v>814</v>
          </cell>
          <cell r="AJ116">
            <v>882</v>
          </cell>
          <cell r="AK116">
            <v>1633</v>
          </cell>
          <cell r="AL116">
            <v>786</v>
          </cell>
          <cell r="AM116">
            <v>847</v>
          </cell>
          <cell r="AN116">
            <v>1637</v>
          </cell>
          <cell r="AO116">
            <v>809</v>
          </cell>
          <cell r="AP116">
            <v>828</v>
          </cell>
          <cell r="AQ116">
            <v>1689</v>
          </cell>
          <cell r="AR116">
            <v>871</v>
          </cell>
          <cell r="AS116">
            <v>818</v>
          </cell>
          <cell r="AT116">
            <v>1499</v>
          </cell>
          <cell r="AU116">
            <v>803</v>
          </cell>
          <cell r="AV116">
            <v>696</v>
          </cell>
          <cell r="AW116">
            <v>1530</v>
          </cell>
          <cell r="AX116">
            <v>788</v>
          </cell>
          <cell r="AY116">
            <v>742</v>
          </cell>
          <cell r="AZ116">
            <v>1493</v>
          </cell>
          <cell r="BA116">
            <v>753</v>
          </cell>
          <cell r="BB116">
            <v>740</v>
          </cell>
          <cell r="BC116">
            <v>1412</v>
          </cell>
          <cell r="BD116">
            <v>676</v>
          </cell>
          <cell r="BE116">
            <v>736</v>
          </cell>
          <cell r="BF116">
            <v>1372</v>
          </cell>
          <cell r="BG116">
            <v>686</v>
          </cell>
          <cell r="BH116">
            <v>686</v>
          </cell>
          <cell r="BI116">
            <v>1399</v>
          </cell>
          <cell r="BJ116">
            <v>708</v>
          </cell>
          <cell r="BK116">
            <v>691</v>
          </cell>
          <cell r="BL116">
            <v>1455</v>
          </cell>
          <cell r="BM116">
            <v>734</v>
          </cell>
          <cell r="BN116">
            <v>721</v>
          </cell>
          <cell r="BO116">
            <v>1417</v>
          </cell>
          <cell r="BP116">
            <v>722</v>
          </cell>
          <cell r="BQ116">
            <v>695</v>
          </cell>
          <cell r="BR116">
            <v>1590</v>
          </cell>
          <cell r="BS116">
            <v>847</v>
          </cell>
          <cell r="BT116">
            <v>743</v>
          </cell>
          <cell r="BU116">
            <v>1570</v>
          </cell>
          <cell r="BV116">
            <v>790</v>
          </cell>
          <cell r="BW116">
            <v>780</v>
          </cell>
          <cell r="BX116">
            <v>1534</v>
          </cell>
          <cell r="BY116">
            <v>773</v>
          </cell>
          <cell r="BZ116">
            <v>761</v>
          </cell>
          <cell r="CA116">
            <v>1618</v>
          </cell>
          <cell r="CB116">
            <v>896</v>
          </cell>
          <cell r="CC116">
            <v>722</v>
          </cell>
          <cell r="CD116">
            <v>1512</v>
          </cell>
          <cell r="CE116">
            <v>799</v>
          </cell>
          <cell r="CF116">
            <v>713</v>
          </cell>
          <cell r="CG116">
            <v>1663</v>
          </cell>
          <cell r="CH116">
            <v>886</v>
          </cell>
          <cell r="CI116">
            <v>777</v>
          </cell>
          <cell r="CJ116">
            <v>1609</v>
          </cell>
          <cell r="CK116">
            <v>847</v>
          </cell>
          <cell r="CL116">
            <v>762</v>
          </cell>
          <cell r="CM116">
            <v>1643</v>
          </cell>
          <cell r="CN116">
            <v>824</v>
          </cell>
          <cell r="CO116">
            <v>819</v>
          </cell>
          <cell r="CP116">
            <v>1615</v>
          </cell>
          <cell r="CQ116">
            <v>781</v>
          </cell>
          <cell r="CR116">
            <v>834</v>
          </cell>
          <cell r="CS116">
            <v>1698</v>
          </cell>
          <cell r="CT116">
            <v>823</v>
          </cell>
          <cell r="CU116">
            <v>875</v>
          </cell>
          <cell r="CV116">
            <v>1920</v>
          </cell>
          <cell r="CW116">
            <v>899</v>
          </cell>
          <cell r="CX116">
            <v>1021</v>
          </cell>
          <cell r="CY116">
            <v>1788</v>
          </cell>
          <cell r="CZ116">
            <v>875</v>
          </cell>
          <cell r="DA116">
            <v>913</v>
          </cell>
          <cell r="DB116">
            <v>1815</v>
          </cell>
          <cell r="DC116">
            <v>841</v>
          </cell>
          <cell r="DD116">
            <v>974</v>
          </cell>
          <cell r="DE116">
            <v>1769</v>
          </cell>
          <cell r="DF116">
            <v>829</v>
          </cell>
          <cell r="DG116">
            <v>940</v>
          </cell>
          <cell r="DH116">
            <v>1751</v>
          </cell>
          <cell r="DI116">
            <v>884</v>
          </cell>
          <cell r="DJ116">
            <v>867</v>
          </cell>
          <cell r="DK116">
            <v>1804</v>
          </cell>
          <cell r="DL116">
            <v>896</v>
          </cell>
          <cell r="DM116">
            <v>908</v>
          </cell>
          <cell r="DN116">
            <v>1776</v>
          </cell>
          <cell r="DO116">
            <v>845</v>
          </cell>
          <cell r="DP116">
            <v>931</v>
          </cell>
          <cell r="DQ116">
            <v>1865</v>
          </cell>
          <cell r="DR116">
            <v>917</v>
          </cell>
          <cell r="DS116">
            <v>948</v>
          </cell>
          <cell r="DT116">
            <v>1815</v>
          </cell>
          <cell r="DU116">
            <v>905</v>
          </cell>
          <cell r="DV116">
            <v>910</v>
          </cell>
          <cell r="DW116">
            <v>1788</v>
          </cell>
          <cell r="DX116">
            <v>893</v>
          </cell>
          <cell r="DY116">
            <v>895</v>
          </cell>
          <cell r="DZ116">
            <v>1716</v>
          </cell>
          <cell r="EA116">
            <v>877</v>
          </cell>
          <cell r="EB116">
            <v>839</v>
          </cell>
          <cell r="EC116">
            <v>1585</v>
          </cell>
          <cell r="ED116">
            <v>823</v>
          </cell>
          <cell r="EE116">
            <v>762</v>
          </cell>
          <cell r="EF116">
            <v>1399</v>
          </cell>
          <cell r="EG116">
            <v>686</v>
          </cell>
          <cell r="EH116">
            <v>713</v>
          </cell>
          <cell r="EI116">
            <v>1559</v>
          </cell>
          <cell r="EJ116">
            <v>852</v>
          </cell>
          <cell r="EK116">
            <v>707</v>
          </cell>
          <cell r="EL116">
            <v>1594</v>
          </cell>
          <cell r="EM116">
            <v>803</v>
          </cell>
          <cell r="EN116">
            <v>791</v>
          </cell>
          <cell r="EO116">
            <v>1604</v>
          </cell>
          <cell r="EP116">
            <v>801</v>
          </cell>
          <cell r="EQ116">
            <v>803</v>
          </cell>
          <cell r="ER116">
            <v>1681</v>
          </cell>
          <cell r="ES116">
            <v>837</v>
          </cell>
          <cell r="ET116">
            <v>844</v>
          </cell>
          <cell r="EU116">
            <v>1778</v>
          </cell>
          <cell r="EV116">
            <v>931</v>
          </cell>
          <cell r="EW116">
            <v>847</v>
          </cell>
          <cell r="EX116">
            <v>1847</v>
          </cell>
          <cell r="EY116">
            <v>930</v>
          </cell>
          <cell r="EZ116">
            <v>917</v>
          </cell>
          <cell r="FA116">
            <v>1817</v>
          </cell>
          <cell r="FB116">
            <v>874</v>
          </cell>
          <cell r="FC116">
            <v>943</v>
          </cell>
          <cell r="FD116">
            <v>1868</v>
          </cell>
          <cell r="FE116">
            <v>903</v>
          </cell>
          <cell r="FF116">
            <v>965</v>
          </cell>
          <cell r="FG116">
            <v>1921</v>
          </cell>
          <cell r="FH116">
            <v>1012</v>
          </cell>
          <cell r="FI116">
            <v>909</v>
          </cell>
          <cell r="FJ116">
            <v>1893</v>
          </cell>
          <cell r="FK116">
            <v>968</v>
          </cell>
          <cell r="FL116">
            <v>925</v>
          </cell>
          <cell r="FM116">
            <v>1933</v>
          </cell>
          <cell r="FN116">
            <v>948</v>
          </cell>
          <cell r="FO116">
            <v>985</v>
          </cell>
          <cell r="FP116">
            <v>1910</v>
          </cell>
          <cell r="FQ116">
            <v>921</v>
          </cell>
          <cell r="FR116">
            <v>989</v>
          </cell>
          <cell r="FS116">
            <v>1846</v>
          </cell>
          <cell r="FT116">
            <v>865</v>
          </cell>
          <cell r="FU116">
            <v>981</v>
          </cell>
          <cell r="FV116">
            <v>1851</v>
          </cell>
          <cell r="FW116">
            <v>975</v>
          </cell>
          <cell r="FX116">
            <v>876</v>
          </cell>
          <cell r="FY116">
            <v>1773</v>
          </cell>
          <cell r="FZ116">
            <v>900</v>
          </cell>
          <cell r="GA116">
            <v>873</v>
          </cell>
          <cell r="GB116">
            <v>1711</v>
          </cell>
          <cell r="GC116">
            <v>869</v>
          </cell>
          <cell r="GD116">
            <v>842</v>
          </cell>
          <cell r="GE116">
            <v>1639</v>
          </cell>
          <cell r="GF116">
            <v>827</v>
          </cell>
          <cell r="GG116">
            <v>812</v>
          </cell>
          <cell r="GH116">
            <v>1633</v>
          </cell>
          <cell r="GI116">
            <v>816</v>
          </cell>
          <cell r="GJ116">
            <v>817</v>
          </cell>
          <cell r="GK116">
            <v>1535</v>
          </cell>
          <cell r="GL116">
            <v>735</v>
          </cell>
          <cell r="GM116">
            <v>800</v>
          </cell>
          <cell r="GN116">
            <v>1417</v>
          </cell>
          <cell r="GO116">
            <v>684</v>
          </cell>
          <cell r="GP116">
            <v>733</v>
          </cell>
          <cell r="GQ116">
            <v>1377</v>
          </cell>
          <cell r="GR116">
            <v>696</v>
          </cell>
          <cell r="GS116">
            <v>681</v>
          </cell>
          <cell r="GT116">
            <v>1344</v>
          </cell>
          <cell r="GU116">
            <v>693</v>
          </cell>
          <cell r="GV116">
            <v>651</v>
          </cell>
          <cell r="GW116">
            <v>1278</v>
          </cell>
          <cell r="GX116">
            <v>644</v>
          </cell>
          <cell r="GY116">
            <v>634</v>
          </cell>
          <cell r="GZ116">
            <v>1237</v>
          </cell>
          <cell r="HA116">
            <v>592</v>
          </cell>
          <cell r="HB116">
            <v>645</v>
          </cell>
          <cell r="HC116">
            <v>1207</v>
          </cell>
          <cell r="HD116">
            <v>583</v>
          </cell>
          <cell r="HE116">
            <v>624</v>
          </cell>
          <cell r="HF116">
            <v>1215</v>
          </cell>
          <cell r="HG116">
            <v>557</v>
          </cell>
          <cell r="HH116">
            <v>658</v>
          </cell>
          <cell r="HI116">
            <v>1278</v>
          </cell>
          <cell r="HJ116">
            <v>650</v>
          </cell>
          <cell r="HK116">
            <v>628</v>
          </cell>
          <cell r="HL116">
            <v>1291</v>
          </cell>
          <cell r="HM116">
            <v>634</v>
          </cell>
          <cell r="HN116">
            <v>657</v>
          </cell>
          <cell r="HO116">
            <v>1273</v>
          </cell>
          <cell r="HP116">
            <v>594</v>
          </cell>
          <cell r="HQ116">
            <v>679</v>
          </cell>
          <cell r="HR116">
            <v>1377</v>
          </cell>
          <cell r="HS116">
            <v>664</v>
          </cell>
          <cell r="HT116">
            <v>713</v>
          </cell>
          <cell r="HU116">
            <v>1076</v>
          </cell>
          <cell r="HV116">
            <v>491</v>
          </cell>
          <cell r="HW116">
            <v>585</v>
          </cell>
          <cell r="HX116">
            <v>1099</v>
          </cell>
          <cell r="HY116">
            <v>524</v>
          </cell>
          <cell r="HZ116">
            <v>575</v>
          </cell>
          <cell r="IA116">
            <v>1080</v>
          </cell>
          <cell r="IB116">
            <v>491</v>
          </cell>
          <cell r="IC116">
            <v>589</v>
          </cell>
          <cell r="ID116">
            <v>1036</v>
          </cell>
          <cell r="IE116">
            <v>469</v>
          </cell>
          <cell r="IF116">
            <v>567</v>
          </cell>
          <cell r="IG116">
            <v>931</v>
          </cell>
          <cell r="IH116">
            <v>453</v>
          </cell>
          <cell r="II116">
            <v>478</v>
          </cell>
          <cell r="IJ116">
            <v>771</v>
          </cell>
          <cell r="IK116">
            <v>391</v>
          </cell>
          <cell r="IL116">
            <v>380</v>
          </cell>
          <cell r="IM116">
            <v>764</v>
          </cell>
          <cell r="IN116">
            <v>349</v>
          </cell>
          <cell r="IO116">
            <v>415</v>
          </cell>
          <cell r="IP116">
            <v>795</v>
          </cell>
          <cell r="IQ116">
            <v>376</v>
          </cell>
          <cell r="IR116">
            <v>419</v>
          </cell>
          <cell r="IS116">
            <v>758</v>
          </cell>
          <cell r="IT116">
            <v>355</v>
          </cell>
          <cell r="IU116">
            <v>403</v>
          </cell>
          <cell r="IV116">
            <v>721</v>
          </cell>
          <cell r="IW116">
            <v>334</v>
          </cell>
          <cell r="IX116">
            <v>387</v>
          </cell>
          <cell r="IY116">
            <v>656</v>
          </cell>
          <cell r="IZ116">
            <v>323</v>
          </cell>
          <cell r="JA116">
            <v>333</v>
          </cell>
          <cell r="JB116">
            <v>605</v>
          </cell>
          <cell r="JC116">
            <v>264</v>
          </cell>
          <cell r="JD116">
            <v>341</v>
          </cell>
          <cell r="JE116">
            <v>573</v>
          </cell>
          <cell r="JF116">
            <v>241</v>
          </cell>
          <cell r="JG116">
            <v>332</v>
          </cell>
          <cell r="JH116">
            <v>558</v>
          </cell>
          <cell r="JI116">
            <v>243</v>
          </cell>
          <cell r="JJ116">
            <v>315</v>
          </cell>
          <cell r="JK116">
            <v>512</v>
          </cell>
          <cell r="JL116">
            <v>201</v>
          </cell>
          <cell r="JM116">
            <v>311</v>
          </cell>
          <cell r="JN116">
            <v>488</v>
          </cell>
          <cell r="JO116">
            <v>195</v>
          </cell>
          <cell r="JP116">
            <v>293</v>
          </cell>
          <cell r="JQ116">
            <v>461</v>
          </cell>
          <cell r="JR116">
            <v>198</v>
          </cell>
          <cell r="JS116">
            <v>263</v>
          </cell>
          <cell r="JT116">
            <v>400</v>
          </cell>
          <cell r="JU116">
            <v>153</v>
          </cell>
          <cell r="JV116">
            <v>247</v>
          </cell>
          <cell r="JW116">
            <v>352</v>
          </cell>
          <cell r="JX116">
            <v>122</v>
          </cell>
          <cell r="JY116">
            <v>230</v>
          </cell>
          <cell r="JZ116">
            <v>295</v>
          </cell>
          <cell r="KA116">
            <v>113</v>
          </cell>
          <cell r="KB116">
            <v>182</v>
          </cell>
          <cell r="KC116">
            <v>274</v>
          </cell>
          <cell r="KD116">
            <v>89</v>
          </cell>
          <cell r="KE116">
            <v>185</v>
          </cell>
          <cell r="KF116">
            <v>1024</v>
          </cell>
          <cell r="KG116">
            <v>300</v>
          </cell>
          <cell r="KH116">
            <v>724</v>
          </cell>
        </row>
        <row r="117">
          <cell r="C117" t="str">
            <v>Gosport</v>
          </cell>
          <cell r="D117" t="str">
            <v>E07000088</v>
          </cell>
          <cell r="E117" t="str">
            <v>Non-metropolitan District</v>
          </cell>
          <cell r="F117">
            <v>84672</v>
          </cell>
          <cell r="G117">
            <v>52393</v>
          </cell>
          <cell r="H117">
            <v>4.3191905300000002</v>
          </cell>
          <cell r="I117">
            <v>0.61877598261526834</v>
          </cell>
          <cell r="J117">
            <v>4769</v>
          </cell>
          <cell r="K117">
            <v>4189</v>
          </cell>
          <cell r="L117">
            <v>5567</v>
          </cell>
          <cell r="M117">
            <v>5310</v>
          </cell>
          <cell r="N117">
            <v>5187</v>
          </cell>
          <cell r="O117">
            <v>5203</v>
          </cell>
          <cell r="P117">
            <v>5936</v>
          </cell>
          <cell r="Q117">
            <v>6123</v>
          </cell>
          <cell r="R117">
            <v>5055</v>
          </cell>
          <cell r="S117">
            <v>5054</v>
          </cell>
          <cell r="T117">
            <v>42164</v>
          </cell>
          <cell r="U117">
            <v>42508</v>
          </cell>
          <cell r="V117">
            <v>963</v>
          </cell>
          <cell r="W117">
            <v>513</v>
          </cell>
          <cell r="X117">
            <v>450</v>
          </cell>
          <cell r="Y117">
            <v>921</v>
          </cell>
          <cell r="Z117">
            <v>444</v>
          </cell>
          <cell r="AA117">
            <v>477</v>
          </cell>
          <cell r="AB117">
            <v>1018</v>
          </cell>
          <cell r="AC117">
            <v>541</v>
          </cell>
          <cell r="AD117">
            <v>477</v>
          </cell>
          <cell r="AE117">
            <v>1032</v>
          </cell>
          <cell r="AF117">
            <v>542</v>
          </cell>
          <cell r="AG117">
            <v>490</v>
          </cell>
          <cell r="AH117">
            <v>1030</v>
          </cell>
          <cell r="AI117">
            <v>547</v>
          </cell>
          <cell r="AJ117">
            <v>483</v>
          </cell>
          <cell r="AK117">
            <v>1148</v>
          </cell>
          <cell r="AL117">
            <v>616</v>
          </cell>
          <cell r="AM117">
            <v>532</v>
          </cell>
          <cell r="AN117">
            <v>1018</v>
          </cell>
          <cell r="AO117">
            <v>552</v>
          </cell>
          <cell r="AP117">
            <v>466</v>
          </cell>
          <cell r="AQ117">
            <v>1090</v>
          </cell>
          <cell r="AR117">
            <v>542</v>
          </cell>
          <cell r="AS117">
            <v>548</v>
          </cell>
          <cell r="AT117">
            <v>1054</v>
          </cell>
          <cell r="AU117">
            <v>547</v>
          </cell>
          <cell r="AV117">
            <v>507</v>
          </cell>
          <cell r="AW117">
            <v>1005</v>
          </cell>
          <cell r="AX117">
            <v>536</v>
          </cell>
          <cell r="AY117">
            <v>469</v>
          </cell>
          <cell r="AZ117">
            <v>976</v>
          </cell>
          <cell r="BA117">
            <v>511</v>
          </cell>
          <cell r="BB117">
            <v>465</v>
          </cell>
          <cell r="BC117">
            <v>965</v>
          </cell>
          <cell r="BD117">
            <v>534</v>
          </cell>
          <cell r="BE117">
            <v>431</v>
          </cell>
          <cell r="BF117">
            <v>933</v>
          </cell>
          <cell r="BG117">
            <v>469</v>
          </cell>
          <cell r="BH117">
            <v>464</v>
          </cell>
          <cell r="BI117">
            <v>879</v>
          </cell>
          <cell r="BJ117">
            <v>434</v>
          </cell>
          <cell r="BK117">
            <v>445</v>
          </cell>
          <cell r="BL117">
            <v>968</v>
          </cell>
          <cell r="BM117">
            <v>473</v>
          </cell>
          <cell r="BN117">
            <v>495</v>
          </cell>
          <cell r="BO117">
            <v>998</v>
          </cell>
          <cell r="BP117">
            <v>493</v>
          </cell>
          <cell r="BQ117">
            <v>505</v>
          </cell>
          <cell r="BR117">
            <v>1055</v>
          </cell>
          <cell r="BS117">
            <v>552</v>
          </cell>
          <cell r="BT117">
            <v>503</v>
          </cell>
          <cell r="BU117">
            <v>937</v>
          </cell>
          <cell r="BV117">
            <v>491</v>
          </cell>
          <cell r="BW117">
            <v>446</v>
          </cell>
          <cell r="BX117">
            <v>1055</v>
          </cell>
          <cell r="BY117">
            <v>551</v>
          </cell>
          <cell r="BZ117">
            <v>504</v>
          </cell>
          <cell r="CA117">
            <v>1026</v>
          </cell>
          <cell r="CB117">
            <v>602</v>
          </cell>
          <cell r="CC117">
            <v>424</v>
          </cell>
          <cell r="CD117">
            <v>938</v>
          </cell>
          <cell r="CE117">
            <v>496</v>
          </cell>
          <cell r="CF117">
            <v>442</v>
          </cell>
          <cell r="CG117">
            <v>925</v>
          </cell>
          <cell r="CH117">
            <v>489</v>
          </cell>
          <cell r="CI117">
            <v>436</v>
          </cell>
          <cell r="CJ117">
            <v>974</v>
          </cell>
          <cell r="CK117">
            <v>487</v>
          </cell>
          <cell r="CL117">
            <v>487</v>
          </cell>
          <cell r="CM117">
            <v>1029</v>
          </cell>
          <cell r="CN117">
            <v>542</v>
          </cell>
          <cell r="CO117">
            <v>487</v>
          </cell>
          <cell r="CP117">
            <v>1019</v>
          </cell>
          <cell r="CQ117">
            <v>559</v>
          </cell>
          <cell r="CR117">
            <v>460</v>
          </cell>
          <cell r="CS117">
            <v>1180</v>
          </cell>
          <cell r="CT117">
            <v>638</v>
          </cell>
          <cell r="CU117">
            <v>542</v>
          </cell>
          <cell r="CV117">
            <v>1123</v>
          </cell>
          <cell r="CW117">
            <v>573</v>
          </cell>
          <cell r="CX117">
            <v>550</v>
          </cell>
          <cell r="CY117">
            <v>1070</v>
          </cell>
          <cell r="CZ117">
            <v>567</v>
          </cell>
          <cell r="DA117">
            <v>503</v>
          </cell>
          <cell r="DB117">
            <v>1043</v>
          </cell>
          <cell r="DC117">
            <v>529</v>
          </cell>
          <cell r="DD117">
            <v>514</v>
          </cell>
          <cell r="DE117">
            <v>1094</v>
          </cell>
          <cell r="DF117">
            <v>556</v>
          </cell>
          <cell r="DG117">
            <v>538</v>
          </cell>
          <cell r="DH117">
            <v>1159</v>
          </cell>
          <cell r="DI117">
            <v>568</v>
          </cell>
          <cell r="DJ117">
            <v>591</v>
          </cell>
          <cell r="DK117">
            <v>1071</v>
          </cell>
          <cell r="DL117">
            <v>537</v>
          </cell>
          <cell r="DM117">
            <v>534</v>
          </cell>
          <cell r="DN117">
            <v>1058</v>
          </cell>
          <cell r="DO117">
            <v>568</v>
          </cell>
          <cell r="DP117">
            <v>490</v>
          </cell>
          <cell r="DQ117">
            <v>1072</v>
          </cell>
          <cell r="DR117">
            <v>503</v>
          </cell>
          <cell r="DS117">
            <v>569</v>
          </cell>
          <cell r="DT117">
            <v>1007</v>
          </cell>
          <cell r="DU117">
            <v>528</v>
          </cell>
          <cell r="DV117">
            <v>479</v>
          </cell>
          <cell r="DW117">
            <v>1024</v>
          </cell>
          <cell r="DX117">
            <v>510</v>
          </cell>
          <cell r="DY117">
            <v>514</v>
          </cell>
          <cell r="DZ117">
            <v>997</v>
          </cell>
          <cell r="EA117">
            <v>502</v>
          </cell>
          <cell r="EB117">
            <v>495</v>
          </cell>
          <cell r="EC117">
            <v>911</v>
          </cell>
          <cell r="ED117">
            <v>465</v>
          </cell>
          <cell r="EE117">
            <v>446</v>
          </cell>
          <cell r="EF117">
            <v>965</v>
          </cell>
          <cell r="EG117">
            <v>521</v>
          </cell>
          <cell r="EH117">
            <v>444</v>
          </cell>
          <cell r="EI117">
            <v>960</v>
          </cell>
          <cell r="EJ117">
            <v>486</v>
          </cell>
          <cell r="EK117">
            <v>474</v>
          </cell>
          <cell r="EL117">
            <v>1012</v>
          </cell>
          <cell r="EM117">
            <v>502</v>
          </cell>
          <cell r="EN117">
            <v>510</v>
          </cell>
          <cell r="EO117">
            <v>1027</v>
          </cell>
          <cell r="EP117">
            <v>481</v>
          </cell>
          <cell r="EQ117">
            <v>546</v>
          </cell>
          <cell r="ER117">
            <v>1105</v>
          </cell>
          <cell r="ES117">
            <v>510</v>
          </cell>
          <cell r="ET117">
            <v>595</v>
          </cell>
          <cell r="EU117">
            <v>1156</v>
          </cell>
          <cell r="EV117">
            <v>570</v>
          </cell>
          <cell r="EW117">
            <v>586</v>
          </cell>
          <cell r="EX117">
            <v>1233</v>
          </cell>
          <cell r="EY117">
            <v>640</v>
          </cell>
          <cell r="EZ117">
            <v>593</v>
          </cell>
          <cell r="FA117">
            <v>1110</v>
          </cell>
          <cell r="FB117">
            <v>536</v>
          </cell>
          <cell r="FC117">
            <v>574</v>
          </cell>
          <cell r="FD117">
            <v>1161</v>
          </cell>
          <cell r="FE117">
            <v>540</v>
          </cell>
          <cell r="FF117">
            <v>621</v>
          </cell>
          <cell r="FG117">
            <v>1179</v>
          </cell>
          <cell r="FH117">
            <v>582</v>
          </cell>
          <cell r="FI117">
            <v>597</v>
          </cell>
          <cell r="FJ117">
            <v>1233</v>
          </cell>
          <cell r="FK117">
            <v>585</v>
          </cell>
          <cell r="FL117">
            <v>648</v>
          </cell>
          <cell r="FM117">
            <v>1204</v>
          </cell>
          <cell r="FN117">
            <v>623</v>
          </cell>
          <cell r="FO117">
            <v>581</v>
          </cell>
          <cell r="FP117">
            <v>1302</v>
          </cell>
          <cell r="FQ117">
            <v>644</v>
          </cell>
          <cell r="FR117">
            <v>658</v>
          </cell>
          <cell r="FS117">
            <v>1244</v>
          </cell>
          <cell r="FT117">
            <v>622</v>
          </cell>
          <cell r="FU117">
            <v>622</v>
          </cell>
          <cell r="FV117">
            <v>1198</v>
          </cell>
          <cell r="FW117">
            <v>598</v>
          </cell>
          <cell r="FX117">
            <v>600</v>
          </cell>
          <cell r="FY117">
            <v>1234</v>
          </cell>
          <cell r="FZ117">
            <v>608</v>
          </cell>
          <cell r="GA117">
            <v>626</v>
          </cell>
          <cell r="GB117">
            <v>1194</v>
          </cell>
          <cell r="GC117">
            <v>598</v>
          </cell>
          <cell r="GD117">
            <v>596</v>
          </cell>
          <cell r="GE117">
            <v>1152</v>
          </cell>
          <cell r="GF117">
            <v>602</v>
          </cell>
          <cell r="GG117">
            <v>550</v>
          </cell>
          <cell r="GH117">
            <v>1152</v>
          </cell>
          <cell r="GI117">
            <v>595</v>
          </cell>
          <cell r="GJ117">
            <v>557</v>
          </cell>
          <cell r="GK117">
            <v>1104</v>
          </cell>
          <cell r="GL117">
            <v>547</v>
          </cell>
          <cell r="GM117">
            <v>557</v>
          </cell>
          <cell r="GN117">
            <v>1073</v>
          </cell>
          <cell r="GO117">
            <v>535</v>
          </cell>
          <cell r="GP117">
            <v>538</v>
          </cell>
          <cell r="GQ117">
            <v>1038</v>
          </cell>
          <cell r="GR117">
            <v>538</v>
          </cell>
          <cell r="GS117">
            <v>500</v>
          </cell>
          <cell r="GT117">
            <v>963</v>
          </cell>
          <cell r="GU117">
            <v>478</v>
          </cell>
          <cell r="GV117">
            <v>485</v>
          </cell>
          <cell r="GW117">
            <v>930</v>
          </cell>
          <cell r="GX117">
            <v>446</v>
          </cell>
          <cell r="GY117">
            <v>484</v>
          </cell>
          <cell r="GZ117">
            <v>904</v>
          </cell>
          <cell r="HA117">
            <v>431</v>
          </cell>
          <cell r="HB117">
            <v>473</v>
          </cell>
          <cell r="HC117">
            <v>898</v>
          </cell>
          <cell r="HD117">
            <v>423</v>
          </cell>
          <cell r="HE117">
            <v>475</v>
          </cell>
          <cell r="HF117">
            <v>895</v>
          </cell>
          <cell r="HG117">
            <v>460</v>
          </cell>
          <cell r="HH117">
            <v>435</v>
          </cell>
          <cell r="HI117">
            <v>957</v>
          </cell>
          <cell r="HJ117">
            <v>468</v>
          </cell>
          <cell r="HK117">
            <v>489</v>
          </cell>
          <cell r="HL117">
            <v>1088</v>
          </cell>
          <cell r="HM117">
            <v>502</v>
          </cell>
          <cell r="HN117">
            <v>586</v>
          </cell>
          <cell r="HO117">
            <v>1072</v>
          </cell>
          <cell r="HP117">
            <v>557</v>
          </cell>
          <cell r="HQ117">
            <v>515</v>
          </cell>
          <cell r="HR117">
            <v>1192</v>
          </cell>
          <cell r="HS117">
            <v>568</v>
          </cell>
          <cell r="HT117">
            <v>624</v>
          </cell>
          <cell r="HU117">
            <v>918</v>
          </cell>
          <cell r="HV117">
            <v>459</v>
          </cell>
          <cell r="HW117">
            <v>459</v>
          </cell>
          <cell r="HX117">
            <v>924</v>
          </cell>
          <cell r="HY117">
            <v>432</v>
          </cell>
          <cell r="HZ117">
            <v>492</v>
          </cell>
          <cell r="IA117">
            <v>799</v>
          </cell>
          <cell r="IB117">
            <v>382</v>
          </cell>
          <cell r="IC117">
            <v>417</v>
          </cell>
          <cell r="ID117">
            <v>731</v>
          </cell>
          <cell r="IE117">
            <v>340</v>
          </cell>
          <cell r="IF117">
            <v>391</v>
          </cell>
          <cell r="IG117">
            <v>669</v>
          </cell>
          <cell r="IH117">
            <v>289</v>
          </cell>
          <cell r="II117">
            <v>380</v>
          </cell>
          <cell r="IJ117">
            <v>544</v>
          </cell>
          <cell r="IK117">
            <v>258</v>
          </cell>
          <cell r="IL117">
            <v>286</v>
          </cell>
          <cell r="IM117">
            <v>629</v>
          </cell>
          <cell r="IN117">
            <v>319</v>
          </cell>
          <cell r="IO117">
            <v>310</v>
          </cell>
          <cell r="IP117">
            <v>598</v>
          </cell>
          <cell r="IQ117">
            <v>295</v>
          </cell>
          <cell r="IR117">
            <v>303</v>
          </cell>
          <cell r="IS117">
            <v>616</v>
          </cell>
          <cell r="IT117">
            <v>259</v>
          </cell>
          <cell r="IU117">
            <v>357</v>
          </cell>
          <cell r="IV117">
            <v>580</v>
          </cell>
          <cell r="IW117">
            <v>273</v>
          </cell>
          <cell r="IX117">
            <v>307</v>
          </cell>
          <cell r="IY117">
            <v>539</v>
          </cell>
          <cell r="IZ117">
            <v>244</v>
          </cell>
          <cell r="JA117">
            <v>295</v>
          </cell>
          <cell r="JB117">
            <v>500</v>
          </cell>
          <cell r="JC117">
            <v>223</v>
          </cell>
          <cell r="JD117">
            <v>277</v>
          </cell>
          <cell r="JE117">
            <v>468</v>
          </cell>
          <cell r="JF117">
            <v>189</v>
          </cell>
          <cell r="JG117">
            <v>279</v>
          </cell>
          <cell r="JH117">
            <v>440</v>
          </cell>
          <cell r="JI117">
            <v>176</v>
          </cell>
          <cell r="JJ117">
            <v>264</v>
          </cell>
          <cell r="JK117">
            <v>454</v>
          </cell>
          <cell r="JL117">
            <v>187</v>
          </cell>
          <cell r="JM117">
            <v>267</v>
          </cell>
          <cell r="JN117">
            <v>427</v>
          </cell>
          <cell r="JO117">
            <v>179</v>
          </cell>
          <cell r="JP117">
            <v>248</v>
          </cell>
          <cell r="JQ117">
            <v>347</v>
          </cell>
          <cell r="JR117">
            <v>145</v>
          </cell>
          <cell r="JS117">
            <v>202</v>
          </cell>
          <cell r="JT117">
            <v>303</v>
          </cell>
          <cell r="JU117">
            <v>125</v>
          </cell>
          <cell r="JV117">
            <v>178</v>
          </cell>
          <cell r="JW117">
            <v>266</v>
          </cell>
          <cell r="JX117">
            <v>108</v>
          </cell>
          <cell r="JY117">
            <v>158</v>
          </cell>
          <cell r="JZ117">
            <v>231</v>
          </cell>
          <cell r="KA117">
            <v>72</v>
          </cell>
          <cell r="KB117">
            <v>159</v>
          </cell>
          <cell r="KC117">
            <v>205</v>
          </cell>
          <cell r="KD117">
            <v>80</v>
          </cell>
          <cell r="KE117">
            <v>125</v>
          </cell>
          <cell r="KF117">
            <v>784</v>
          </cell>
          <cell r="KG117">
            <v>227</v>
          </cell>
          <cell r="KH117">
            <v>557</v>
          </cell>
        </row>
        <row r="118">
          <cell r="C118" t="str">
            <v>Gravesham</v>
          </cell>
          <cell r="D118" t="str">
            <v>E07000109</v>
          </cell>
          <cell r="E118" t="str">
            <v>Non-metropolitan District</v>
          </cell>
          <cell r="F118">
            <v>106299</v>
          </cell>
          <cell r="G118">
            <v>66324</v>
          </cell>
          <cell r="H118">
            <v>7.0513521600000004</v>
          </cell>
          <cell r="I118">
            <v>0.62393813676516241</v>
          </cell>
          <cell r="J118">
            <v>5799</v>
          </cell>
          <cell r="K118">
            <v>5661</v>
          </cell>
          <cell r="L118">
            <v>6981</v>
          </cell>
          <cell r="M118">
            <v>7195</v>
          </cell>
          <cell r="N118">
            <v>6817</v>
          </cell>
          <cell r="O118">
            <v>7054</v>
          </cell>
          <cell r="P118">
            <v>7685</v>
          </cell>
          <cell r="Q118">
            <v>7626</v>
          </cell>
          <cell r="R118">
            <v>5774</v>
          </cell>
          <cell r="S118">
            <v>5732</v>
          </cell>
          <cell r="T118">
            <v>52494</v>
          </cell>
          <cell r="U118">
            <v>53805</v>
          </cell>
          <cell r="V118">
            <v>1430</v>
          </cell>
          <cell r="W118">
            <v>696</v>
          </cell>
          <cell r="X118">
            <v>734</v>
          </cell>
          <cell r="Y118">
            <v>1488</v>
          </cell>
          <cell r="Z118">
            <v>742</v>
          </cell>
          <cell r="AA118">
            <v>746</v>
          </cell>
          <cell r="AB118">
            <v>1414</v>
          </cell>
          <cell r="AC118">
            <v>709</v>
          </cell>
          <cell r="AD118">
            <v>705</v>
          </cell>
          <cell r="AE118">
            <v>1584</v>
          </cell>
          <cell r="AF118">
            <v>809</v>
          </cell>
          <cell r="AG118">
            <v>775</v>
          </cell>
          <cell r="AH118">
            <v>1377</v>
          </cell>
          <cell r="AI118">
            <v>749</v>
          </cell>
          <cell r="AJ118">
            <v>628</v>
          </cell>
          <cell r="AK118">
            <v>1508</v>
          </cell>
          <cell r="AL118">
            <v>746</v>
          </cell>
          <cell r="AM118">
            <v>762</v>
          </cell>
          <cell r="AN118">
            <v>1386</v>
          </cell>
          <cell r="AO118">
            <v>687</v>
          </cell>
          <cell r="AP118">
            <v>699</v>
          </cell>
          <cell r="AQ118">
            <v>1406</v>
          </cell>
          <cell r="AR118">
            <v>708</v>
          </cell>
          <cell r="AS118">
            <v>698</v>
          </cell>
          <cell r="AT118">
            <v>1415</v>
          </cell>
          <cell r="AU118">
            <v>744</v>
          </cell>
          <cell r="AV118">
            <v>671</v>
          </cell>
          <cell r="AW118">
            <v>1418</v>
          </cell>
          <cell r="AX118">
            <v>717</v>
          </cell>
          <cell r="AY118">
            <v>701</v>
          </cell>
          <cell r="AZ118">
            <v>1317</v>
          </cell>
          <cell r="BA118">
            <v>651</v>
          </cell>
          <cell r="BB118">
            <v>666</v>
          </cell>
          <cell r="BC118">
            <v>1250</v>
          </cell>
          <cell r="BD118">
            <v>678</v>
          </cell>
          <cell r="BE118">
            <v>572</v>
          </cell>
          <cell r="BF118">
            <v>1217</v>
          </cell>
          <cell r="BG118">
            <v>663</v>
          </cell>
          <cell r="BH118">
            <v>554</v>
          </cell>
          <cell r="BI118">
            <v>1233</v>
          </cell>
          <cell r="BJ118">
            <v>623</v>
          </cell>
          <cell r="BK118">
            <v>610</v>
          </cell>
          <cell r="BL118">
            <v>1273</v>
          </cell>
          <cell r="BM118">
            <v>686</v>
          </cell>
          <cell r="BN118">
            <v>587</v>
          </cell>
          <cell r="BO118">
            <v>1294</v>
          </cell>
          <cell r="BP118">
            <v>659</v>
          </cell>
          <cell r="BQ118">
            <v>635</v>
          </cell>
          <cell r="BR118">
            <v>1323</v>
          </cell>
          <cell r="BS118">
            <v>700</v>
          </cell>
          <cell r="BT118">
            <v>623</v>
          </cell>
          <cell r="BU118">
            <v>1419</v>
          </cell>
          <cell r="BV118">
            <v>740</v>
          </cell>
          <cell r="BW118">
            <v>679</v>
          </cell>
          <cell r="BX118">
            <v>1381</v>
          </cell>
          <cell r="BY118">
            <v>718</v>
          </cell>
          <cell r="BZ118">
            <v>663</v>
          </cell>
          <cell r="CA118">
            <v>1041</v>
          </cell>
          <cell r="CB118">
            <v>562</v>
          </cell>
          <cell r="CC118">
            <v>479</v>
          </cell>
          <cell r="CD118">
            <v>1111</v>
          </cell>
          <cell r="CE118">
            <v>543</v>
          </cell>
          <cell r="CF118">
            <v>568</v>
          </cell>
          <cell r="CG118">
            <v>1236</v>
          </cell>
          <cell r="CH118">
            <v>615</v>
          </cell>
          <cell r="CI118">
            <v>621</v>
          </cell>
          <cell r="CJ118">
            <v>1165</v>
          </cell>
          <cell r="CK118">
            <v>581</v>
          </cell>
          <cell r="CL118">
            <v>584</v>
          </cell>
          <cell r="CM118">
            <v>1408</v>
          </cell>
          <cell r="CN118">
            <v>676</v>
          </cell>
          <cell r="CO118">
            <v>732</v>
          </cell>
          <cell r="CP118">
            <v>1376</v>
          </cell>
          <cell r="CQ118">
            <v>664</v>
          </cell>
          <cell r="CR118">
            <v>712</v>
          </cell>
          <cell r="CS118">
            <v>1399</v>
          </cell>
          <cell r="CT118">
            <v>657</v>
          </cell>
          <cell r="CU118">
            <v>742</v>
          </cell>
          <cell r="CV118">
            <v>1370</v>
          </cell>
          <cell r="CW118">
            <v>677</v>
          </cell>
          <cell r="CX118">
            <v>693</v>
          </cell>
          <cell r="CY118">
            <v>1486</v>
          </cell>
          <cell r="CZ118">
            <v>749</v>
          </cell>
          <cell r="DA118">
            <v>737</v>
          </cell>
          <cell r="DB118">
            <v>1479</v>
          </cell>
          <cell r="DC118">
            <v>736</v>
          </cell>
          <cell r="DD118">
            <v>743</v>
          </cell>
          <cell r="DE118">
            <v>1491</v>
          </cell>
          <cell r="DF118">
            <v>739</v>
          </cell>
          <cell r="DG118">
            <v>752</v>
          </cell>
          <cell r="DH118">
            <v>1406</v>
          </cell>
          <cell r="DI118">
            <v>717</v>
          </cell>
          <cell r="DJ118">
            <v>689</v>
          </cell>
          <cell r="DK118">
            <v>1401</v>
          </cell>
          <cell r="DL118">
            <v>691</v>
          </cell>
          <cell r="DM118">
            <v>710</v>
          </cell>
          <cell r="DN118">
            <v>1375</v>
          </cell>
          <cell r="DO118">
            <v>684</v>
          </cell>
          <cell r="DP118">
            <v>691</v>
          </cell>
          <cell r="DQ118">
            <v>1387</v>
          </cell>
          <cell r="DR118">
            <v>649</v>
          </cell>
          <cell r="DS118">
            <v>738</v>
          </cell>
          <cell r="DT118">
            <v>1382</v>
          </cell>
          <cell r="DU118">
            <v>682</v>
          </cell>
          <cell r="DV118">
            <v>700</v>
          </cell>
          <cell r="DW118">
            <v>1427</v>
          </cell>
          <cell r="DX118">
            <v>674</v>
          </cell>
          <cell r="DY118">
            <v>753</v>
          </cell>
          <cell r="DZ118">
            <v>1387</v>
          </cell>
          <cell r="EA118">
            <v>649</v>
          </cell>
          <cell r="EB118">
            <v>738</v>
          </cell>
          <cell r="EC118">
            <v>1280</v>
          </cell>
          <cell r="ED118">
            <v>627</v>
          </cell>
          <cell r="EE118">
            <v>653</v>
          </cell>
          <cell r="EF118">
            <v>1278</v>
          </cell>
          <cell r="EG118">
            <v>669</v>
          </cell>
          <cell r="EH118">
            <v>609</v>
          </cell>
          <cell r="EI118">
            <v>1279</v>
          </cell>
          <cell r="EJ118">
            <v>618</v>
          </cell>
          <cell r="EK118">
            <v>661</v>
          </cell>
          <cell r="EL118">
            <v>1414</v>
          </cell>
          <cell r="EM118">
            <v>691</v>
          </cell>
          <cell r="EN118">
            <v>723</v>
          </cell>
          <cell r="EO118">
            <v>1329</v>
          </cell>
          <cell r="EP118">
            <v>661</v>
          </cell>
          <cell r="EQ118">
            <v>668</v>
          </cell>
          <cell r="ER118">
            <v>1376</v>
          </cell>
          <cell r="ES118">
            <v>670</v>
          </cell>
          <cell r="ET118">
            <v>706</v>
          </cell>
          <cell r="EU118">
            <v>1504</v>
          </cell>
          <cell r="EV118">
            <v>746</v>
          </cell>
          <cell r="EW118">
            <v>758</v>
          </cell>
          <cell r="EX118">
            <v>1597</v>
          </cell>
          <cell r="EY118">
            <v>812</v>
          </cell>
          <cell r="EZ118">
            <v>785</v>
          </cell>
          <cell r="FA118">
            <v>1534</v>
          </cell>
          <cell r="FB118">
            <v>777</v>
          </cell>
          <cell r="FC118">
            <v>757</v>
          </cell>
          <cell r="FD118">
            <v>1588</v>
          </cell>
          <cell r="FE118">
            <v>772</v>
          </cell>
          <cell r="FF118">
            <v>816</v>
          </cell>
          <cell r="FG118">
            <v>1557</v>
          </cell>
          <cell r="FH118">
            <v>809</v>
          </cell>
          <cell r="FI118">
            <v>748</v>
          </cell>
          <cell r="FJ118">
            <v>1551</v>
          </cell>
          <cell r="FK118">
            <v>750</v>
          </cell>
          <cell r="FL118">
            <v>801</v>
          </cell>
          <cell r="FM118">
            <v>1592</v>
          </cell>
          <cell r="FN118">
            <v>829</v>
          </cell>
          <cell r="FO118">
            <v>763</v>
          </cell>
          <cell r="FP118">
            <v>1478</v>
          </cell>
          <cell r="FQ118">
            <v>751</v>
          </cell>
          <cell r="FR118">
            <v>727</v>
          </cell>
          <cell r="FS118">
            <v>1483</v>
          </cell>
          <cell r="FT118">
            <v>741</v>
          </cell>
          <cell r="FU118">
            <v>742</v>
          </cell>
          <cell r="FV118">
            <v>1628</v>
          </cell>
          <cell r="FW118">
            <v>827</v>
          </cell>
          <cell r="FX118">
            <v>801</v>
          </cell>
          <cell r="FY118">
            <v>1447</v>
          </cell>
          <cell r="FZ118">
            <v>714</v>
          </cell>
          <cell r="GA118">
            <v>733</v>
          </cell>
          <cell r="GB118">
            <v>1453</v>
          </cell>
          <cell r="GC118">
            <v>715</v>
          </cell>
          <cell r="GD118">
            <v>738</v>
          </cell>
          <cell r="GE118">
            <v>1309</v>
          </cell>
          <cell r="GF118">
            <v>680</v>
          </cell>
          <cell r="GG118">
            <v>629</v>
          </cell>
          <cell r="GH118">
            <v>1291</v>
          </cell>
          <cell r="GI118">
            <v>664</v>
          </cell>
          <cell r="GJ118">
            <v>627</v>
          </cell>
          <cell r="GK118">
            <v>1267</v>
          </cell>
          <cell r="GL118">
            <v>624</v>
          </cell>
          <cell r="GM118">
            <v>643</v>
          </cell>
          <cell r="GN118">
            <v>1136</v>
          </cell>
          <cell r="GO118">
            <v>577</v>
          </cell>
          <cell r="GP118">
            <v>559</v>
          </cell>
          <cell r="GQ118">
            <v>1169</v>
          </cell>
          <cell r="GR118">
            <v>594</v>
          </cell>
          <cell r="GS118">
            <v>575</v>
          </cell>
          <cell r="GT118">
            <v>1108</v>
          </cell>
          <cell r="GU118">
            <v>558</v>
          </cell>
          <cell r="GV118">
            <v>550</v>
          </cell>
          <cell r="GW118">
            <v>1076</v>
          </cell>
          <cell r="GX118">
            <v>531</v>
          </cell>
          <cell r="GY118">
            <v>545</v>
          </cell>
          <cell r="GZ118">
            <v>1079</v>
          </cell>
          <cell r="HA118">
            <v>533</v>
          </cell>
          <cell r="HB118">
            <v>546</v>
          </cell>
          <cell r="HC118">
            <v>971</v>
          </cell>
          <cell r="HD118">
            <v>460</v>
          </cell>
          <cell r="HE118">
            <v>511</v>
          </cell>
          <cell r="HF118">
            <v>1100</v>
          </cell>
          <cell r="HG118">
            <v>553</v>
          </cell>
          <cell r="HH118">
            <v>547</v>
          </cell>
          <cell r="HI118">
            <v>973</v>
          </cell>
          <cell r="HJ118">
            <v>455</v>
          </cell>
          <cell r="HK118">
            <v>518</v>
          </cell>
          <cell r="HL118">
            <v>1058</v>
          </cell>
          <cell r="HM118">
            <v>533</v>
          </cell>
          <cell r="HN118">
            <v>525</v>
          </cell>
          <cell r="HO118">
            <v>1111</v>
          </cell>
          <cell r="HP118">
            <v>525</v>
          </cell>
          <cell r="HQ118">
            <v>586</v>
          </cell>
          <cell r="HR118">
            <v>1305</v>
          </cell>
          <cell r="HS118">
            <v>599</v>
          </cell>
          <cell r="HT118">
            <v>706</v>
          </cell>
          <cell r="HU118">
            <v>1000</v>
          </cell>
          <cell r="HV118">
            <v>473</v>
          </cell>
          <cell r="HW118">
            <v>527</v>
          </cell>
          <cell r="HX118">
            <v>909</v>
          </cell>
          <cell r="HY118">
            <v>443</v>
          </cell>
          <cell r="HZ118">
            <v>466</v>
          </cell>
          <cell r="IA118">
            <v>877</v>
          </cell>
          <cell r="IB118">
            <v>458</v>
          </cell>
          <cell r="IC118">
            <v>419</v>
          </cell>
          <cell r="ID118">
            <v>905</v>
          </cell>
          <cell r="IE118">
            <v>419</v>
          </cell>
          <cell r="IF118">
            <v>486</v>
          </cell>
          <cell r="IG118">
            <v>765</v>
          </cell>
          <cell r="IH118">
            <v>354</v>
          </cell>
          <cell r="II118">
            <v>411</v>
          </cell>
          <cell r="IJ118">
            <v>692</v>
          </cell>
          <cell r="IK118">
            <v>331</v>
          </cell>
          <cell r="IL118">
            <v>361</v>
          </cell>
          <cell r="IM118">
            <v>745</v>
          </cell>
          <cell r="IN118">
            <v>359</v>
          </cell>
          <cell r="IO118">
            <v>386</v>
          </cell>
          <cell r="IP118">
            <v>717</v>
          </cell>
          <cell r="IQ118">
            <v>319</v>
          </cell>
          <cell r="IR118">
            <v>398</v>
          </cell>
          <cell r="IS118">
            <v>694</v>
          </cell>
          <cell r="IT118">
            <v>303</v>
          </cell>
          <cell r="IU118">
            <v>391</v>
          </cell>
          <cell r="IV118">
            <v>659</v>
          </cell>
          <cell r="IW118">
            <v>295</v>
          </cell>
          <cell r="IX118">
            <v>364</v>
          </cell>
          <cell r="IY118">
            <v>635</v>
          </cell>
          <cell r="IZ118">
            <v>285</v>
          </cell>
          <cell r="JA118">
            <v>350</v>
          </cell>
          <cell r="JB118">
            <v>616</v>
          </cell>
          <cell r="JC118">
            <v>275</v>
          </cell>
          <cell r="JD118">
            <v>341</v>
          </cell>
          <cell r="JE118">
            <v>591</v>
          </cell>
          <cell r="JF118">
            <v>259</v>
          </cell>
          <cell r="JG118">
            <v>332</v>
          </cell>
          <cell r="JH118">
            <v>524</v>
          </cell>
          <cell r="JI118">
            <v>218</v>
          </cell>
          <cell r="JJ118">
            <v>306</v>
          </cell>
          <cell r="JK118">
            <v>483</v>
          </cell>
          <cell r="JL118">
            <v>226</v>
          </cell>
          <cell r="JM118">
            <v>257</v>
          </cell>
          <cell r="JN118">
            <v>441</v>
          </cell>
          <cell r="JO118">
            <v>197</v>
          </cell>
          <cell r="JP118">
            <v>244</v>
          </cell>
          <cell r="JQ118">
            <v>385</v>
          </cell>
          <cell r="JR118">
            <v>150</v>
          </cell>
          <cell r="JS118">
            <v>235</v>
          </cell>
          <cell r="JT118">
            <v>330</v>
          </cell>
          <cell r="JU118">
            <v>142</v>
          </cell>
          <cell r="JV118">
            <v>188</v>
          </cell>
          <cell r="JW118">
            <v>330</v>
          </cell>
          <cell r="JX118">
            <v>120</v>
          </cell>
          <cell r="JY118">
            <v>210</v>
          </cell>
          <cell r="JZ118">
            <v>287</v>
          </cell>
          <cell r="KA118">
            <v>120</v>
          </cell>
          <cell r="KB118">
            <v>167</v>
          </cell>
          <cell r="KC118">
            <v>188</v>
          </cell>
          <cell r="KD118">
            <v>72</v>
          </cell>
          <cell r="KE118">
            <v>116</v>
          </cell>
          <cell r="KF118">
            <v>745</v>
          </cell>
          <cell r="KG118">
            <v>241</v>
          </cell>
          <cell r="KH118">
            <v>504</v>
          </cell>
        </row>
        <row r="119">
          <cell r="C119" t="str">
            <v>Great Yarmouth</v>
          </cell>
          <cell r="D119" t="str">
            <v>E07000145</v>
          </cell>
          <cell r="E119" t="str">
            <v>Non-metropolitan District</v>
          </cell>
          <cell r="F119">
            <v>98667</v>
          </cell>
          <cell r="G119">
            <v>58386</v>
          </cell>
          <cell r="H119">
            <v>6.0053805599999999</v>
          </cell>
          <cell r="I119">
            <v>0.59174800085134849</v>
          </cell>
          <cell r="J119">
            <v>5361</v>
          </cell>
          <cell r="K119">
            <v>4969</v>
          </cell>
          <cell r="L119">
            <v>5953</v>
          </cell>
          <cell r="M119">
            <v>5581</v>
          </cell>
          <cell r="N119">
            <v>5225</v>
          </cell>
          <cell r="O119">
            <v>5277</v>
          </cell>
          <cell r="P119">
            <v>6526</v>
          </cell>
          <cell r="Q119">
            <v>7019</v>
          </cell>
          <cell r="R119">
            <v>6093</v>
          </cell>
          <cell r="S119">
            <v>6382</v>
          </cell>
          <cell r="T119">
            <v>48668</v>
          </cell>
          <cell r="U119">
            <v>49999</v>
          </cell>
          <cell r="V119">
            <v>1073</v>
          </cell>
          <cell r="W119">
            <v>569</v>
          </cell>
          <cell r="X119">
            <v>504</v>
          </cell>
          <cell r="Y119">
            <v>1125</v>
          </cell>
          <cell r="Z119">
            <v>583</v>
          </cell>
          <cell r="AA119">
            <v>542</v>
          </cell>
          <cell r="AB119">
            <v>1098</v>
          </cell>
          <cell r="AC119">
            <v>569</v>
          </cell>
          <cell r="AD119">
            <v>529</v>
          </cell>
          <cell r="AE119">
            <v>1153</v>
          </cell>
          <cell r="AF119">
            <v>581</v>
          </cell>
          <cell r="AG119">
            <v>572</v>
          </cell>
          <cell r="AH119">
            <v>1104</v>
          </cell>
          <cell r="AI119">
            <v>576</v>
          </cell>
          <cell r="AJ119">
            <v>528</v>
          </cell>
          <cell r="AK119">
            <v>1224</v>
          </cell>
          <cell r="AL119">
            <v>616</v>
          </cell>
          <cell r="AM119">
            <v>608</v>
          </cell>
          <cell r="AN119">
            <v>1066</v>
          </cell>
          <cell r="AO119">
            <v>538</v>
          </cell>
          <cell r="AP119">
            <v>528</v>
          </cell>
          <cell r="AQ119">
            <v>1171</v>
          </cell>
          <cell r="AR119">
            <v>614</v>
          </cell>
          <cell r="AS119">
            <v>557</v>
          </cell>
          <cell r="AT119">
            <v>1123</v>
          </cell>
          <cell r="AU119">
            <v>567</v>
          </cell>
          <cell r="AV119">
            <v>556</v>
          </cell>
          <cell r="AW119">
            <v>994</v>
          </cell>
          <cell r="AX119">
            <v>514</v>
          </cell>
          <cell r="AY119">
            <v>480</v>
          </cell>
          <cell r="AZ119">
            <v>1029</v>
          </cell>
          <cell r="BA119">
            <v>506</v>
          </cell>
          <cell r="BB119">
            <v>523</v>
          </cell>
          <cell r="BC119">
            <v>1017</v>
          </cell>
          <cell r="BD119">
            <v>489</v>
          </cell>
          <cell r="BE119">
            <v>528</v>
          </cell>
          <cell r="BF119">
            <v>1023</v>
          </cell>
          <cell r="BG119">
            <v>518</v>
          </cell>
          <cell r="BH119">
            <v>505</v>
          </cell>
          <cell r="BI119">
            <v>1004</v>
          </cell>
          <cell r="BJ119">
            <v>528</v>
          </cell>
          <cell r="BK119">
            <v>476</v>
          </cell>
          <cell r="BL119">
            <v>1067</v>
          </cell>
          <cell r="BM119">
            <v>525</v>
          </cell>
          <cell r="BN119">
            <v>542</v>
          </cell>
          <cell r="BO119">
            <v>1091</v>
          </cell>
          <cell r="BP119">
            <v>580</v>
          </cell>
          <cell r="BQ119">
            <v>511</v>
          </cell>
          <cell r="BR119">
            <v>1176</v>
          </cell>
          <cell r="BS119">
            <v>582</v>
          </cell>
          <cell r="BT119">
            <v>594</v>
          </cell>
          <cell r="BU119">
            <v>1147</v>
          </cell>
          <cell r="BV119">
            <v>603</v>
          </cell>
          <cell r="BW119">
            <v>544</v>
          </cell>
          <cell r="BX119">
            <v>1232</v>
          </cell>
          <cell r="BY119">
            <v>619</v>
          </cell>
          <cell r="BZ119">
            <v>613</v>
          </cell>
          <cell r="CA119">
            <v>1233</v>
          </cell>
          <cell r="CB119">
            <v>655</v>
          </cell>
          <cell r="CC119">
            <v>578</v>
          </cell>
          <cell r="CD119">
            <v>1103</v>
          </cell>
          <cell r="CE119">
            <v>590</v>
          </cell>
          <cell r="CF119">
            <v>513</v>
          </cell>
          <cell r="CG119">
            <v>1076</v>
          </cell>
          <cell r="CH119">
            <v>575</v>
          </cell>
          <cell r="CI119">
            <v>501</v>
          </cell>
          <cell r="CJ119">
            <v>1036</v>
          </cell>
          <cell r="CK119">
            <v>556</v>
          </cell>
          <cell r="CL119">
            <v>480</v>
          </cell>
          <cell r="CM119">
            <v>1141</v>
          </cell>
          <cell r="CN119">
            <v>581</v>
          </cell>
          <cell r="CO119">
            <v>560</v>
          </cell>
          <cell r="CP119">
            <v>1186</v>
          </cell>
          <cell r="CQ119">
            <v>600</v>
          </cell>
          <cell r="CR119">
            <v>586</v>
          </cell>
          <cell r="CS119">
            <v>1219</v>
          </cell>
          <cell r="CT119">
            <v>679</v>
          </cell>
          <cell r="CU119">
            <v>540</v>
          </cell>
          <cell r="CV119">
            <v>1140</v>
          </cell>
          <cell r="CW119">
            <v>594</v>
          </cell>
          <cell r="CX119">
            <v>546</v>
          </cell>
          <cell r="CY119">
            <v>1196</v>
          </cell>
          <cell r="CZ119">
            <v>626</v>
          </cell>
          <cell r="DA119">
            <v>570</v>
          </cell>
          <cell r="DB119">
            <v>1227</v>
          </cell>
          <cell r="DC119">
            <v>622</v>
          </cell>
          <cell r="DD119">
            <v>605</v>
          </cell>
          <cell r="DE119">
            <v>1156</v>
          </cell>
          <cell r="DF119">
            <v>575</v>
          </cell>
          <cell r="DG119">
            <v>581</v>
          </cell>
          <cell r="DH119">
            <v>1188</v>
          </cell>
          <cell r="DI119">
            <v>630</v>
          </cell>
          <cell r="DJ119">
            <v>558</v>
          </cell>
          <cell r="DK119">
            <v>1173</v>
          </cell>
          <cell r="DL119">
            <v>663</v>
          </cell>
          <cell r="DM119">
            <v>510</v>
          </cell>
          <cell r="DN119">
            <v>1079</v>
          </cell>
          <cell r="DO119">
            <v>514</v>
          </cell>
          <cell r="DP119">
            <v>565</v>
          </cell>
          <cell r="DQ119">
            <v>1137</v>
          </cell>
          <cell r="DR119">
            <v>527</v>
          </cell>
          <cell r="DS119">
            <v>610</v>
          </cell>
          <cell r="DT119">
            <v>1019</v>
          </cell>
          <cell r="DU119">
            <v>523</v>
          </cell>
          <cell r="DV119">
            <v>496</v>
          </cell>
          <cell r="DW119">
            <v>1033</v>
          </cell>
          <cell r="DX119">
            <v>517</v>
          </cell>
          <cell r="DY119">
            <v>516</v>
          </cell>
          <cell r="DZ119">
            <v>1003</v>
          </cell>
          <cell r="EA119">
            <v>541</v>
          </cell>
          <cell r="EB119">
            <v>462</v>
          </cell>
          <cell r="EC119">
            <v>952</v>
          </cell>
          <cell r="ED119">
            <v>456</v>
          </cell>
          <cell r="EE119">
            <v>496</v>
          </cell>
          <cell r="EF119">
            <v>926</v>
          </cell>
          <cell r="EG119">
            <v>455</v>
          </cell>
          <cell r="EH119">
            <v>471</v>
          </cell>
          <cell r="EI119">
            <v>968</v>
          </cell>
          <cell r="EJ119">
            <v>481</v>
          </cell>
          <cell r="EK119">
            <v>487</v>
          </cell>
          <cell r="EL119">
            <v>1017</v>
          </cell>
          <cell r="EM119">
            <v>529</v>
          </cell>
          <cell r="EN119">
            <v>488</v>
          </cell>
          <cell r="EO119">
            <v>1038</v>
          </cell>
          <cell r="EP119">
            <v>504</v>
          </cell>
          <cell r="EQ119">
            <v>534</v>
          </cell>
          <cell r="ER119">
            <v>1120</v>
          </cell>
          <cell r="ES119">
            <v>532</v>
          </cell>
          <cell r="ET119">
            <v>588</v>
          </cell>
          <cell r="EU119">
            <v>1197</v>
          </cell>
          <cell r="EV119">
            <v>604</v>
          </cell>
          <cell r="EW119">
            <v>593</v>
          </cell>
          <cell r="EX119">
            <v>1248</v>
          </cell>
          <cell r="EY119">
            <v>606</v>
          </cell>
          <cell r="EZ119">
            <v>642</v>
          </cell>
          <cell r="FA119">
            <v>1246</v>
          </cell>
          <cell r="FB119">
            <v>615</v>
          </cell>
          <cell r="FC119">
            <v>631</v>
          </cell>
          <cell r="FD119">
            <v>1351</v>
          </cell>
          <cell r="FE119">
            <v>599</v>
          </cell>
          <cell r="FF119">
            <v>752</v>
          </cell>
          <cell r="FG119">
            <v>1308</v>
          </cell>
          <cell r="FH119">
            <v>608</v>
          </cell>
          <cell r="FI119">
            <v>700</v>
          </cell>
          <cell r="FJ119">
            <v>1397</v>
          </cell>
          <cell r="FK119">
            <v>704</v>
          </cell>
          <cell r="FL119">
            <v>693</v>
          </cell>
          <cell r="FM119">
            <v>1346</v>
          </cell>
          <cell r="FN119">
            <v>609</v>
          </cell>
          <cell r="FO119">
            <v>737</v>
          </cell>
          <cell r="FP119">
            <v>1451</v>
          </cell>
          <cell r="FQ119">
            <v>730</v>
          </cell>
          <cell r="FR119">
            <v>721</v>
          </cell>
          <cell r="FS119">
            <v>1455</v>
          </cell>
          <cell r="FT119">
            <v>696</v>
          </cell>
          <cell r="FU119">
            <v>759</v>
          </cell>
          <cell r="FV119">
            <v>1366</v>
          </cell>
          <cell r="FW119">
            <v>660</v>
          </cell>
          <cell r="FX119">
            <v>706</v>
          </cell>
          <cell r="FY119">
            <v>1333</v>
          </cell>
          <cell r="FZ119">
            <v>650</v>
          </cell>
          <cell r="GA119">
            <v>683</v>
          </cell>
          <cell r="GB119">
            <v>1292</v>
          </cell>
          <cell r="GC119">
            <v>655</v>
          </cell>
          <cell r="GD119">
            <v>637</v>
          </cell>
          <cell r="GE119">
            <v>1300</v>
          </cell>
          <cell r="GF119">
            <v>645</v>
          </cell>
          <cell r="GG119">
            <v>655</v>
          </cell>
          <cell r="GH119">
            <v>1198</v>
          </cell>
          <cell r="GI119">
            <v>606</v>
          </cell>
          <cell r="GJ119">
            <v>592</v>
          </cell>
          <cell r="GK119">
            <v>1270</v>
          </cell>
          <cell r="GL119">
            <v>622</v>
          </cell>
          <cell r="GM119">
            <v>648</v>
          </cell>
          <cell r="GN119">
            <v>1247</v>
          </cell>
          <cell r="GO119">
            <v>593</v>
          </cell>
          <cell r="GP119">
            <v>654</v>
          </cell>
          <cell r="GQ119">
            <v>1204</v>
          </cell>
          <cell r="GR119">
            <v>591</v>
          </cell>
          <cell r="GS119">
            <v>613</v>
          </cell>
          <cell r="GT119">
            <v>1225</v>
          </cell>
          <cell r="GU119">
            <v>585</v>
          </cell>
          <cell r="GV119">
            <v>640</v>
          </cell>
          <cell r="GW119">
            <v>1253</v>
          </cell>
          <cell r="GX119">
            <v>626</v>
          </cell>
          <cell r="GY119">
            <v>627</v>
          </cell>
          <cell r="GZ119">
            <v>1239</v>
          </cell>
          <cell r="HA119">
            <v>598</v>
          </cell>
          <cell r="HB119">
            <v>641</v>
          </cell>
          <cell r="HC119">
            <v>1277</v>
          </cell>
          <cell r="HD119">
            <v>620</v>
          </cell>
          <cell r="HE119">
            <v>657</v>
          </cell>
          <cell r="HF119">
            <v>1262</v>
          </cell>
          <cell r="HG119">
            <v>607</v>
          </cell>
          <cell r="HH119">
            <v>655</v>
          </cell>
          <cell r="HI119">
            <v>1301</v>
          </cell>
          <cell r="HJ119">
            <v>650</v>
          </cell>
          <cell r="HK119">
            <v>651</v>
          </cell>
          <cell r="HL119">
            <v>1335</v>
          </cell>
          <cell r="HM119">
            <v>650</v>
          </cell>
          <cell r="HN119">
            <v>685</v>
          </cell>
          <cell r="HO119">
            <v>1478</v>
          </cell>
          <cell r="HP119">
            <v>769</v>
          </cell>
          <cell r="HQ119">
            <v>709</v>
          </cell>
          <cell r="HR119">
            <v>1727</v>
          </cell>
          <cell r="HS119">
            <v>839</v>
          </cell>
          <cell r="HT119">
            <v>888</v>
          </cell>
          <cell r="HU119">
            <v>1325</v>
          </cell>
          <cell r="HV119">
            <v>656</v>
          </cell>
          <cell r="HW119">
            <v>669</v>
          </cell>
          <cell r="HX119">
            <v>1239</v>
          </cell>
          <cell r="HY119">
            <v>624</v>
          </cell>
          <cell r="HZ119">
            <v>615</v>
          </cell>
          <cell r="IA119">
            <v>1253</v>
          </cell>
          <cell r="IB119">
            <v>605</v>
          </cell>
          <cell r="IC119">
            <v>648</v>
          </cell>
          <cell r="ID119">
            <v>1197</v>
          </cell>
          <cell r="IE119">
            <v>582</v>
          </cell>
          <cell r="IF119">
            <v>615</v>
          </cell>
          <cell r="IG119">
            <v>1006</v>
          </cell>
          <cell r="IH119">
            <v>508</v>
          </cell>
          <cell r="II119">
            <v>498</v>
          </cell>
          <cell r="IJ119">
            <v>947</v>
          </cell>
          <cell r="IK119">
            <v>432</v>
          </cell>
          <cell r="IL119">
            <v>515</v>
          </cell>
          <cell r="IM119">
            <v>908</v>
          </cell>
          <cell r="IN119">
            <v>458</v>
          </cell>
          <cell r="IO119">
            <v>450</v>
          </cell>
          <cell r="IP119">
            <v>846</v>
          </cell>
          <cell r="IQ119">
            <v>404</v>
          </cell>
          <cell r="IR119">
            <v>442</v>
          </cell>
          <cell r="IS119">
            <v>825</v>
          </cell>
          <cell r="IT119">
            <v>423</v>
          </cell>
          <cell r="IU119">
            <v>402</v>
          </cell>
          <cell r="IV119">
            <v>777</v>
          </cell>
          <cell r="IW119">
            <v>350</v>
          </cell>
          <cell r="IX119">
            <v>427</v>
          </cell>
          <cell r="IY119">
            <v>699</v>
          </cell>
          <cell r="IZ119">
            <v>288</v>
          </cell>
          <cell r="JA119">
            <v>411</v>
          </cell>
          <cell r="JB119">
            <v>687</v>
          </cell>
          <cell r="JC119">
            <v>334</v>
          </cell>
          <cell r="JD119">
            <v>353</v>
          </cell>
          <cell r="JE119">
            <v>610</v>
          </cell>
          <cell r="JF119">
            <v>284</v>
          </cell>
          <cell r="JG119">
            <v>326</v>
          </cell>
          <cell r="JH119">
            <v>598</v>
          </cell>
          <cell r="JI119">
            <v>264</v>
          </cell>
          <cell r="JJ119">
            <v>334</v>
          </cell>
          <cell r="JK119">
            <v>621</v>
          </cell>
          <cell r="JL119">
            <v>273</v>
          </cell>
          <cell r="JM119">
            <v>348</v>
          </cell>
          <cell r="JN119">
            <v>552</v>
          </cell>
          <cell r="JO119">
            <v>214</v>
          </cell>
          <cell r="JP119">
            <v>338</v>
          </cell>
          <cell r="JQ119">
            <v>466</v>
          </cell>
          <cell r="JR119">
            <v>195</v>
          </cell>
          <cell r="JS119">
            <v>271</v>
          </cell>
          <cell r="JT119">
            <v>420</v>
          </cell>
          <cell r="JU119">
            <v>164</v>
          </cell>
          <cell r="JV119">
            <v>256</v>
          </cell>
          <cell r="JW119">
            <v>377</v>
          </cell>
          <cell r="JX119">
            <v>145</v>
          </cell>
          <cell r="JY119">
            <v>232</v>
          </cell>
          <cell r="JZ119">
            <v>335</v>
          </cell>
          <cell r="KA119">
            <v>132</v>
          </cell>
          <cell r="KB119">
            <v>203</v>
          </cell>
          <cell r="KC119">
            <v>290</v>
          </cell>
          <cell r="KD119">
            <v>103</v>
          </cell>
          <cell r="KE119">
            <v>187</v>
          </cell>
          <cell r="KF119">
            <v>1100</v>
          </cell>
          <cell r="KG119">
            <v>291</v>
          </cell>
          <cell r="KH119">
            <v>809</v>
          </cell>
        </row>
        <row r="120">
          <cell r="C120" t="str">
            <v>Greenwich</v>
          </cell>
          <cell r="D120" t="str">
            <v>E09000011</v>
          </cell>
          <cell r="E120" t="str">
            <v>London Borough</v>
          </cell>
          <cell r="F120">
            <v>274803</v>
          </cell>
          <cell r="G120">
            <v>186073</v>
          </cell>
          <cell r="H120">
            <v>6.1987551000000005</v>
          </cell>
          <cell r="I120">
            <v>0.67711415086443738</v>
          </cell>
          <cell r="J120">
            <v>16009</v>
          </cell>
          <cell r="K120">
            <v>15414</v>
          </cell>
          <cell r="L120">
            <v>25687</v>
          </cell>
          <cell r="M120">
            <v>24996</v>
          </cell>
          <cell r="N120">
            <v>23536</v>
          </cell>
          <cell r="O120">
            <v>21955</v>
          </cell>
          <cell r="P120">
            <v>17432</v>
          </cell>
          <cell r="Q120">
            <v>17797</v>
          </cell>
          <cell r="R120">
            <v>11546</v>
          </cell>
          <cell r="S120">
            <v>11701</v>
          </cell>
          <cell r="T120">
            <v>137849</v>
          </cell>
          <cell r="U120">
            <v>136954</v>
          </cell>
          <cell r="V120">
            <v>4570</v>
          </cell>
          <cell r="W120">
            <v>2279</v>
          </cell>
          <cell r="X120">
            <v>2291</v>
          </cell>
          <cell r="Y120">
            <v>4428</v>
          </cell>
          <cell r="Z120">
            <v>2266</v>
          </cell>
          <cell r="AA120">
            <v>2162</v>
          </cell>
          <cell r="AB120">
            <v>4649</v>
          </cell>
          <cell r="AC120">
            <v>2425</v>
          </cell>
          <cell r="AD120">
            <v>2224</v>
          </cell>
          <cell r="AE120">
            <v>4472</v>
          </cell>
          <cell r="AF120">
            <v>2320</v>
          </cell>
          <cell r="AG120">
            <v>2152</v>
          </cell>
          <cell r="AH120">
            <v>4171</v>
          </cell>
          <cell r="AI120">
            <v>2135</v>
          </cell>
          <cell r="AJ120">
            <v>2036</v>
          </cell>
          <cell r="AK120">
            <v>4063</v>
          </cell>
          <cell r="AL120">
            <v>2080</v>
          </cell>
          <cell r="AM120">
            <v>1983</v>
          </cell>
          <cell r="AN120">
            <v>4018</v>
          </cell>
          <cell r="AO120">
            <v>2037</v>
          </cell>
          <cell r="AP120">
            <v>1981</v>
          </cell>
          <cell r="AQ120">
            <v>4011</v>
          </cell>
          <cell r="AR120">
            <v>2084</v>
          </cell>
          <cell r="AS120">
            <v>1927</v>
          </cell>
          <cell r="AT120">
            <v>3721</v>
          </cell>
          <cell r="AU120">
            <v>1920</v>
          </cell>
          <cell r="AV120">
            <v>1801</v>
          </cell>
          <cell r="AW120">
            <v>3729</v>
          </cell>
          <cell r="AX120">
            <v>1873</v>
          </cell>
          <cell r="AY120">
            <v>1856</v>
          </cell>
          <cell r="AZ120">
            <v>3437</v>
          </cell>
          <cell r="BA120">
            <v>1738</v>
          </cell>
          <cell r="BB120">
            <v>1699</v>
          </cell>
          <cell r="BC120">
            <v>3030</v>
          </cell>
          <cell r="BD120">
            <v>1547</v>
          </cell>
          <cell r="BE120">
            <v>1483</v>
          </cell>
          <cell r="BF120">
            <v>2981</v>
          </cell>
          <cell r="BG120">
            <v>1559</v>
          </cell>
          <cell r="BH120">
            <v>1422</v>
          </cell>
          <cell r="BI120">
            <v>2893</v>
          </cell>
          <cell r="BJ120">
            <v>1468</v>
          </cell>
          <cell r="BK120">
            <v>1425</v>
          </cell>
          <cell r="BL120">
            <v>2919</v>
          </cell>
          <cell r="BM120">
            <v>1573</v>
          </cell>
          <cell r="BN120">
            <v>1346</v>
          </cell>
          <cell r="BO120">
            <v>2971</v>
          </cell>
          <cell r="BP120">
            <v>1497</v>
          </cell>
          <cell r="BQ120">
            <v>1474</v>
          </cell>
          <cell r="BR120">
            <v>3028</v>
          </cell>
          <cell r="BS120">
            <v>1514</v>
          </cell>
          <cell r="BT120">
            <v>1514</v>
          </cell>
          <cell r="BU120">
            <v>2952</v>
          </cell>
          <cell r="BV120">
            <v>1492</v>
          </cell>
          <cell r="BW120">
            <v>1460</v>
          </cell>
          <cell r="BX120">
            <v>3147</v>
          </cell>
          <cell r="BY120">
            <v>1625</v>
          </cell>
          <cell r="BZ120">
            <v>1522</v>
          </cell>
          <cell r="CA120">
            <v>3358</v>
          </cell>
          <cell r="CB120">
            <v>1755</v>
          </cell>
          <cell r="CC120">
            <v>1603</v>
          </cell>
          <cell r="CD120">
            <v>3209</v>
          </cell>
          <cell r="CE120">
            <v>1659</v>
          </cell>
          <cell r="CF120">
            <v>1550</v>
          </cell>
          <cell r="CG120">
            <v>3330</v>
          </cell>
          <cell r="CH120">
            <v>1839</v>
          </cell>
          <cell r="CI120">
            <v>1491</v>
          </cell>
          <cell r="CJ120">
            <v>3990</v>
          </cell>
          <cell r="CK120">
            <v>2056</v>
          </cell>
          <cell r="CL120">
            <v>1934</v>
          </cell>
          <cell r="CM120">
            <v>4041</v>
          </cell>
          <cell r="CN120">
            <v>1936</v>
          </cell>
          <cell r="CO120">
            <v>2105</v>
          </cell>
          <cell r="CP120">
            <v>4368</v>
          </cell>
          <cell r="CQ120">
            <v>2133</v>
          </cell>
          <cell r="CR120">
            <v>2235</v>
          </cell>
          <cell r="CS120">
            <v>4647</v>
          </cell>
          <cell r="CT120">
            <v>2399</v>
          </cell>
          <cell r="CU120">
            <v>2248</v>
          </cell>
          <cell r="CV120">
            <v>4995</v>
          </cell>
          <cell r="CW120">
            <v>2618</v>
          </cell>
          <cell r="CX120">
            <v>2377</v>
          </cell>
          <cell r="CY120">
            <v>4951</v>
          </cell>
          <cell r="CZ120">
            <v>2513</v>
          </cell>
          <cell r="DA120">
            <v>2438</v>
          </cell>
          <cell r="DB120">
            <v>5093</v>
          </cell>
          <cell r="DC120">
            <v>2547</v>
          </cell>
          <cell r="DD120">
            <v>2546</v>
          </cell>
          <cell r="DE120">
            <v>5501</v>
          </cell>
          <cell r="DF120">
            <v>2774</v>
          </cell>
          <cell r="DG120">
            <v>2727</v>
          </cell>
          <cell r="DH120">
            <v>5118</v>
          </cell>
          <cell r="DI120">
            <v>2601</v>
          </cell>
          <cell r="DJ120">
            <v>2517</v>
          </cell>
          <cell r="DK120">
            <v>5157</v>
          </cell>
          <cell r="DL120">
            <v>2556</v>
          </cell>
          <cell r="DM120">
            <v>2601</v>
          </cell>
          <cell r="DN120">
            <v>5061</v>
          </cell>
          <cell r="DO120">
            <v>2585</v>
          </cell>
          <cell r="DP120">
            <v>2476</v>
          </cell>
          <cell r="DQ120">
            <v>4869</v>
          </cell>
          <cell r="DR120">
            <v>2310</v>
          </cell>
          <cell r="DS120">
            <v>2559</v>
          </cell>
          <cell r="DT120">
            <v>5291</v>
          </cell>
          <cell r="DU120">
            <v>2784</v>
          </cell>
          <cell r="DV120">
            <v>2507</v>
          </cell>
          <cell r="DW120">
            <v>5590</v>
          </cell>
          <cell r="DX120">
            <v>2862</v>
          </cell>
          <cell r="DY120">
            <v>2728</v>
          </cell>
          <cell r="DZ120">
            <v>5294</v>
          </cell>
          <cell r="EA120">
            <v>2821</v>
          </cell>
          <cell r="EB120">
            <v>2473</v>
          </cell>
          <cell r="EC120">
            <v>5049</v>
          </cell>
          <cell r="ED120">
            <v>2650</v>
          </cell>
          <cell r="EE120">
            <v>2399</v>
          </cell>
          <cell r="EF120">
            <v>4732</v>
          </cell>
          <cell r="EG120">
            <v>2396</v>
          </cell>
          <cell r="EH120">
            <v>2336</v>
          </cell>
          <cell r="EI120">
            <v>4307</v>
          </cell>
          <cell r="EJ120">
            <v>2198</v>
          </cell>
          <cell r="EK120">
            <v>2109</v>
          </cell>
          <cell r="EL120">
            <v>4433</v>
          </cell>
          <cell r="EM120">
            <v>2382</v>
          </cell>
          <cell r="EN120">
            <v>2051</v>
          </cell>
          <cell r="EO120">
            <v>4041</v>
          </cell>
          <cell r="EP120">
            <v>2091</v>
          </cell>
          <cell r="EQ120">
            <v>1950</v>
          </cell>
          <cell r="ER120">
            <v>4121</v>
          </cell>
          <cell r="ES120">
            <v>2179</v>
          </cell>
          <cell r="ET120">
            <v>1942</v>
          </cell>
          <cell r="EU120">
            <v>3958</v>
          </cell>
          <cell r="EV120">
            <v>2055</v>
          </cell>
          <cell r="EW120">
            <v>1903</v>
          </cell>
          <cell r="EX120">
            <v>3966</v>
          </cell>
          <cell r="EY120">
            <v>1902</v>
          </cell>
          <cell r="EZ120">
            <v>2064</v>
          </cell>
          <cell r="FA120">
            <v>3797</v>
          </cell>
          <cell r="FB120">
            <v>1919</v>
          </cell>
          <cell r="FC120">
            <v>1878</v>
          </cell>
          <cell r="FD120">
            <v>3736</v>
          </cell>
          <cell r="FE120">
            <v>1747</v>
          </cell>
          <cell r="FF120">
            <v>1989</v>
          </cell>
          <cell r="FG120">
            <v>3742</v>
          </cell>
          <cell r="FH120">
            <v>1866</v>
          </cell>
          <cell r="FI120">
            <v>1876</v>
          </cell>
          <cell r="FJ120">
            <v>3780</v>
          </cell>
          <cell r="FK120">
            <v>1926</v>
          </cell>
          <cell r="FL120">
            <v>1854</v>
          </cell>
          <cell r="FM120">
            <v>3672</v>
          </cell>
          <cell r="FN120">
            <v>1849</v>
          </cell>
          <cell r="FO120">
            <v>1823</v>
          </cell>
          <cell r="FP120">
            <v>3508</v>
          </cell>
          <cell r="FQ120">
            <v>1667</v>
          </cell>
          <cell r="FR120">
            <v>1841</v>
          </cell>
          <cell r="FS120">
            <v>3428</v>
          </cell>
          <cell r="FT120">
            <v>1696</v>
          </cell>
          <cell r="FU120">
            <v>1732</v>
          </cell>
          <cell r="FV120">
            <v>3242</v>
          </cell>
          <cell r="FW120">
            <v>1585</v>
          </cell>
          <cell r="FX120">
            <v>1657</v>
          </cell>
          <cell r="FY120">
            <v>3154</v>
          </cell>
          <cell r="FZ120">
            <v>1559</v>
          </cell>
          <cell r="GA120">
            <v>1595</v>
          </cell>
          <cell r="GB120">
            <v>3170</v>
          </cell>
          <cell r="GC120">
            <v>1618</v>
          </cell>
          <cell r="GD120">
            <v>1552</v>
          </cell>
          <cell r="GE120">
            <v>2949</v>
          </cell>
          <cell r="GF120">
            <v>1476</v>
          </cell>
          <cell r="GG120">
            <v>1473</v>
          </cell>
          <cell r="GH120">
            <v>2818</v>
          </cell>
          <cell r="GI120">
            <v>1412</v>
          </cell>
          <cell r="GJ120">
            <v>1406</v>
          </cell>
          <cell r="GK120">
            <v>2619</v>
          </cell>
          <cell r="GL120">
            <v>1333</v>
          </cell>
          <cell r="GM120">
            <v>1286</v>
          </cell>
          <cell r="GN120">
            <v>2358</v>
          </cell>
          <cell r="GO120">
            <v>1214</v>
          </cell>
          <cell r="GP120">
            <v>1144</v>
          </cell>
          <cell r="GQ120">
            <v>2397</v>
          </cell>
          <cell r="GR120">
            <v>1178</v>
          </cell>
          <cell r="GS120">
            <v>1219</v>
          </cell>
          <cell r="GT120">
            <v>2222</v>
          </cell>
          <cell r="GU120">
            <v>1112</v>
          </cell>
          <cell r="GV120">
            <v>1110</v>
          </cell>
          <cell r="GW120">
            <v>2100</v>
          </cell>
          <cell r="GX120">
            <v>1021</v>
          </cell>
          <cell r="GY120">
            <v>1079</v>
          </cell>
          <cell r="GZ120">
            <v>1990</v>
          </cell>
          <cell r="HA120">
            <v>975</v>
          </cell>
          <cell r="HB120">
            <v>1015</v>
          </cell>
          <cell r="HC120">
            <v>1933</v>
          </cell>
          <cell r="HD120">
            <v>918</v>
          </cell>
          <cell r="HE120">
            <v>1015</v>
          </cell>
          <cell r="HF120">
            <v>1861</v>
          </cell>
          <cell r="HG120">
            <v>907</v>
          </cell>
          <cell r="HH120">
            <v>954</v>
          </cell>
          <cell r="HI120">
            <v>1817</v>
          </cell>
          <cell r="HJ120">
            <v>914</v>
          </cell>
          <cell r="HK120">
            <v>903</v>
          </cell>
          <cell r="HL120">
            <v>1799</v>
          </cell>
          <cell r="HM120">
            <v>906</v>
          </cell>
          <cell r="HN120">
            <v>893</v>
          </cell>
          <cell r="HO120">
            <v>1932</v>
          </cell>
          <cell r="HP120">
            <v>969</v>
          </cell>
          <cell r="HQ120">
            <v>963</v>
          </cell>
          <cell r="HR120">
            <v>2104</v>
          </cell>
          <cell r="HS120">
            <v>1046</v>
          </cell>
          <cell r="HT120">
            <v>1058</v>
          </cell>
          <cell r="HU120">
            <v>1611</v>
          </cell>
          <cell r="HV120">
            <v>728</v>
          </cell>
          <cell r="HW120">
            <v>883</v>
          </cell>
          <cell r="HX120">
            <v>1521</v>
          </cell>
          <cell r="HY120">
            <v>732</v>
          </cell>
          <cell r="HZ120">
            <v>789</v>
          </cell>
          <cell r="IA120">
            <v>1412</v>
          </cell>
          <cell r="IB120">
            <v>654</v>
          </cell>
          <cell r="IC120">
            <v>758</v>
          </cell>
          <cell r="ID120">
            <v>1297</v>
          </cell>
          <cell r="IE120">
            <v>613</v>
          </cell>
          <cell r="IF120">
            <v>684</v>
          </cell>
          <cell r="IG120">
            <v>1178</v>
          </cell>
          <cell r="IH120">
            <v>524</v>
          </cell>
          <cell r="II120">
            <v>654</v>
          </cell>
          <cell r="IJ120">
            <v>1108</v>
          </cell>
          <cell r="IK120">
            <v>505</v>
          </cell>
          <cell r="IL120">
            <v>603</v>
          </cell>
          <cell r="IM120">
            <v>1165</v>
          </cell>
          <cell r="IN120">
            <v>522</v>
          </cell>
          <cell r="IO120">
            <v>643</v>
          </cell>
          <cell r="IP120">
            <v>1095</v>
          </cell>
          <cell r="IQ120">
            <v>506</v>
          </cell>
          <cell r="IR120">
            <v>589</v>
          </cell>
          <cell r="IS120">
            <v>1040</v>
          </cell>
          <cell r="IT120">
            <v>433</v>
          </cell>
          <cell r="IU120">
            <v>607</v>
          </cell>
          <cell r="IV120">
            <v>967</v>
          </cell>
          <cell r="IW120">
            <v>430</v>
          </cell>
          <cell r="IX120">
            <v>537</v>
          </cell>
          <cell r="IY120">
            <v>1005</v>
          </cell>
          <cell r="IZ120">
            <v>454</v>
          </cell>
          <cell r="JA120">
            <v>551</v>
          </cell>
          <cell r="JB120">
            <v>891</v>
          </cell>
          <cell r="JC120">
            <v>391</v>
          </cell>
          <cell r="JD120">
            <v>500</v>
          </cell>
          <cell r="JE120">
            <v>820</v>
          </cell>
          <cell r="JF120">
            <v>356</v>
          </cell>
          <cell r="JG120">
            <v>464</v>
          </cell>
          <cell r="JH120">
            <v>735</v>
          </cell>
          <cell r="JI120">
            <v>314</v>
          </cell>
          <cell r="JJ120">
            <v>421</v>
          </cell>
          <cell r="JK120">
            <v>697</v>
          </cell>
          <cell r="JL120">
            <v>286</v>
          </cell>
          <cell r="JM120">
            <v>411</v>
          </cell>
          <cell r="JN120">
            <v>649</v>
          </cell>
          <cell r="JO120">
            <v>275</v>
          </cell>
          <cell r="JP120">
            <v>374</v>
          </cell>
          <cell r="JQ120">
            <v>595</v>
          </cell>
          <cell r="JR120">
            <v>231</v>
          </cell>
          <cell r="JS120">
            <v>364</v>
          </cell>
          <cell r="JT120">
            <v>489</v>
          </cell>
          <cell r="JU120">
            <v>178</v>
          </cell>
          <cell r="JV120">
            <v>311</v>
          </cell>
          <cell r="JW120">
            <v>476</v>
          </cell>
          <cell r="JX120">
            <v>186</v>
          </cell>
          <cell r="JY120">
            <v>290</v>
          </cell>
          <cell r="JZ120">
            <v>398</v>
          </cell>
          <cell r="KA120">
            <v>131</v>
          </cell>
          <cell r="KB120">
            <v>267</v>
          </cell>
          <cell r="KC120">
            <v>361</v>
          </cell>
          <cell r="KD120">
            <v>132</v>
          </cell>
          <cell r="KE120">
            <v>229</v>
          </cell>
          <cell r="KF120">
            <v>1505</v>
          </cell>
          <cell r="KG120">
            <v>422</v>
          </cell>
          <cell r="KH120">
            <v>1083</v>
          </cell>
        </row>
        <row r="121">
          <cell r="C121" t="str">
            <v>Guildford</v>
          </cell>
          <cell r="D121" t="str">
            <v>E07000209</v>
          </cell>
          <cell r="E121" t="str">
            <v>Non-metropolitan District</v>
          </cell>
          <cell r="F121">
            <v>146080</v>
          </cell>
          <cell r="G121">
            <v>96172</v>
          </cell>
          <cell r="H121">
            <v>3.4516508799999999</v>
          </cell>
          <cell r="I121">
            <v>0.65835158817086525</v>
          </cell>
          <cell r="J121">
            <v>11256</v>
          </cell>
          <cell r="K121">
            <v>10506</v>
          </cell>
          <cell r="L121">
            <v>10672</v>
          </cell>
          <cell r="M121">
            <v>9523</v>
          </cell>
          <cell r="N121">
            <v>9730</v>
          </cell>
          <cell r="O121">
            <v>9466</v>
          </cell>
          <cell r="P121">
            <v>9823</v>
          </cell>
          <cell r="Q121">
            <v>9954</v>
          </cell>
          <cell r="R121">
            <v>7566</v>
          </cell>
          <cell r="S121">
            <v>7676</v>
          </cell>
          <cell r="T121">
            <v>73169</v>
          </cell>
          <cell r="U121">
            <v>72911</v>
          </cell>
          <cell r="V121">
            <v>1453</v>
          </cell>
          <cell r="W121">
            <v>745</v>
          </cell>
          <cell r="X121">
            <v>708</v>
          </cell>
          <cell r="Y121">
            <v>1603</v>
          </cell>
          <cell r="Z121">
            <v>829</v>
          </cell>
          <cell r="AA121">
            <v>774</v>
          </cell>
          <cell r="AB121">
            <v>1625</v>
          </cell>
          <cell r="AC121">
            <v>818</v>
          </cell>
          <cell r="AD121">
            <v>807</v>
          </cell>
          <cell r="AE121">
            <v>1756</v>
          </cell>
          <cell r="AF121">
            <v>931</v>
          </cell>
          <cell r="AG121">
            <v>825</v>
          </cell>
          <cell r="AH121">
            <v>1761</v>
          </cell>
          <cell r="AI121">
            <v>946</v>
          </cell>
          <cell r="AJ121">
            <v>815</v>
          </cell>
          <cell r="AK121">
            <v>1689</v>
          </cell>
          <cell r="AL121">
            <v>863</v>
          </cell>
          <cell r="AM121">
            <v>826</v>
          </cell>
          <cell r="AN121">
            <v>1740</v>
          </cell>
          <cell r="AO121">
            <v>910</v>
          </cell>
          <cell r="AP121">
            <v>830</v>
          </cell>
          <cell r="AQ121">
            <v>1759</v>
          </cell>
          <cell r="AR121">
            <v>909</v>
          </cell>
          <cell r="AS121">
            <v>850</v>
          </cell>
          <cell r="AT121">
            <v>1696</v>
          </cell>
          <cell r="AU121">
            <v>868</v>
          </cell>
          <cell r="AV121">
            <v>828</v>
          </cell>
          <cell r="AW121">
            <v>1700</v>
          </cell>
          <cell r="AX121">
            <v>852</v>
          </cell>
          <cell r="AY121">
            <v>848</v>
          </cell>
          <cell r="AZ121">
            <v>1664</v>
          </cell>
          <cell r="BA121">
            <v>818</v>
          </cell>
          <cell r="BB121">
            <v>846</v>
          </cell>
          <cell r="BC121">
            <v>1631</v>
          </cell>
          <cell r="BD121">
            <v>837</v>
          </cell>
          <cell r="BE121">
            <v>794</v>
          </cell>
          <cell r="BF121">
            <v>1571</v>
          </cell>
          <cell r="BG121">
            <v>776</v>
          </cell>
          <cell r="BH121">
            <v>795</v>
          </cell>
          <cell r="BI121">
            <v>1490</v>
          </cell>
          <cell r="BJ121">
            <v>756</v>
          </cell>
          <cell r="BK121">
            <v>734</v>
          </cell>
          <cell r="BL121">
            <v>1411</v>
          </cell>
          <cell r="BM121">
            <v>705</v>
          </cell>
          <cell r="BN121">
            <v>706</v>
          </cell>
          <cell r="BO121">
            <v>1540</v>
          </cell>
          <cell r="BP121">
            <v>768</v>
          </cell>
          <cell r="BQ121">
            <v>772</v>
          </cell>
          <cell r="BR121">
            <v>1537</v>
          </cell>
          <cell r="BS121">
            <v>800</v>
          </cell>
          <cell r="BT121">
            <v>737</v>
          </cell>
          <cell r="BU121">
            <v>1641</v>
          </cell>
          <cell r="BV121">
            <v>837</v>
          </cell>
          <cell r="BW121">
            <v>804</v>
          </cell>
          <cell r="BX121">
            <v>1877</v>
          </cell>
          <cell r="BY121">
            <v>982</v>
          </cell>
          <cell r="BZ121">
            <v>895</v>
          </cell>
          <cell r="CA121">
            <v>2867</v>
          </cell>
          <cell r="CB121">
            <v>1532</v>
          </cell>
          <cell r="CC121">
            <v>1335</v>
          </cell>
          <cell r="CD121">
            <v>2763</v>
          </cell>
          <cell r="CE121">
            <v>1422</v>
          </cell>
          <cell r="CF121">
            <v>1341</v>
          </cell>
          <cell r="CG121">
            <v>2773</v>
          </cell>
          <cell r="CH121">
            <v>1409</v>
          </cell>
          <cell r="CI121">
            <v>1364</v>
          </cell>
          <cell r="CJ121">
            <v>2791</v>
          </cell>
          <cell r="CK121">
            <v>1432</v>
          </cell>
          <cell r="CL121">
            <v>1359</v>
          </cell>
          <cell r="CM121">
            <v>2674</v>
          </cell>
          <cell r="CN121">
            <v>1321</v>
          </cell>
          <cell r="CO121">
            <v>1353</v>
          </cell>
          <cell r="CP121">
            <v>2839</v>
          </cell>
          <cell r="CQ121">
            <v>1521</v>
          </cell>
          <cell r="CR121">
            <v>1318</v>
          </cell>
          <cell r="CS121">
            <v>2426</v>
          </cell>
          <cell r="CT121">
            <v>1338</v>
          </cell>
          <cell r="CU121">
            <v>1088</v>
          </cell>
          <cell r="CV121">
            <v>2414</v>
          </cell>
          <cell r="CW121">
            <v>1258</v>
          </cell>
          <cell r="CX121">
            <v>1156</v>
          </cell>
          <cell r="CY121">
            <v>2154</v>
          </cell>
          <cell r="CZ121">
            <v>1169</v>
          </cell>
          <cell r="DA121">
            <v>985</v>
          </cell>
          <cell r="DB121">
            <v>1914</v>
          </cell>
          <cell r="DC121">
            <v>1000</v>
          </cell>
          <cell r="DD121">
            <v>914</v>
          </cell>
          <cell r="DE121">
            <v>1944</v>
          </cell>
          <cell r="DF121">
            <v>1058</v>
          </cell>
          <cell r="DG121">
            <v>886</v>
          </cell>
          <cell r="DH121">
            <v>1797</v>
          </cell>
          <cell r="DI121">
            <v>976</v>
          </cell>
          <cell r="DJ121">
            <v>821</v>
          </cell>
          <cell r="DK121">
            <v>1954</v>
          </cell>
          <cell r="DL121">
            <v>1031</v>
          </cell>
          <cell r="DM121">
            <v>923</v>
          </cell>
          <cell r="DN121">
            <v>1808</v>
          </cell>
          <cell r="DO121">
            <v>956</v>
          </cell>
          <cell r="DP121">
            <v>852</v>
          </cell>
          <cell r="DQ121">
            <v>1878</v>
          </cell>
          <cell r="DR121">
            <v>916</v>
          </cell>
          <cell r="DS121">
            <v>962</v>
          </cell>
          <cell r="DT121">
            <v>1906</v>
          </cell>
          <cell r="DU121">
            <v>970</v>
          </cell>
          <cell r="DV121">
            <v>936</v>
          </cell>
          <cell r="DW121">
            <v>2001</v>
          </cell>
          <cell r="DX121">
            <v>1015</v>
          </cell>
          <cell r="DY121">
            <v>986</v>
          </cell>
          <cell r="DZ121">
            <v>1801</v>
          </cell>
          <cell r="EA121">
            <v>888</v>
          </cell>
          <cell r="EB121">
            <v>913</v>
          </cell>
          <cell r="EC121">
            <v>1792</v>
          </cell>
          <cell r="ED121">
            <v>910</v>
          </cell>
          <cell r="EE121">
            <v>882</v>
          </cell>
          <cell r="EF121">
            <v>1772</v>
          </cell>
          <cell r="EG121">
            <v>935</v>
          </cell>
          <cell r="EH121">
            <v>837</v>
          </cell>
          <cell r="EI121">
            <v>1884</v>
          </cell>
          <cell r="EJ121">
            <v>956</v>
          </cell>
          <cell r="EK121">
            <v>928</v>
          </cell>
          <cell r="EL121">
            <v>1887</v>
          </cell>
          <cell r="EM121">
            <v>921</v>
          </cell>
          <cell r="EN121">
            <v>966</v>
          </cell>
          <cell r="EO121">
            <v>1966</v>
          </cell>
          <cell r="EP121">
            <v>1036</v>
          </cell>
          <cell r="EQ121">
            <v>930</v>
          </cell>
          <cell r="ER121">
            <v>2016</v>
          </cell>
          <cell r="ES121">
            <v>992</v>
          </cell>
          <cell r="ET121">
            <v>1024</v>
          </cell>
          <cell r="EU121">
            <v>2092</v>
          </cell>
          <cell r="EV121">
            <v>1106</v>
          </cell>
          <cell r="EW121">
            <v>986</v>
          </cell>
          <cell r="EX121">
            <v>1985</v>
          </cell>
          <cell r="EY121">
            <v>971</v>
          </cell>
          <cell r="EZ121">
            <v>1014</v>
          </cell>
          <cell r="FA121">
            <v>1917</v>
          </cell>
          <cell r="FB121">
            <v>959</v>
          </cell>
          <cell r="FC121">
            <v>958</v>
          </cell>
          <cell r="FD121">
            <v>1958</v>
          </cell>
          <cell r="FE121">
            <v>950</v>
          </cell>
          <cell r="FF121">
            <v>1008</v>
          </cell>
          <cell r="FG121">
            <v>2036</v>
          </cell>
          <cell r="FH121">
            <v>993</v>
          </cell>
          <cell r="FI121">
            <v>1043</v>
          </cell>
          <cell r="FJ121">
            <v>1983</v>
          </cell>
          <cell r="FK121">
            <v>1046</v>
          </cell>
          <cell r="FL121">
            <v>937</v>
          </cell>
          <cell r="FM121">
            <v>1972</v>
          </cell>
          <cell r="FN121">
            <v>991</v>
          </cell>
          <cell r="FO121">
            <v>981</v>
          </cell>
          <cell r="FP121">
            <v>2051</v>
          </cell>
          <cell r="FQ121">
            <v>980</v>
          </cell>
          <cell r="FR121">
            <v>1071</v>
          </cell>
          <cell r="FS121">
            <v>2093</v>
          </cell>
          <cell r="FT121">
            <v>1018</v>
          </cell>
          <cell r="FU121">
            <v>1075</v>
          </cell>
          <cell r="FV121">
            <v>1973</v>
          </cell>
          <cell r="FW121">
            <v>997</v>
          </cell>
          <cell r="FX121">
            <v>976</v>
          </cell>
          <cell r="FY121">
            <v>1886</v>
          </cell>
          <cell r="FZ121">
            <v>933</v>
          </cell>
          <cell r="GA121">
            <v>953</v>
          </cell>
          <cell r="GB121">
            <v>1908</v>
          </cell>
          <cell r="GC121">
            <v>956</v>
          </cell>
          <cell r="GD121">
            <v>952</v>
          </cell>
          <cell r="GE121">
            <v>1680</v>
          </cell>
          <cell r="GF121">
            <v>827</v>
          </cell>
          <cell r="GG121">
            <v>853</v>
          </cell>
          <cell r="GH121">
            <v>1654</v>
          </cell>
          <cell r="GI121">
            <v>782</v>
          </cell>
          <cell r="GJ121">
            <v>872</v>
          </cell>
          <cell r="GK121">
            <v>1708</v>
          </cell>
          <cell r="GL121">
            <v>883</v>
          </cell>
          <cell r="GM121">
            <v>825</v>
          </cell>
          <cell r="GN121">
            <v>1568</v>
          </cell>
          <cell r="GO121">
            <v>782</v>
          </cell>
          <cell r="GP121">
            <v>786</v>
          </cell>
          <cell r="GQ121">
            <v>1572</v>
          </cell>
          <cell r="GR121">
            <v>782</v>
          </cell>
          <cell r="GS121">
            <v>790</v>
          </cell>
          <cell r="GT121">
            <v>1528</v>
          </cell>
          <cell r="GU121">
            <v>772</v>
          </cell>
          <cell r="GV121">
            <v>756</v>
          </cell>
          <cell r="GW121">
            <v>1464</v>
          </cell>
          <cell r="GX121">
            <v>732</v>
          </cell>
          <cell r="GY121">
            <v>732</v>
          </cell>
          <cell r="GZ121">
            <v>1393</v>
          </cell>
          <cell r="HA121">
            <v>678</v>
          </cell>
          <cell r="HB121">
            <v>715</v>
          </cell>
          <cell r="HC121">
            <v>1329</v>
          </cell>
          <cell r="HD121">
            <v>681</v>
          </cell>
          <cell r="HE121">
            <v>648</v>
          </cell>
          <cell r="HF121">
            <v>1346</v>
          </cell>
          <cell r="HG121">
            <v>647</v>
          </cell>
          <cell r="HH121">
            <v>699</v>
          </cell>
          <cell r="HI121">
            <v>1376</v>
          </cell>
          <cell r="HJ121">
            <v>642</v>
          </cell>
          <cell r="HK121">
            <v>734</v>
          </cell>
          <cell r="HL121">
            <v>1482</v>
          </cell>
          <cell r="HM121">
            <v>697</v>
          </cell>
          <cell r="HN121">
            <v>785</v>
          </cell>
          <cell r="HO121">
            <v>1527</v>
          </cell>
          <cell r="HP121">
            <v>760</v>
          </cell>
          <cell r="HQ121">
            <v>767</v>
          </cell>
          <cell r="HR121">
            <v>1650</v>
          </cell>
          <cell r="HS121">
            <v>821</v>
          </cell>
          <cell r="HT121">
            <v>829</v>
          </cell>
          <cell r="HU121">
            <v>1291</v>
          </cell>
          <cell r="HV121">
            <v>660</v>
          </cell>
          <cell r="HW121">
            <v>631</v>
          </cell>
          <cell r="HX121">
            <v>1203</v>
          </cell>
          <cell r="HY121">
            <v>589</v>
          </cell>
          <cell r="HZ121">
            <v>614</v>
          </cell>
          <cell r="IA121">
            <v>1217</v>
          </cell>
          <cell r="IB121">
            <v>577</v>
          </cell>
          <cell r="IC121">
            <v>640</v>
          </cell>
          <cell r="ID121">
            <v>1039</v>
          </cell>
          <cell r="IE121">
            <v>499</v>
          </cell>
          <cell r="IF121">
            <v>540</v>
          </cell>
          <cell r="IG121">
            <v>943</v>
          </cell>
          <cell r="IH121">
            <v>443</v>
          </cell>
          <cell r="II121">
            <v>500</v>
          </cell>
          <cell r="IJ121">
            <v>865</v>
          </cell>
          <cell r="IK121">
            <v>432</v>
          </cell>
          <cell r="IL121">
            <v>433</v>
          </cell>
          <cell r="IM121">
            <v>933</v>
          </cell>
          <cell r="IN121">
            <v>441</v>
          </cell>
          <cell r="IO121">
            <v>492</v>
          </cell>
          <cell r="IP121">
            <v>906</v>
          </cell>
          <cell r="IQ121">
            <v>387</v>
          </cell>
          <cell r="IR121">
            <v>519</v>
          </cell>
          <cell r="IS121">
            <v>845</v>
          </cell>
          <cell r="IT121">
            <v>381</v>
          </cell>
          <cell r="IU121">
            <v>464</v>
          </cell>
          <cell r="IV121">
            <v>862</v>
          </cell>
          <cell r="IW121">
            <v>385</v>
          </cell>
          <cell r="IX121">
            <v>477</v>
          </cell>
          <cell r="IY121">
            <v>796</v>
          </cell>
          <cell r="IZ121">
            <v>367</v>
          </cell>
          <cell r="JA121">
            <v>429</v>
          </cell>
          <cell r="JB121">
            <v>760</v>
          </cell>
          <cell r="JC121">
            <v>330</v>
          </cell>
          <cell r="JD121">
            <v>430</v>
          </cell>
          <cell r="JE121">
            <v>695</v>
          </cell>
          <cell r="JF121">
            <v>310</v>
          </cell>
          <cell r="JG121">
            <v>385</v>
          </cell>
          <cell r="JH121">
            <v>645</v>
          </cell>
          <cell r="JI121">
            <v>286</v>
          </cell>
          <cell r="JJ121">
            <v>359</v>
          </cell>
          <cell r="JK121">
            <v>654</v>
          </cell>
          <cell r="JL121">
            <v>290</v>
          </cell>
          <cell r="JM121">
            <v>364</v>
          </cell>
          <cell r="JN121">
            <v>598</v>
          </cell>
          <cell r="JO121">
            <v>251</v>
          </cell>
          <cell r="JP121">
            <v>347</v>
          </cell>
          <cell r="JQ121">
            <v>531</v>
          </cell>
          <cell r="JR121">
            <v>202</v>
          </cell>
          <cell r="JS121">
            <v>329</v>
          </cell>
          <cell r="JT121">
            <v>479</v>
          </cell>
          <cell r="JU121">
            <v>197</v>
          </cell>
          <cell r="JV121">
            <v>282</v>
          </cell>
          <cell r="JW121">
            <v>404</v>
          </cell>
          <cell r="JX121">
            <v>142</v>
          </cell>
          <cell r="JY121">
            <v>262</v>
          </cell>
          <cell r="JZ121">
            <v>380</v>
          </cell>
          <cell r="KA121">
            <v>149</v>
          </cell>
          <cell r="KB121">
            <v>231</v>
          </cell>
          <cell r="KC121">
            <v>352</v>
          </cell>
          <cell r="KD121">
            <v>132</v>
          </cell>
          <cell r="KE121">
            <v>220</v>
          </cell>
          <cell r="KF121">
            <v>1386</v>
          </cell>
          <cell r="KG121">
            <v>421</v>
          </cell>
          <cell r="KH121">
            <v>965</v>
          </cell>
        </row>
        <row r="122">
          <cell r="C122" t="str">
            <v>Hackney</v>
          </cell>
          <cell r="D122" t="str">
            <v>E09000012</v>
          </cell>
          <cell r="E122" t="str">
            <v>London Borough</v>
          </cell>
          <cell r="F122">
            <v>269009</v>
          </cell>
          <cell r="G122">
            <v>193999</v>
          </cell>
          <cell r="H122">
            <v>7.2368142600000001</v>
          </cell>
          <cell r="I122">
            <v>0.72116174551780798</v>
          </cell>
          <cell r="J122">
            <v>13383</v>
          </cell>
          <cell r="K122">
            <v>14396</v>
          </cell>
          <cell r="L122">
            <v>35924</v>
          </cell>
          <cell r="M122">
            <v>36422</v>
          </cell>
          <cell r="N122">
            <v>23596</v>
          </cell>
          <cell r="O122">
            <v>21731</v>
          </cell>
          <cell r="P122">
            <v>14667</v>
          </cell>
          <cell r="Q122">
            <v>15326</v>
          </cell>
          <cell r="R122">
            <v>9101</v>
          </cell>
          <cell r="S122">
            <v>9453</v>
          </cell>
          <cell r="T122">
            <v>133779</v>
          </cell>
          <cell r="U122">
            <v>135230</v>
          </cell>
          <cell r="V122">
            <v>4323</v>
          </cell>
          <cell r="W122">
            <v>2202</v>
          </cell>
          <cell r="X122">
            <v>2121</v>
          </cell>
          <cell r="Y122">
            <v>4227</v>
          </cell>
          <cell r="Z122">
            <v>2194</v>
          </cell>
          <cell r="AA122">
            <v>2033</v>
          </cell>
          <cell r="AB122">
            <v>4227</v>
          </cell>
          <cell r="AC122">
            <v>2117</v>
          </cell>
          <cell r="AD122">
            <v>2110</v>
          </cell>
          <cell r="AE122">
            <v>4060</v>
          </cell>
          <cell r="AF122">
            <v>2095</v>
          </cell>
          <cell r="AG122">
            <v>1965</v>
          </cell>
          <cell r="AH122">
            <v>3853</v>
          </cell>
          <cell r="AI122">
            <v>1964</v>
          </cell>
          <cell r="AJ122">
            <v>1889</v>
          </cell>
          <cell r="AK122">
            <v>3723</v>
          </cell>
          <cell r="AL122">
            <v>1881</v>
          </cell>
          <cell r="AM122">
            <v>1842</v>
          </cell>
          <cell r="AN122">
            <v>3491</v>
          </cell>
          <cell r="AO122">
            <v>1758</v>
          </cell>
          <cell r="AP122">
            <v>1733</v>
          </cell>
          <cell r="AQ122">
            <v>3458</v>
          </cell>
          <cell r="AR122">
            <v>1720</v>
          </cell>
          <cell r="AS122">
            <v>1738</v>
          </cell>
          <cell r="AT122">
            <v>3399</v>
          </cell>
          <cell r="AU122">
            <v>1727</v>
          </cell>
          <cell r="AV122">
            <v>1672</v>
          </cell>
          <cell r="AW122">
            <v>3411</v>
          </cell>
          <cell r="AX122">
            <v>1722</v>
          </cell>
          <cell r="AY122">
            <v>1689</v>
          </cell>
          <cell r="AZ122">
            <v>3131</v>
          </cell>
          <cell r="BA122">
            <v>1628</v>
          </cell>
          <cell r="BB122">
            <v>1503</v>
          </cell>
          <cell r="BC122">
            <v>2957</v>
          </cell>
          <cell r="BD122">
            <v>1521</v>
          </cell>
          <cell r="BE122">
            <v>1436</v>
          </cell>
          <cell r="BF122">
            <v>2974</v>
          </cell>
          <cell r="BG122">
            <v>1566</v>
          </cell>
          <cell r="BH122">
            <v>1408</v>
          </cell>
          <cell r="BI122">
            <v>2791</v>
          </cell>
          <cell r="BJ122">
            <v>1340</v>
          </cell>
          <cell r="BK122">
            <v>1451</v>
          </cell>
          <cell r="BL122">
            <v>2808</v>
          </cell>
          <cell r="BM122">
            <v>1408</v>
          </cell>
          <cell r="BN122">
            <v>1400</v>
          </cell>
          <cell r="BO122">
            <v>2845</v>
          </cell>
          <cell r="BP122">
            <v>1479</v>
          </cell>
          <cell r="BQ122">
            <v>1366</v>
          </cell>
          <cell r="BR122">
            <v>2757</v>
          </cell>
          <cell r="BS122">
            <v>1411</v>
          </cell>
          <cell r="BT122">
            <v>1346</v>
          </cell>
          <cell r="BU122">
            <v>2798</v>
          </cell>
          <cell r="BV122">
            <v>1481</v>
          </cell>
          <cell r="BW122">
            <v>1317</v>
          </cell>
          <cell r="BX122">
            <v>2683</v>
          </cell>
          <cell r="BY122">
            <v>1364</v>
          </cell>
          <cell r="BZ122">
            <v>1319</v>
          </cell>
          <cell r="CA122">
            <v>2558</v>
          </cell>
          <cell r="CB122">
            <v>1305</v>
          </cell>
          <cell r="CC122">
            <v>1253</v>
          </cell>
          <cell r="CD122">
            <v>2574</v>
          </cell>
          <cell r="CE122">
            <v>1253</v>
          </cell>
          <cell r="CF122">
            <v>1321</v>
          </cell>
          <cell r="CG122">
            <v>2782</v>
          </cell>
          <cell r="CH122">
            <v>1262</v>
          </cell>
          <cell r="CI122">
            <v>1520</v>
          </cell>
          <cell r="CJ122">
            <v>3255</v>
          </cell>
          <cell r="CK122">
            <v>1569</v>
          </cell>
          <cell r="CL122">
            <v>1686</v>
          </cell>
          <cell r="CM122">
            <v>3811</v>
          </cell>
          <cell r="CN122">
            <v>1685</v>
          </cell>
          <cell r="CO122">
            <v>2126</v>
          </cell>
          <cell r="CP122">
            <v>4561</v>
          </cell>
          <cell r="CQ122">
            <v>2053</v>
          </cell>
          <cell r="CR122">
            <v>2508</v>
          </cell>
          <cell r="CS122">
            <v>5537</v>
          </cell>
          <cell r="CT122">
            <v>2580</v>
          </cell>
          <cell r="CU122">
            <v>2957</v>
          </cell>
          <cell r="CV122">
            <v>6158</v>
          </cell>
          <cell r="CW122">
            <v>2803</v>
          </cell>
          <cell r="CX122">
            <v>3355</v>
          </cell>
          <cell r="CY122">
            <v>7131</v>
          </cell>
          <cell r="CZ122">
            <v>3272</v>
          </cell>
          <cell r="DA122">
            <v>3859</v>
          </cell>
          <cell r="DB122">
            <v>7961</v>
          </cell>
          <cell r="DC122">
            <v>3545</v>
          </cell>
          <cell r="DD122">
            <v>4416</v>
          </cell>
          <cell r="DE122">
            <v>8053</v>
          </cell>
          <cell r="DF122">
            <v>3896</v>
          </cell>
          <cell r="DG122">
            <v>4157</v>
          </cell>
          <cell r="DH122">
            <v>8135</v>
          </cell>
          <cell r="DI122">
            <v>4132</v>
          </cell>
          <cell r="DJ122">
            <v>4003</v>
          </cell>
          <cell r="DK122">
            <v>7758</v>
          </cell>
          <cell r="DL122">
            <v>4118</v>
          </cell>
          <cell r="DM122">
            <v>3640</v>
          </cell>
          <cell r="DN122">
            <v>7512</v>
          </cell>
          <cell r="DO122">
            <v>3922</v>
          </cell>
          <cell r="DP122">
            <v>3590</v>
          </cell>
          <cell r="DQ122">
            <v>7181</v>
          </cell>
          <cell r="DR122">
            <v>3823</v>
          </cell>
          <cell r="DS122">
            <v>3358</v>
          </cell>
          <cell r="DT122">
            <v>6920</v>
          </cell>
          <cell r="DU122">
            <v>3833</v>
          </cell>
          <cell r="DV122">
            <v>3087</v>
          </cell>
          <cell r="DW122">
            <v>6563</v>
          </cell>
          <cell r="DX122">
            <v>3426</v>
          </cell>
          <cell r="DY122">
            <v>3137</v>
          </cell>
          <cell r="DZ122">
            <v>5793</v>
          </cell>
          <cell r="EA122">
            <v>3132</v>
          </cell>
          <cell r="EB122">
            <v>2661</v>
          </cell>
          <cell r="EC122">
            <v>5196</v>
          </cell>
          <cell r="ED122">
            <v>2821</v>
          </cell>
          <cell r="EE122">
            <v>2375</v>
          </cell>
          <cell r="EF122">
            <v>4667</v>
          </cell>
          <cell r="EG122">
            <v>2467</v>
          </cell>
          <cell r="EH122">
            <v>2200</v>
          </cell>
          <cell r="EI122">
            <v>4323</v>
          </cell>
          <cell r="EJ122">
            <v>2207</v>
          </cell>
          <cell r="EK122">
            <v>2116</v>
          </cell>
          <cell r="EL122">
            <v>4104</v>
          </cell>
          <cell r="EM122">
            <v>2058</v>
          </cell>
          <cell r="EN122">
            <v>2046</v>
          </cell>
          <cell r="EO122">
            <v>3830</v>
          </cell>
          <cell r="EP122">
            <v>1934</v>
          </cell>
          <cell r="EQ122">
            <v>1896</v>
          </cell>
          <cell r="ER122">
            <v>3764</v>
          </cell>
          <cell r="ES122">
            <v>1885</v>
          </cell>
          <cell r="ET122">
            <v>1879</v>
          </cell>
          <cell r="EU122">
            <v>3724</v>
          </cell>
          <cell r="EV122">
            <v>1952</v>
          </cell>
          <cell r="EW122">
            <v>1772</v>
          </cell>
          <cell r="EX122">
            <v>3363</v>
          </cell>
          <cell r="EY122">
            <v>1714</v>
          </cell>
          <cell r="EZ122">
            <v>1649</v>
          </cell>
          <cell r="FA122">
            <v>3382</v>
          </cell>
          <cell r="FB122">
            <v>1670</v>
          </cell>
          <cell r="FC122">
            <v>1712</v>
          </cell>
          <cell r="FD122">
            <v>3189</v>
          </cell>
          <cell r="FE122">
            <v>1589</v>
          </cell>
          <cell r="FF122">
            <v>1600</v>
          </cell>
          <cell r="FG122">
            <v>3303</v>
          </cell>
          <cell r="FH122">
            <v>1633</v>
          </cell>
          <cell r="FI122">
            <v>1670</v>
          </cell>
          <cell r="FJ122">
            <v>3232</v>
          </cell>
          <cell r="FK122">
            <v>1624</v>
          </cell>
          <cell r="FL122">
            <v>1608</v>
          </cell>
          <cell r="FM122">
            <v>3125</v>
          </cell>
          <cell r="FN122">
            <v>1459</v>
          </cell>
          <cell r="FO122">
            <v>1666</v>
          </cell>
          <cell r="FP122">
            <v>3097</v>
          </cell>
          <cell r="FQ122">
            <v>1557</v>
          </cell>
          <cell r="FR122">
            <v>1540</v>
          </cell>
          <cell r="FS122">
            <v>2821</v>
          </cell>
          <cell r="FT122">
            <v>1413</v>
          </cell>
          <cell r="FU122">
            <v>1408</v>
          </cell>
          <cell r="FV122">
            <v>2762</v>
          </cell>
          <cell r="FW122">
            <v>1324</v>
          </cell>
          <cell r="FX122">
            <v>1438</v>
          </cell>
          <cell r="FY122">
            <v>2611</v>
          </cell>
          <cell r="FZ122">
            <v>1219</v>
          </cell>
          <cell r="GA122">
            <v>1392</v>
          </cell>
          <cell r="GB122">
            <v>2471</v>
          </cell>
          <cell r="GC122">
            <v>1179</v>
          </cell>
          <cell r="GD122">
            <v>1292</v>
          </cell>
          <cell r="GE122">
            <v>2360</v>
          </cell>
          <cell r="GF122">
            <v>1175</v>
          </cell>
          <cell r="GG122">
            <v>1185</v>
          </cell>
          <cell r="GH122">
            <v>2269</v>
          </cell>
          <cell r="GI122">
            <v>1156</v>
          </cell>
          <cell r="GJ122">
            <v>1113</v>
          </cell>
          <cell r="GK122">
            <v>2027</v>
          </cell>
          <cell r="GL122">
            <v>980</v>
          </cell>
          <cell r="GM122">
            <v>1047</v>
          </cell>
          <cell r="GN122">
            <v>1978</v>
          </cell>
          <cell r="GO122">
            <v>934</v>
          </cell>
          <cell r="GP122">
            <v>1044</v>
          </cell>
          <cell r="GQ122">
            <v>1967</v>
          </cell>
          <cell r="GR122">
            <v>977</v>
          </cell>
          <cell r="GS122">
            <v>990</v>
          </cell>
          <cell r="GT122">
            <v>1832</v>
          </cell>
          <cell r="GU122">
            <v>912</v>
          </cell>
          <cell r="GV122">
            <v>920</v>
          </cell>
          <cell r="GW122">
            <v>1573</v>
          </cell>
          <cell r="GX122">
            <v>736</v>
          </cell>
          <cell r="GY122">
            <v>837</v>
          </cell>
          <cell r="GZ122">
            <v>1616</v>
          </cell>
          <cell r="HA122">
            <v>768</v>
          </cell>
          <cell r="HB122">
            <v>848</v>
          </cell>
          <cell r="HC122">
            <v>1467</v>
          </cell>
          <cell r="HD122">
            <v>732</v>
          </cell>
          <cell r="HE122">
            <v>735</v>
          </cell>
          <cell r="HF122">
            <v>1465</v>
          </cell>
          <cell r="HG122">
            <v>731</v>
          </cell>
          <cell r="HH122">
            <v>734</v>
          </cell>
          <cell r="HI122">
            <v>1380</v>
          </cell>
          <cell r="HJ122">
            <v>626</v>
          </cell>
          <cell r="HK122">
            <v>754</v>
          </cell>
          <cell r="HL122">
            <v>1318</v>
          </cell>
          <cell r="HM122">
            <v>579</v>
          </cell>
          <cell r="HN122">
            <v>739</v>
          </cell>
          <cell r="HO122">
            <v>1280</v>
          </cell>
          <cell r="HP122">
            <v>599</v>
          </cell>
          <cell r="HQ122">
            <v>681</v>
          </cell>
          <cell r="HR122">
            <v>1314</v>
          </cell>
          <cell r="HS122">
            <v>596</v>
          </cell>
          <cell r="HT122">
            <v>718</v>
          </cell>
          <cell r="HU122">
            <v>1014</v>
          </cell>
          <cell r="HV122">
            <v>491</v>
          </cell>
          <cell r="HW122">
            <v>523</v>
          </cell>
          <cell r="HX122">
            <v>1019</v>
          </cell>
          <cell r="HY122">
            <v>465</v>
          </cell>
          <cell r="HZ122">
            <v>554</v>
          </cell>
          <cell r="IA122">
            <v>968</v>
          </cell>
          <cell r="IB122">
            <v>462</v>
          </cell>
          <cell r="IC122">
            <v>506</v>
          </cell>
          <cell r="ID122">
            <v>915</v>
          </cell>
          <cell r="IE122">
            <v>401</v>
          </cell>
          <cell r="IF122">
            <v>514</v>
          </cell>
          <cell r="IG122">
            <v>819</v>
          </cell>
          <cell r="IH122">
            <v>384</v>
          </cell>
          <cell r="II122">
            <v>435</v>
          </cell>
          <cell r="IJ122">
            <v>780</v>
          </cell>
          <cell r="IK122">
            <v>380</v>
          </cell>
          <cell r="IL122">
            <v>400</v>
          </cell>
          <cell r="IM122">
            <v>787</v>
          </cell>
          <cell r="IN122">
            <v>372</v>
          </cell>
          <cell r="IO122">
            <v>415</v>
          </cell>
          <cell r="IP122">
            <v>778</v>
          </cell>
          <cell r="IQ122">
            <v>375</v>
          </cell>
          <cell r="IR122">
            <v>403</v>
          </cell>
          <cell r="IS122">
            <v>693</v>
          </cell>
          <cell r="IT122">
            <v>327</v>
          </cell>
          <cell r="IU122">
            <v>366</v>
          </cell>
          <cell r="IV122">
            <v>724</v>
          </cell>
          <cell r="IW122">
            <v>346</v>
          </cell>
          <cell r="IX122">
            <v>378</v>
          </cell>
          <cell r="IY122">
            <v>666</v>
          </cell>
          <cell r="IZ122">
            <v>310</v>
          </cell>
          <cell r="JA122">
            <v>356</v>
          </cell>
          <cell r="JB122">
            <v>667</v>
          </cell>
          <cell r="JC122">
            <v>325</v>
          </cell>
          <cell r="JD122">
            <v>342</v>
          </cell>
          <cell r="JE122">
            <v>567</v>
          </cell>
          <cell r="JF122">
            <v>257</v>
          </cell>
          <cell r="JG122">
            <v>310</v>
          </cell>
          <cell r="JH122">
            <v>487</v>
          </cell>
          <cell r="JI122">
            <v>216</v>
          </cell>
          <cell r="JJ122">
            <v>271</v>
          </cell>
          <cell r="JK122">
            <v>442</v>
          </cell>
          <cell r="JL122">
            <v>219</v>
          </cell>
          <cell r="JM122">
            <v>223</v>
          </cell>
          <cell r="JN122">
            <v>414</v>
          </cell>
          <cell r="JO122">
            <v>169</v>
          </cell>
          <cell r="JP122">
            <v>245</v>
          </cell>
          <cell r="JQ122">
            <v>394</v>
          </cell>
          <cell r="JR122">
            <v>165</v>
          </cell>
          <cell r="JS122">
            <v>229</v>
          </cell>
          <cell r="JT122">
            <v>355</v>
          </cell>
          <cell r="JU122">
            <v>160</v>
          </cell>
          <cell r="JV122">
            <v>195</v>
          </cell>
          <cell r="JW122">
            <v>277</v>
          </cell>
          <cell r="JX122">
            <v>100</v>
          </cell>
          <cell r="JY122">
            <v>177</v>
          </cell>
          <cell r="JZ122">
            <v>226</v>
          </cell>
          <cell r="KA122">
            <v>85</v>
          </cell>
          <cell r="KB122">
            <v>141</v>
          </cell>
          <cell r="KC122">
            <v>193</v>
          </cell>
          <cell r="KD122">
            <v>73</v>
          </cell>
          <cell r="KE122">
            <v>120</v>
          </cell>
          <cell r="KF122">
            <v>855</v>
          </cell>
          <cell r="KG122">
            <v>304</v>
          </cell>
          <cell r="KH122">
            <v>551</v>
          </cell>
        </row>
        <row r="123">
          <cell r="C123" t="str">
            <v>Halton</v>
          </cell>
          <cell r="D123" t="str">
            <v>E06000006</v>
          </cell>
          <cell r="E123" t="str">
            <v>Unitary Authority</v>
          </cell>
          <cell r="F123">
            <v>126528</v>
          </cell>
          <cell r="G123">
            <v>79794</v>
          </cell>
          <cell r="H123">
            <v>5.1399243800000001</v>
          </cell>
          <cell r="I123">
            <v>0.63064301972685888</v>
          </cell>
          <cell r="J123">
            <v>6769</v>
          </cell>
          <cell r="K123">
            <v>6636</v>
          </cell>
          <cell r="L123">
            <v>7826</v>
          </cell>
          <cell r="M123">
            <v>8285</v>
          </cell>
          <cell r="N123">
            <v>7709</v>
          </cell>
          <cell r="O123">
            <v>8309</v>
          </cell>
          <cell r="P123">
            <v>8838</v>
          </cell>
          <cell r="Q123">
            <v>9145</v>
          </cell>
          <cell r="R123">
            <v>7852</v>
          </cell>
          <cell r="S123">
            <v>8425</v>
          </cell>
          <cell r="T123">
            <v>61772</v>
          </cell>
          <cell r="U123">
            <v>64756</v>
          </cell>
          <cell r="V123">
            <v>1532</v>
          </cell>
          <cell r="W123">
            <v>792</v>
          </cell>
          <cell r="X123">
            <v>740</v>
          </cell>
          <cell r="Y123">
            <v>1554</v>
          </cell>
          <cell r="Z123">
            <v>818</v>
          </cell>
          <cell r="AA123">
            <v>736</v>
          </cell>
          <cell r="AB123">
            <v>1634</v>
          </cell>
          <cell r="AC123">
            <v>828</v>
          </cell>
          <cell r="AD123">
            <v>806</v>
          </cell>
          <cell r="AE123">
            <v>1631</v>
          </cell>
          <cell r="AF123">
            <v>871</v>
          </cell>
          <cell r="AG123">
            <v>760</v>
          </cell>
          <cell r="AH123">
            <v>1646</v>
          </cell>
          <cell r="AI123">
            <v>860</v>
          </cell>
          <cell r="AJ123">
            <v>786</v>
          </cell>
          <cell r="AK123">
            <v>1732</v>
          </cell>
          <cell r="AL123">
            <v>825</v>
          </cell>
          <cell r="AM123">
            <v>907</v>
          </cell>
          <cell r="AN123">
            <v>1644</v>
          </cell>
          <cell r="AO123">
            <v>815</v>
          </cell>
          <cell r="AP123">
            <v>829</v>
          </cell>
          <cell r="AQ123">
            <v>1730</v>
          </cell>
          <cell r="AR123">
            <v>885</v>
          </cell>
          <cell r="AS123">
            <v>845</v>
          </cell>
          <cell r="AT123">
            <v>1612</v>
          </cell>
          <cell r="AU123">
            <v>829</v>
          </cell>
          <cell r="AV123">
            <v>783</v>
          </cell>
          <cell r="AW123">
            <v>1720</v>
          </cell>
          <cell r="AX123">
            <v>895</v>
          </cell>
          <cell r="AY123">
            <v>825</v>
          </cell>
          <cell r="AZ123">
            <v>1565</v>
          </cell>
          <cell r="BA123">
            <v>806</v>
          </cell>
          <cell r="BB123">
            <v>759</v>
          </cell>
          <cell r="BC123">
            <v>1470</v>
          </cell>
          <cell r="BD123">
            <v>753</v>
          </cell>
          <cell r="BE123">
            <v>717</v>
          </cell>
          <cell r="BF123">
            <v>1375</v>
          </cell>
          <cell r="BG123">
            <v>700</v>
          </cell>
          <cell r="BH123">
            <v>675</v>
          </cell>
          <cell r="BI123">
            <v>1401</v>
          </cell>
          <cell r="BJ123">
            <v>696</v>
          </cell>
          <cell r="BK123">
            <v>705</v>
          </cell>
          <cell r="BL123">
            <v>1461</v>
          </cell>
          <cell r="BM123">
            <v>696</v>
          </cell>
          <cell r="BN123">
            <v>765</v>
          </cell>
          <cell r="BO123">
            <v>1488</v>
          </cell>
          <cell r="BP123">
            <v>779</v>
          </cell>
          <cell r="BQ123">
            <v>709</v>
          </cell>
          <cell r="BR123">
            <v>1543</v>
          </cell>
          <cell r="BS123">
            <v>812</v>
          </cell>
          <cell r="BT123">
            <v>731</v>
          </cell>
          <cell r="BU123">
            <v>1536</v>
          </cell>
          <cell r="BV123">
            <v>765</v>
          </cell>
          <cell r="BW123">
            <v>771</v>
          </cell>
          <cell r="BX123">
            <v>1485</v>
          </cell>
          <cell r="BY123">
            <v>727</v>
          </cell>
          <cell r="BZ123">
            <v>758</v>
          </cell>
          <cell r="CA123">
            <v>1317</v>
          </cell>
          <cell r="CB123">
            <v>688</v>
          </cell>
          <cell r="CC123">
            <v>629</v>
          </cell>
          <cell r="CD123">
            <v>1350</v>
          </cell>
          <cell r="CE123">
            <v>721</v>
          </cell>
          <cell r="CF123">
            <v>629</v>
          </cell>
          <cell r="CG123">
            <v>1475</v>
          </cell>
          <cell r="CH123">
            <v>730</v>
          </cell>
          <cell r="CI123">
            <v>745</v>
          </cell>
          <cell r="CJ123">
            <v>1480</v>
          </cell>
          <cell r="CK123">
            <v>721</v>
          </cell>
          <cell r="CL123">
            <v>759</v>
          </cell>
          <cell r="CM123">
            <v>1588</v>
          </cell>
          <cell r="CN123">
            <v>780</v>
          </cell>
          <cell r="CO123">
            <v>808</v>
          </cell>
          <cell r="CP123">
            <v>1631</v>
          </cell>
          <cell r="CQ123">
            <v>825</v>
          </cell>
          <cell r="CR123">
            <v>806</v>
          </cell>
          <cell r="CS123">
            <v>1541</v>
          </cell>
          <cell r="CT123">
            <v>757</v>
          </cell>
          <cell r="CU123">
            <v>784</v>
          </cell>
          <cell r="CV123">
            <v>1606</v>
          </cell>
          <cell r="CW123">
            <v>761</v>
          </cell>
          <cell r="CX123">
            <v>845</v>
          </cell>
          <cell r="CY123">
            <v>1625</v>
          </cell>
          <cell r="CZ123">
            <v>815</v>
          </cell>
          <cell r="DA123">
            <v>810</v>
          </cell>
          <cell r="DB123">
            <v>1722</v>
          </cell>
          <cell r="DC123">
            <v>788</v>
          </cell>
          <cell r="DD123">
            <v>934</v>
          </cell>
          <cell r="DE123">
            <v>1558</v>
          </cell>
          <cell r="DF123">
            <v>770</v>
          </cell>
          <cell r="DG123">
            <v>788</v>
          </cell>
          <cell r="DH123">
            <v>1602</v>
          </cell>
          <cell r="DI123">
            <v>785</v>
          </cell>
          <cell r="DJ123">
            <v>817</v>
          </cell>
          <cell r="DK123">
            <v>1659</v>
          </cell>
          <cell r="DL123">
            <v>787</v>
          </cell>
          <cell r="DM123">
            <v>872</v>
          </cell>
          <cell r="DN123">
            <v>1594</v>
          </cell>
          <cell r="DO123">
            <v>796</v>
          </cell>
          <cell r="DP123">
            <v>798</v>
          </cell>
          <cell r="DQ123">
            <v>1651</v>
          </cell>
          <cell r="DR123">
            <v>846</v>
          </cell>
          <cell r="DS123">
            <v>805</v>
          </cell>
          <cell r="DT123">
            <v>1553</v>
          </cell>
          <cell r="DU123">
            <v>721</v>
          </cell>
          <cell r="DV123">
            <v>832</v>
          </cell>
          <cell r="DW123">
            <v>1538</v>
          </cell>
          <cell r="DX123">
            <v>704</v>
          </cell>
          <cell r="DY123">
            <v>834</v>
          </cell>
          <cell r="DZ123">
            <v>1617</v>
          </cell>
          <cell r="EA123">
            <v>814</v>
          </cell>
          <cell r="EB123">
            <v>803</v>
          </cell>
          <cell r="EC123">
            <v>1388</v>
          </cell>
          <cell r="ED123">
            <v>644</v>
          </cell>
          <cell r="EE123">
            <v>744</v>
          </cell>
          <cell r="EF123">
            <v>1416</v>
          </cell>
          <cell r="EG123">
            <v>710</v>
          </cell>
          <cell r="EH123">
            <v>706</v>
          </cell>
          <cell r="EI123">
            <v>1516</v>
          </cell>
          <cell r="EJ123">
            <v>740</v>
          </cell>
          <cell r="EK123">
            <v>776</v>
          </cell>
          <cell r="EL123">
            <v>1531</v>
          </cell>
          <cell r="EM123">
            <v>721</v>
          </cell>
          <cell r="EN123">
            <v>810</v>
          </cell>
          <cell r="EO123">
            <v>1529</v>
          </cell>
          <cell r="EP123">
            <v>715</v>
          </cell>
          <cell r="EQ123">
            <v>814</v>
          </cell>
          <cell r="ER123">
            <v>1764</v>
          </cell>
          <cell r="ES123">
            <v>825</v>
          </cell>
          <cell r="ET123">
            <v>939</v>
          </cell>
          <cell r="EU123">
            <v>1802</v>
          </cell>
          <cell r="EV123">
            <v>892</v>
          </cell>
          <cell r="EW123">
            <v>910</v>
          </cell>
          <cell r="EX123">
            <v>1917</v>
          </cell>
          <cell r="EY123">
            <v>944</v>
          </cell>
          <cell r="EZ123">
            <v>973</v>
          </cell>
          <cell r="FA123">
            <v>1738</v>
          </cell>
          <cell r="FB123">
            <v>881</v>
          </cell>
          <cell r="FC123">
            <v>857</v>
          </cell>
          <cell r="FD123">
            <v>1742</v>
          </cell>
          <cell r="FE123">
            <v>893</v>
          </cell>
          <cell r="FF123">
            <v>849</v>
          </cell>
          <cell r="FG123">
            <v>1740</v>
          </cell>
          <cell r="FH123">
            <v>836</v>
          </cell>
          <cell r="FI123">
            <v>904</v>
          </cell>
          <cell r="FJ123">
            <v>1846</v>
          </cell>
          <cell r="FK123">
            <v>907</v>
          </cell>
          <cell r="FL123">
            <v>939</v>
          </cell>
          <cell r="FM123">
            <v>1753</v>
          </cell>
          <cell r="FN123">
            <v>874</v>
          </cell>
          <cell r="FO123">
            <v>879</v>
          </cell>
          <cell r="FP123">
            <v>1873</v>
          </cell>
          <cell r="FQ123">
            <v>924</v>
          </cell>
          <cell r="FR123">
            <v>949</v>
          </cell>
          <cell r="FS123">
            <v>1766</v>
          </cell>
          <cell r="FT123">
            <v>865</v>
          </cell>
          <cell r="FU123">
            <v>901</v>
          </cell>
          <cell r="FV123">
            <v>1816</v>
          </cell>
          <cell r="FW123">
            <v>868</v>
          </cell>
          <cell r="FX123">
            <v>948</v>
          </cell>
          <cell r="FY123">
            <v>1938</v>
          </cell>
          <cell r="FZ123">
            <v>931</v>
          </cell>
          <cell r="GA123">
            <v>1007</v>
          </cell>
          <cell r="GB123">
            <v>1771</v>
          </cell>
          <cell r="GC123">
            <v>859</v>
          </cell>
          <cell r="GD123">
            <v>912</v>
          </cell>
          <cell r="GE123">
            <v>1678</v>
          </cell>
          <cell r="GF123">
            <v>791</v>
          </cell>
          <cell r="GG123">
            <v>887</v>
          </cell>
          <cell r="GH123">
            <v>1772</v>
          </cell>
          <cell r="GI123">
            <v>853</v>
          </cell>
          <cell r="GJ123">
            <v>919</v>
          </cell>
          <cell r="GK123">
            <v>1722</v>
          </cell>
          <cell r="GL123">
            <v>826</v>
          </cell>
          <cell r="GM123">
            <v>896</v>
          </cell>
          <cell r="GN123">
            <v>1585</v>
          </cell>
          <cell r="GO123">
            <v>768</v>
          </cell>
          <cell r="GP123">
            <v>817</v>
          </cell>
          <cell r="GQ123">
            <v>1702</v>
          </cell>
          <cell r="GR123">
            <v>811</v>
          </cell>
          <cell r="GS123">
            <v>891</v>
          </cell>
          <cell r="GT123">
            <v>1544</v>
          </cell>
          <cell r="GU123">
            <v>706</v>
          </cell>
          <cell r="GV123">
            <v>838</v>
          </cell>
          <cell r="GW123">
            <v>1578</v>
          </cell>
          <cell r="GX123">
            <v>784</v>
          </cell>
          <cell r="GY123">
            <v>794</v>
          </cell>
          <cell r="GZ123">
            <v>1508</v>
          </cell>
          <cell r="HA123">
            <v>723</v>
          </cell>
          <cell r="HB123">
            <v>785</v>
          </cell>
          <cell r="HC123">
            <v>1556</v>
          </cell>
          <cell r="HD123">
            <v>761</v>
          </cell>
          <cell r="HE123">
            <v>795</v>
          </cell>
          <cell r="HF123">
            <v>1632</v>
          </cell>
          <cell r="HG123">
            <v>829</v>
          </cell>
          <cell r="HH123">
            <v>803</v>
          </cell>
          <cell r="HI123">
            <v>1557</v>
          </cell>
          <cell r="HJ123">
            <v>749</v>
          </cell>
          <cell r="HK123">
            <v>808</v>
          </cell>
          <cell r="HL123">
            <v>1576</v>
          </cell>
          <cell r="HM123">
            <v>780</v>
          </cell>
          <cell r="HN123">
            <v>796</v>
          </cell>
          <cell r="HO123">
            <v>1615</v>
          </cell>
          <cell r="HP123">
            <v>792</v>
          </cell>
          <cell r="HQ123">
            <v>823</v>
          </cell>
          <cell r="HR123">
            <v>1750</v>
          </cell>
          <cell r="HS123">
            <v>876</v>
          </cell>
          <cell r="HT123">
            <v>874</v>
          </cell>
          <cell r="HU123">
            <v>1222</v>
          </cell>
          <cell r="HV123">
            <v>630</v>
          </cell>
          <cell r="HW123">
            <v>592</v>
          </cell>
          <cell r="HX123">
            <v>1047</v>
          </cell>
          <cell r="HY123">
            <v>512</v>
          </cell>
          <cell r="HZ123">
            <v>535</v>
          </cell>
          <cell r="IA123">
            <v>1130</v>
          </cell>
          <cell r="IB123">
            <v>561</v>
          </cell>
          <cell r="IC123">
            <v>569</v>
          </cell>
          <cell r="ID123">
            <v>1023</v>
          </cell>
          <cell r="IE123">
            <v>471</v>
          </cell>
          <cell r="IF123">
            <v>552</v>
          </cell>
          <cell r="IG123">
            <v>958</v>
          </cell>
          <cell r="IH123">
            <v>467</v>
          </cell>
          <cell r="II123">
            <v>491</v>
          </cell>
          <cell r="IJ123">
            <v>849</v>
          </cell>
          <cell r="IK123">
            <v>415</v>
          </cell>
          <cell r="IL123">
            <v>434</v>
          </cell>
          <cell r="IM123">
            <v>839</v>
          </cell>
          <cell r="IN123">
            <v>382</v>
          </cell>
          <cell r="IO123">
            <v>457</v>
          </cell>
          <cell r="IP123">
            <v>825</v>
          </cell>
          <cell r="IQ123">
            <v>370</v>
          </cell>
          <cell r="IR123">
            <v>455</v>
          </cell>
          <cell r="IS123">
            <v>772</v>
          </cell>
          <cell r="IT123">
            <v>373</v>
          </cell>
          <cell r="IU123">
            <v>399</v>
          </cell>
          <cell r="IV123">
            <v>728</v>
          </cell>
          <cell r="IW123">
            <v>334</v>
          </cell>
          <cell r="IX123">
            <v>394</v>
          </cell>
          <cell r="IY123">
            <v>695</v>
          </cell>
          <cell r="IZ123">
            <v>297</v>
          </cell>
          <cell r="JA123">
            <v>398</v>
          </cell>
          <cell r="JB123">
            <v>702</v>
          </cell>
          <cell r="JC123">
            <v>318</v>
          </cell>
          <cell r="JD123">
            <v>384</v>
          </cell>
          <cell r="JE123">
            <v>578</v>
          </cell>
          <cell r="JF123">
            <v>201</v>
          </cell>
          <cell r="JG123">
            <v>377</v>
          </cell>
          <cell r="JH123">
            <v>536</v>
          </cell>
          <cell r="JI123">
            <v>205</v>
          </cell>
          <cell r="JJ123">
            <v>331</v>
          </cell>
          <cell r="JK123">
            <v>482</v>
          </cell>
          <cell r="JL123">
            <v>196</v>
          </cell>
          <cell r="JM123">
            <v>286</v>
          </cell>
          <cell r="JN123">
            <v>443</v>
          </cell>
          <cell r="JO123">
            <v>192</v>
          </cell>
          <cell r="JP123">
            <v>251</v>
          </cell>
          <cell r="JQ123">
            <v>427</v>
          </cell>
          <cell r="JR123">
            <v>183</v>
          </cell>
          <cell r="JS123">
            <v>244</v>
          </cell>
          <cell r="JT123">
            <v>343</v>
          </cell>
          <cell r="JU123">
            <v>141</v>
          </cell>
          <cell r="JV123">
            <v>202</v>
          </cell>
          <cell r="JW123">
            <v>262</v>
          </cell>
          <cell r="JX123">
            <v>91</v>
          </cell>
          <cell r="JY123">
            <v>171</v>
          </cell>
          <cell r="JZ123">
            <v>246</v>
          </cell>
          <cell r="KA123">
            <v>89</v>
          </cell>
          <cell r="KB123">
            <v>157</v>
          </cell>
          <cell r="KC123">
            <v>219</v>
          </cell>
          <cell r="KD123">
            <v>83</v>
          </cell>
          <cell r="KE123">
            <v>136</v>
          </cell>
          <cell r="KF123">
            <v>715</v>
          </cell>
          <cell r="KG123">
            <v>222</v>
          </cell>
          <cell r="KH123">
            <v>493</v>
          </cell>
        </row>
        <row r="124">
          <cell r="C124" t="str">
            <v>Hambleton</v>
          </cell>
          <cell r="D124" t="str">
            <v>E07000164</v>
          </cell>
          <cell r="E124" t="str">
            <v>Non-metropolitan District</v>
          </cell>
          <cell r="F124">
            <v>90035</v>
          </cell>
          <cell r="G124">
            <v>53136</v>
          </cell>
          <cell r="H124">
            <v>2.7831103000000001</v>
          </cell>
          <cell r="I124">
            <v>0.59017048925417892</v>
          </cell>
          <cell r="J124">
            <v>4000</v>
          </cell>
          <cell r="K124">
            <v>3768</v>
          </cell>
          <cell r="L124">
            <v>4684</v>
          </cell>
          <cell r="M124">
            <v>4075</v>
          </cell>
          <cell r="N124">
            <v>4619</v>
          </cell>
          <cell r="O124">
            <v>4988</v>
          </cell>
          <cell r="P124">
            <v>7016</v>
          </cell>
          <cell r="Q124">
            <v>7382</v>
          </cell>
          <cell r="R124">
            <v>6210</v>
          </cell>
          <cell r="S124">
            <v>6394</v>
          </cell>
          <cell r="T124">
            <v>44287</v>
          </cell>
          <cell r="U124">
            <v>45748</v>
          </cell>
          <cell r="V124">
            <v>756</v>
          </cell>
          <cell r="W124">
            <v>393</v>
          </cell>
          <cell r="X124">
            <v>363</v>
          </cell>
          <cell r="Y124">
            <v>881</v>
          </cell>
          <cell r="Z124">
            <v>429</v>
          </cell>
          <cell r="AA124">
            <v>452</v>
          </cell>
          <cell r="AB124">
            <v>863</v>
          </cell>
          <cell r="AC124">
            <v>474</v>
          </cell>
          <cell r="AD124">
            <v>389</v>
          </cell>
          <cell r="AE124">
            <v>955</v>
          </cell>
          <cell r="AF124">
            <v>491</v>
          </cell>
          <cell r="AG124">
            <v>464</v>
          </cell>
          <cell r="AH124">
            <v>852</v>
          </cell>
          <cell r="AI124">
            <v>414</v>
          </cell>
          <cell r="AJ124">
            <v>438</v>
          </cell>
          <cell r="AK124">
            <v>986</v>
          </cell>
          <cell r="AL124">
            <v>530</v>
          </cell>
          <cell r="AM124">
            <v>456</v>
          </cell>
          <cell r="AN124">
            <v>897</v>
          </cell>
          <cell r="AO124">
            <v>463</v>
          </cell>
          <cell r="AP124">
            <v>434</v>
          </cell>
          <cell r="AQ124">
            <v>1004</v>
          </cell>
          <cell r="AR124">
            <v>513</v>
          </cell>
          <cell r="AS124">
            <v>491</v>
          </cell>
          <cell r="AT124">
            <v>925</v>
          </cell>
          <cell r="AU124">
            <v>473</v>
          </cell>
          <cell r="AV124">
            <v>452</v>
          </cell>
          <cell r="AW124">
            <v>950</v>
          </cell>
          <cell r="AX124">
            <v>502</v>
          </cell>
          <cell r="AY124">
            <v>448</v>
          </cell>
          <cell r="AZ124">
            <v>909</v>
          </cell>
          <cell r="BA124">
            <v>468</v>
          </cell>
          <cell r="BB124">
            <v>441</v>
          </cell>
          <cell r="BC124">
            <v>928</v>
          </cell>
          <cell r="BD124">
            <v>444</v>
          </cell>
          <cell r="BE124">
            <v>484</v>
          </cell>
          <cell r="BF124">
            <v>933</v>
          </cell>
          <cell r="BG124">
            <v>472</v>
          </cell>
          <cell r="BH124">
            <v>461</v>
          </cell>
          <cell r="BI124">
            <v>927</v>
          </cell>
          <cell r="BJ124">
            <v>460</v>
          </cell>
          <cell r="BK124">
            <v>467</v>
          </cell>
          <cell r="BL124">
            <v>941</v>
          </cell>
          <cell r="BM124">
            <v>517</v>
          </cell>
          <cell r="BN124">
            <v>424</v>
          </cell>
          <cell r="BO124">
            <v>1046</v>
          </cell>
          <cell r="BP124">
            <v>559</v>
          </cell>
          <cell r="BQ124">
            <v>487</v>
          </cell>
          <cell r="BR124">
            <v>1030</v>
          </cell>
          <cell r="BS124">
            <v>494</v>
          </cell>
          <cell r="BT124">
            <v>536</v>
          </cell>
          <cell r="BU124">
            <v>1029</v>
          </cell>
          <cell r="BV124">
            <v>530</v>
          </cell>
          <cell r="BW124">
            <v>499</v>
          </cell>
          <cell r="BX124">
            <v>1014</v>
          </cell>
          <cell r="BY124">
            <v>536</v>
          </cell>
          <cell r="BZ124">
            <v>478</v>
          </cell>
          <cell r="CA124">
            <v>766</v>
          </cell>
          <cell r="CB124">
            <v>398</v>
          </cell>
          <cell r="CC124">
            <v>368</v>
          </cell>
          <cell r="CD124">
            <v>612</v>
          </cell>
          <cell r="CE124">
            <v>323</v>
          </cell>
          <cell r="CF124">
            <v>289</v>
          </cell>
          <cell r="CG124">
            <v>746</v>
          </cell>
          <cell r="CH124">
            <v>415</v>
          </cell>
          <cell r="CI124">
            <v>331</v>
          </cell>
          <cell r="CJ124">
            <v>764</v>
          </cell>
          <cell r="CK124">
            <v>387</v>
          </cell>
          <cell r="CL124">
            <v>377</v>
          </cell>
          <cell r="CM124">
            <v>848</v>
          </cell>
          <cell r="CN124">
            <v>424</v>
          </cell>
          <cell r="CO124">
            <v>424</v>
          </cell>
          <cell r="CP124">
            <v>959</v>
          </cell>
          <cell r="CQ124">
            <v>493</v>
          </cell>
          <cell r="CR124">
            <v>466</v>
          </cell>
          <cell r="CS124">
            <v>887</v>
          </cell>
          <cell r="CT124">
            <v>518</v>
          </cell>
          <cell r="CU124">
            <v>369</v>
          </cell>
          <cell r="CV124">
            <v>919</v>
          </cell>
          <cell r="CW124">
            <v>520</v>
          </cell>
          <cell r="CX124">
            <v>399</v>
          </cell>
          <cell r="CY124">
            <v>995</v>
          </cell>
          <cell r="CZ124">
            <v>538</v>
          </cell>
          <cell r="DA124">
            <v>457</v>
          </cell>
          <cell r="DB124">
            <v>880</v>
          </cell>
          <cell r="DC124">
            <v>473</v>
          </cell>
          <cell r="DD124">
            <v>407</v>
          </cell>
          <cell r="DE124">
            <v>900</v>
          </cell>
          <cell r="DF124">
            <v>482</v>
          </cell>
          <cell r="DG124">
            <v>418</v>
          </cell>
          <cell r="DH124">
            <v>916</v>
          </cell>
          <cell r="DI124">
            <v>465</v>
          </cell>
          <cell r="DJ124">
            <v>451</v>
          </cell>
          <cell r="DK124">
            <v>756</v>
          </cell>
          <cell r="DL124">
            <v>407</v>
          </cell>
          <cell r="DM124">
            <v>349</v>
          </cell>
          <cell r="DN124">
            <v>807</v>
          </cell>
          <cell r="DO124">
            <v>407</v>
          </cell>
          <cell r="DP124">
            <v>400</v>
          </cell>
          <cell r="DQ124">
            <v>818</v>
          </cell>
          <cell r="DR124">
            <v>405</v>
          </cell>
          <cell r="DS124">
            <v>413</v>
          </cell>
          <cell r="DT124">
            <v>881</v>
          </cell>
          <cell r="DU124">
            <v>469</v>
          </cell>
          <cell r="DV124">
            <v>412</v>
          </cell>
          <cell r="DW124">
            <v>824</v>
          </cell>
          <cell r="DX124">
            <v>428</v>
          </cell>
          <cell r="DY124">
            <v>396</v>
          </cell>
          <cell r="DZ124">
            <v>900</v>
          </cell>
          <cell r="EA124">
            <v>438</v>
          </cell>
          <cell r="EB124">
            <v>462</v>
          </cell>
          <cell r="EC124">
            <v>810</v>
          </cell>
          <cell r="ED124">
            <v>403</v>
          </cell>
          <cell r="EE124">
            <v>407</v>
          </cell>
          <cell r="EF124">
            <v>848</v>
          </cell>
          <cell r="EG124">
            <v>392</v>
          </cell>
          <cell r="EH124">
            <v>456</v>
          </cell>
          <cell r="EI124">
            <v>839</v>
          </cell>
          <cell r="EJ124">
            <v>414</v>
          </cell>
          <cell r="EK124">
            <v>425</v>
          </cell>
          <cell r="EL124">
            <v>926</v>
          </cell>
          <cell r="EM124">
            <v>472</v>
          </cell>
          <cell r="EN124">
            <v>454</v>
          </cell>
          <cell r="EO124">
            <v>949</v>
          </cell>
          <cell r="EP124">
            <v>445</v>
          </cell>
          <cell r="EQ124">
            <v>504</v>
          </cell>
          <cell r="ER124">
            <v>1116</v>
          </cell>
          <cell r="ES124">
            <v>512</v>
          </cell>
          <cell r="ET124">
            <v>604</v>
          </cell>
          <cell r="EU124">
            <v>1186</v>
          </cell>
          <cell r="EV124">
            <v>561</v>
          </cell>
          <cell r="EW124">
            <v>625</v>
          </cell>
          <cell r="EX124">
            <v>1209</v>
          </cell>
          <cell r="EY124">
            <v>554</v>
          </cell>
          <cell r="EZ124">
            <v>655</v>
          </cell>
          <cell r="FA124">
            <v>1243</v>
          </cell>
          <cell r="FB124">
            <v>616</v>
          </cell>
          <cell r="FC124">
            <v>627</v>
          </cell>
          <cell r="FD124">
            <v>1343</v>
          </cell>
          <cell r="FE124">
            <v>604</v>
          </cell>
          <cell r="FF124">
            <v>739</v>
          </cell>
          <cell r="FG124">
            <v>1462</v>
          </cell>
          <cell r="FH124">
            <v>735</v>
          </cell>
          <cell r="FI124">
            <v>727</v>
          </cell>
          <cell r="FJ124">
            <v>1340</v>
          </cell>
          <cell r="FK124">
            <v>646</v>
          </cell>
          <cell r="FL124">
            <v>694</v>
          </cell>
          <cell r="FM124">
            <v>1477</v>
          </cell>
          <cell r="FN124">
            <v>742</v>
          </cell>
          <cell r="FO124">
            <v>735</v>
          </cell>
          <cell r="FP124">
            <v>1591</v>
          </cell>
          <cell r="FQ124">
            <v>736</v>
          </cell>
          <cell r="FR124">
            <v>855</v>
          </cell>
          <cell r="FS124">
            <v>1477</v>
          </cell>
          <cell r="FT124">
            <v>729</v>
          </cell>
          <cell r="FU124">
            <v>748</v>
          </cell>
          <cell r="FV124">
            <v>1544</v>
          </cell>
          <cell r="FW124">
            <v>779</v>
          </cell>
          <cell r="FX124">
            <v>765</v>
          </cell>
          <cell r="FY124">
            <v>1446</v>
          </cell>
          <cell r="FZ124">
            <v>723</v>
          </cell>
          <cell r="GA124">
            <v>723</v>
          </cell>
          <cell r="GB124">
            <v>1475</v>
          </cell>
          <cell r="GC124">
            <v>706</v>
          </cell>
          <cell r="GD124">
            <v>769</v>
          </cell>
          <cell r="GE124">
            <v>1402</v>
          </cell>
          <cell r="GF124">
            <v>706</v>
          </cell>
          <cell r="GG124">
            <v>696</v>
          </cell>
          <cell r="GH124">
            <v>1286</v>
          </cell>
          <cell r="GI124">
            <v>641</v>
          </cell>
          <cell r="GJ124">
            <v>645</v>
          </cell>
          <cell r="GK124">
            <v>1279</v>
          </cell>
          <cell r="GL124">
            <v>626</v>
          </cell>
          <cell r="GM124">
            <v>653</v>
          </cell>
          <cell r="GN124">
            <v>1225</v>
          </cell>
          <cell r="GO124">
            <v>610</v>
          </cell>
          <cell r="GP124">
            <v>615</v>
          </cell>
          <cell r="GQ124">
            <v>1260</v>
          </cell>
          <cell r="GR124">
            <v>590</v>
          </cell>
          <cell r="GS124">
            <v>670</v>
          </cell>
          <cell r="GT124">
            <v>1141</v>
          </cell>
          <cell r="GU124">
            <v>540</v>
          </cell>
          <cell r="GV124">
            <v>601</v>
          </cell>
          <cell r="GW124">
            <v>1222</v>
          </cell>
          <cell r="GX124">
            <v>589</v>
          </cell>
          <cell r="GY124">
            <v>633</v>
          </cell>
          <cell r="GZ124">
            <v>1287</v>
          </cell>
          <cell r="HA124">
            <v>668</v>
          </cell>
          <cell r="HB124">
            <v>619</v>
          </cell>
          <cell r="HC124">
            <v>1219</v>
          </cell>
          <cell r="HD124">
            <v>616</v>
          </cell>
          <cell r="HE124">
            <v>603</v>
          </cell>
          <cell r="HF124">
            <v>1283</v>
          </cell>
          <cell r="HG124">
            <v>624</v>
          </cell>
          <cell r="HH124">
            <v>659</v>
          </cell>
          <cell r="HI124">
            <v>1269</v>
          </cell>
          <cell r="HJ124">
            <v>620</v>
          </cell>
          <cell r="HK124">
            <v>649</v>
          </cell>
          <cell r="HL124">
            <v>1294</v>
          </cell>
          <cell r="HM124">
            <v>658</v>
          </cell>
          <cell r="HN124">
            <v>636</v>
          </cell>
          <cell r="HO124">
            <v>1452</v>
          </cell>
          <cell r="HP124">
            <v>708</v>
          </cell>
          <cell r="HQ124">
            <v>744</v>
          </cell>
          <cell r="HR124">
            <v>1554</v>
          </cell>
          <cell r="HS124">
            <v>771</v>
          </cell>
          <cell r="HT124">
            <v>783</v>
          </cell>
          <cell r="HU124">
            <v>1210</v>
          </cell>
          <cell r="HV124">
            <v>571</v>
          </cell>
          <cell r="HW124">
            <v>639</v>
          </cell>
          <cell r="HX124">
            <v>1238</v>
          </cell>
          <cell r="HY124">
            <v>580</v>
          </cell>
          <cell r="HZ124">
            <v>658</v>
          </cell>
          <cell r="IA124">
            <v>1226</v>
          </cell>
          <cell r="IB124">
            <v>612</v>
          </cell>
          <cell r="IC124">
            <v>614</v>
          </cell>
          <cell r="ID124">
            <v>1073</v>
          </cell>
          <cell r="IE124">
            <v>551</v>
          </cell>
          <cell r="IF124">
            <v>522</v>
          </cell>
          <cell r="IG124">
            <v>966</v>
          </cell>
          <cell r="IH124">
            <v>451</v>
          </cell>
          <cell r="II124">
            <v>515</v>
          </cell>
          <cell r="IJ124">
            <v>824</v>
          </cell>
          <cell r="IK124">
            <v>380</v>
          </cell>
          <cell r="IL124">
            <v>444</v>
          </cell>
          <cell r="IM124">
            <v>951</v>
          </cell>
          <cell r="IN124">
            <v>412</v>
          </cell>
          <cell r="IO124">
            <v>539</v>
          </cell>
          <cell r="IP124">
            <v>904</v>
          </cell>
          <cell r="IQ124">
            <v>419</v>
          </cell>
          <cell r="IR124">
            <v>485</v>
          </cell>
          <cell r="IS124">
            <v>884</v>
          </cell>
          <cell r="IT124">
            <v>429</v>
          </cell>
          <cell r="IU124">
            <v>455</v>
          </cell>
          <cell r="IV124">
            <v>788</v>
          </cell>
          <cell r="IW124">
            <v>335</v>
          </cell>
          <cell r="IX124">
            <v>453</v>
          </cell>
          <cell r="IY124">
            <v>749</v>
          </cell>
          <cell r="IZ124">
            <v>324</v>
          </cell>
          <cell r="JA124">
            <v>425</v>
          </cell>
          <cell r="JB124">
            <v>677</v>
          </cell>
          <cell r="JC124">
            <v>298</v>
          </cell>
          <cell r="JD124">
            <v>379</v>
          </cell>
          <cell r="JE124">
            <v>656</v>
          </cell>
          <cell r="JF124">
            <v>294</v>
          </cell>
          <cell r="JG124">
            <v>362</v>
          </cell>
          <cell r="JH124">
            <v>592</v>
          </cell>
          <cell r="JI124">
            <v>256</v>
          </cell>
          <cell r="JJ124">
            <v>336</v>
          </cell>
          <cell r="JK124">
            <v>515</v>
          </cell>
          <cell r="JL124">
            <v>240</v>
          </cell>
          <cell r="JM124">
            <v>275</v>
          </cell>
          <cell r="JN124">
            <v>552</v>
          </cell>
          <cell r="JO124">
            <v>247</v>
          </cell>
          <cell r="JP124">
            <v>305</v>
          </cell>
          <cell r="JQ124">
            <v>435</v>
          </cell>
          <cell r="JR124">
            <v>156</v>
          </cell>
          <cell r="JS124">
            <v>279</v>
          </cell>
          <cell r="JT124">
            <v>438</v>
          </cell>
          <cell r="JU124">
            <v>196</v>
          </cell>
          <cell r="JV124">
            <v>242</v>
          </cell>
          <cell r="JW124">
            <v>354</v>
          </cell>
          <cell r="JX124">
            <v>146</v>
          </cell>
          <cell r="JY124">
            <v>208</v>
          </cell>
          <cell r="JZ124">
            <v>306</v>
          </cell>
          <cell r="KA124">
            <v>107</v>
          </cell>
          <cell r="KB124">
            <v>199</v>
          </cell>
          <cell r="KC124">
            <v>290</v>
          </cell>
          <cell r="KD124">
            <v>114</v>
          </cell>
          <cell r="KE124">
            <v>176</v>
          </cell>
          <cell r="KF124">
            <v>949</v>
          </cell>
          <cell r="KG124">
            <v>281</v>
          </cell>
          <cell r="KH124">
            <v>668</v>
          </cell>
        </row>
        <row r="125">
          <cell r="C125" t="str">
            <v>Hammersmith and Fulham</v>
          </cell>
          <cell r="D125" t="str">
            <v>E09000013</v>
          </cell>
          <cell r="E125" t="str">
            <v>London Borough</v>
          </cell>
          <cell r="F125">
            <v>179410</v>
          </cell>
          <cell r="G125">
            <v>129641</v>
          </cell>
          <cell r="H125">
            <v>5.8164343299999999</v>
          </cell>
          <cell r="I125">
            <v>0.72259628783233931</v>
          </cell>
          <cell r="J125">
            <v>9670</v>
          </cell>
          <cell r="K125">
            <v>9661</v>
          </cell>
          <cell r="L125">
            <v>20910</v>
          </cell>
          <cell r="M125">
            <v>21203</v>
          </cell>
          <cell r="N125">
            <v>15860</v>
          </cell>
          <cell r="O125">
            <v>14869</v>
          </cell>
          <cell r="P125">
            <v>11183</v>
          </cell>
          <cell r="Q125">
            <v>11688</v>
          </cell>
          <cell r="R125">
            <v>6667</v>
          </cell>
          <cell r="S125">
            <v>7930</v>
          </cell>
          <cell r="T125">
            <v>88065</v>
          </cell>
          <cell r="U125">
            <v>91345</v>
          </cell>
          <cell r="V125">
            <v>2284</v>
          </cell>
          <cell r="W125">
            <v>1099</v>
          </cell>
          <cell r="X125">
            <v>1185</v>
          </cell>
          <cell r="Y125">
            <v>2283</v>
          </cell>
          <cell r="Z125">
            <v>1185</v>
          </cell>
          <cell r="AA125">
            <v>1098</v>
          </cell>
          <cell r="AB125">
            <v>2363</v>
          </cell>
          <cell r="AC125">
            <v>1210</v>
          </cell>
          <cell r="AD125">
            <v>1153</v>
          </cell>
          <cell r="AE125">
            <v>2391</v>
          </cell>
          <cell r="AF125">
            <v>1217</v>
          </cell>
          <cell r="AG125">
            <v>1174</v>
          </cell>
          <cell r="AH125">
            <v>2280</v>
          </cell>
          <cell r="AI125">
            <v>1121</v>
          </cell>
          <cell r="AJ125">
            <v>1159</v>
          </cell>
          <cell r="AK125">
            <v>2194</v>
          </cell>
          <cell r="AL125">
            <v>1122</v>
          </cell>
          <cell r="AM125">
            <v>1072</v>
          </cell>
          <cell r="AN125">
            <v>2134</v>
          </cell>
          <cell r="AO125">
            <v>1079</v>
          </cell>
          <cell r="AP125">
            <v>1055</v>
          </cell>
          <cell r="AQ125">
            <v>2005</v>
          </cell>
          <cell r="AR125">
            <v>1017</v>
          </cell>
          <cell r="AS125">
            <v>988</v>
          </cell>
          <cell r="AT125">
            <v>2102</v>
          </cell>
          <cell r="AU125">
            <v>1126</v>
          </cell>
          <cell r="AV125">
            <v>976</v>
          </cell>
          <cell r="AW125">
            <v>1822</v>
          </cell>
          <cell r="AX125">
            <v>926</v>
          </cell>
          <cell r="AY125">
            <v>896</v>
          </cell>
          <cell r="AZ125">
            <v>1733</v>
          </cell>
          <cell r="BA125">
            <v>838</v>
          </cell>
          <cell r="BB125">
            <v>895</v>
          </cell>
          <cell r="BC125">
            <v>1611</v>
          </cell>
          <cell r="BD125">
            <v>779</v>
          </cell>
          <cell r="BE125">
            <v>832</v>
          </cell>
          <cell r="BF125">
            <v>1579</v>
          </cell>
          <cell r="BG125">
            <v>776</v>
          </cell>
          <cell r="BH125">
            <v>803</v>
          </cell>
          <cell r="BI125">
            <v>1504</v>
          </cell>
          <cell r="BJ125">
            <v>770</v>
          </cell>
          <cell r="BK125">
            <v>734</v>
          </cell>
          <cell r="BL125">
            <v>1521</v>
          </cell>
          <cell r="BM125">
            <v>751</v>
          </cell>
          <cell r="BN125">
            <v>770</v>
          </cell>
          <cell r="BO125">
            <v>1498</v>
          </cell>
          <cell r="BP125">
            <v>752</v>
          </cell>
          <cell r="BQ125">
            <v>746</v>
          </cell>
          <cell r="BR125">
            <v>1547</v>
          </cell>
          <cell r="BS125">
            <v>791</v>
          </cell>
          <cell r="BT125">
            <v>756</v>
          </cell>
          <cell r="BU125">
            <v>1397</v>
          </cell>
          <cell r="BV125">
            <v>666</v>
          </cell>
          <cell r="BW125">
            <v>731</v>
          </cell>
          <cell r="BX125">
            <v>1497</v>
          </cell>
          <cell r="BY125">
            <v>748</v>
          </cell>
          <cell r="BZ125">
            <v>749</v>
          </cell>
          <cell r="CA125">
            <v>1493</v>
          </cell>
          <cell r="CB125">
            <v>772</v>
          </cell>
          <cell r="CC125">
            <v>721</v>
          </cell>
          <cell r="CD125">
            <v>1884</v>
          </cell>
          <cell r="CE125">
            <v>1002</v>
          </cell>
          <cell r="CF125">
            <v>882</v>
          </cell>
          <cell r="CG125">
            <v>2271</v>
          </cell>
          <cell r="CH125">
            <v>1157</v>
          </cell>
          <cell r="CI125">
            <v>1114</v>
          </cell>
          <cell r="CJ125">
            <v>2494</v>
          </cell>
          <cell r="CK125">
            <v>1238</v>
          </cell>
          <cell r="CL125">
            <v>1256</v>
          </cell>
          <cell r="CM125">
            <v>2980</v>
          </cell>
          <cell r="CN125">
            <v>1479</v>
          </cell>
          <cell r="CO125">
            <v>1501</v>
          </cell>
          <cell r="CP125">
            <v>3768</v>
          </cell>
          <cell r="CQ125">
            <v>1817</v>
          </cell>
          <cell r="CR125">
            <v>1951</v>
          </cell>
          <cell r="CS125">
            <v>3738</v>
          </cell>
          <cell r="CT125">
            <v>1628</v>
          </cell>
          <cell r="CU125">
            <v>2110</v>
          </cell>
          <cell r="CV125">
            <v>4110</v>
          </cell>
          <cell r="CW125">
            <v>1855</v>
          </cell>
          <cell r="CX125">
            <v>2255</v>
          </cell>
          <cell r="CY125">
            <v>4387</v>
          </cell>
          <cell r="CZ125">
            <v>2128</v>
          </cell>
          <cell r="DA125">
            <v>2259</v>
          </cell>
          <cell r="DB125">
            <v>4464</v>
          </cell>
          <cell r="DC125">
            <v>2184</v>
          </cell>
          <cell r="DD125">
            <v>2280</v>
          </cell>
          <cell r="DE125">
            <v>4655</v>
          </cell>
          <cell r="DF125">
            <v>2232</v>
          </cell>
          <cell r="DG125">
            <v>2423</v>
          </cell>
          <cell r="DH125">
            <v>4681</v>
          </cell>
          <cell r="DI125">
            <v>2450</v>
          </cell>
          <cell r="DJ125">
            <v>2231</v>
          </cell>
          <cell r="DK125">
            <v>4169</v>
          </cell>
          <cell r="DL125">
            <v>2203</v>
          </cell>
          <cell r="DM125">
            <v>1966</v>
          </cell>
          <cell r="DN125">
            <v>4215</v>
          </cell>
          <cell r="DO125">
            <v>2177</v>
          </cell>
          <cell r="DP125">
            <v>2038</v>
          </cell>
          <cell r="DQ125">
            <v>3954</v>
          </cell>
          <cell r="DR125">
            <v>2083</v>
          </cell>
          <cell r="DS125">
            <v>1871</v>
          </cell>
          <cell r="DT125">
            <v>3740</v>
          </cell>
          <cell r="DU125">
            <v>1970</v>
          </cell>
          <cell r="DV125">
            <v>1770</v>
          </cell>
          <cell r="DW125">
            <v>3832</v>
          </cell>
          <cell r="DX125">
            <v>2087</v>
          </cell>
          <cell r="DY125">
            <v>1745</v>
          </cell>
          <cell r="DZ125">
            <v>3456</v>
          </cell>
          <cell r="EA125">
            <v>1713</v>
          </cell>
          <cell r="EB125">
            <v>1743</v>
          </cell>
          <cell r="EC125">
            <v>3219</v>
          </cell>
          <cell r="ED125">
            <v>1671</v>
          </cell>
          <cell r="EE125">
            <v>1548</v>
          </cell>
          <cell r="EF125">
            <v>3071</v>
          </cell>
          <cell r="EG125">
            <v>1632</v>
          </cell>
          <cell r="EH125">
            <v>1439</v>
          </cell>
          <cell r="EI125">
            <v>2978</v>
          </cell>
          <cell r="EJ125">
            <v>1606</v>
          </cell>
          <cell r="EK125">
            <v>1372</v>
          </cell>
          <cell r="EL125">
            <v>3016</v>
          </cell>
          <cell r="EM125">
            <v>1523</v>
          </cell>
          <cell r="EN125">
            <v>1493</v>
          </cell>
          <cell r="EO125">
            <v>2909</v>
          </cell>
          <cell r="EP125">
            <v>1463</v>
          </cell>
          <cell r="EQ125">
            <v>1446</v>
          </cell>
          <cell r="ER125">
            <v>2788</v>
          </cell>
          <cell r="ES125">
            <v>1423</v>
          </cell>
          <cell r="ET125">
            <v>1365</v>
          </cell>
          <cell r="EU125">
            <v>2831</v>
          </cell>
          <cell r="EV125">
            <v>1473</v>
          </cell>
          <cell r="EW125">
            <v>1358</v>
          </cell>
          <cell r="EX125">
            <v>2629</v>
          </cell>
          <cell r="EY125">
            <v>1269</v>
          </cell>
          <cell r="EZ125">
            <v>1360</v>
          </cell>
          <cell r="FA125">
            <v>2492</v>
          </cell>
          <cell r="FB125">
            <v>1218</v>
          </cell>
          <cell r="FC125">
            <v>1274</v>
          </cell>
          <cell r="FD125">
            <v>2433</v>
          </cell>
          <cell r="FE125">
            <v>1197</v>
          </cell>
          <cell r="FF125">
            <v>1236</v>
          </cell>
          <cell r="FG125">
            <v>2452</v>
          </cell>
          <cell r="FH125">
            <v>1225</v>
          </cell>
          <cell r="FI125">
            <v>1227</v>
          </cell>
          <cell r="FJ125">
            <v>2481</v>
          </cell>
          <cell r="FK125">
            <v>1194</v>
          </cell>
          <cell r="FL125">
            <v>1287</v>
          </cell>
          <cell r="FM125">
            <v>2367</v>
          </cell>
          <cell r="FN125">
            <v>1178</v>
          </cell>
          <cell r="FO125">
            <v>1189</v>
          </cell>
          <cell r="FP125">
            <v>2277</v>
          </cell>
          <cell r="FQ125">
            <v>1076</v>
          </cell>
          <cell r="FR125">
            <v>1201</v>
          </cell>
          <cell r="FS125">
            <v>2329</v>
          </cell>
          <cell r="FT125">
            <v>1159</v>
          </cell>
          <cell r="FU125">
            <v>1170</v>
          </cell>
          <cell r="FV125">
            <v>2135</v>
          </cell>
          <cell r="FW125">
            <v>1042</v>
          </cell>
          <cell r="FX125">
            <v>1093</v>
          </cell>
          <cell r="FY125">
            <v>2025</v>
          </cell>
          <cell r="FZ125">
            <v>978</v>
          </cell>
          <cell r="GA125">
            <v>1047</v>
          </cell>
          <cell r="GB125">
            <v>1880</v>
          </cell>
          <cell r="GC125">
            <v>916</v>
          </cell>
          <cell r="GD125">
            <v>964</v>
          </cell>
          <cell r="GE125">
            <v>1813</v>
          </cell>
          <cell r="GF125">
            <v>884</v>
          </cell>
          <cell r="GG125">
            <v>929</v>
          </cell>
          <cell r="GH125">
            <v>1609</v>
          </cell>
          <cell r="GI125">
            <v>743</v>
          </cell>
          <cell r="GJ125">
            <v>866</v>
          </cell>
          <cell r="GK125">
            <v>1676</v>
          </cell>
          <cell r="GL125">
            <v>778</v>
          </cell>
          <cell r="GM125">
            <v>898</v>
          </cell>
          <cell r="GN125">
            <v>1468</v>
          </cell>
          <cell r="GO125">
            <v>703</v>
          </cell>
          <cell r="GP125">
            <v>765</v>
          </cell>
          <cell r="GQ125">
            <v>1437</v>
          </cell>
          <cell r="GR125">
            <v>633</v>
          </cell>
          <cell r="GS125">
            <v>804</v>
          </cell>
          <cell r="GT125">
            <v>1388</v>
          </cell>
          <cell r="GU125">
            <v>620</v>
          </cell>
          <cell r="GV125">
            <v>768</v>
          </cell>
          <cell r="GW125">
            <v>1409</v>
          </cell>
          <cell r="GX125">
            <v>591</v>
          </cell>
          <cell r="GY125">
            <v>818</v>
          </cell>
          <cell r="GZ125">
            <v>1287</v>
          </cell>
          <cell r="HA125">
            <v>586</v>
          </cell>
          <cell r="HB125">
            <v>701</v>
          </cell>
          <cell r="HC125">
            <v>1244</v>
          </cell>
          <cell r="HD125">
            <v>546</v>
          </cell>
          <cell r="HE125">
            <v>698</v>
          </cell>
          <cell r="HF125">
            <v>1266</v>
          </cell>
          <cell r="HG125">
            <v>583</v>
          </cell>
          <cell r="HH125">
            <v>683</v>
          </cell>
          <cell r="HI125">
            <v>1193</v>
          </cell>
          <cell r="HJ125">
            <v>500</v>
          </cell>
          <cell r="HK125">
            <v>693</v>
          </cell>
          <cell r="HL125">
            <v>1216</v>
          </cell>
          <cell r="HM125">
            <v>535</v>
          </cell>
          <cell r="HN125">
            <v>681</v>
          </cell>
          <cell r="HO125">
            <v>1281</v>
          </cell>
          <cell r="HP125">
            <v>568</v>
          </cell>
          <cell r="HQ125">
            <v>713</v>
          </cell>
          <cell r="HR125">
            <v>1274</v>
          </cell>
          <cell r="HS125">
            <v>571</v>
          </cell>
          <cell r="HT125">
            <v>703</v>
          </cell>
          <cell r="HU125">
            <v>1065</v>
          </cell>
          <cell r="HV125">
            <v>485</v>
          </cell>
          <cell r="HW125">
            <v>580</v>
          </cell>
          <cell r="HX125">
            <v>963</v>
          </cell>
          <cell r="HY125">
            <v>456</v>
          </cell>
          <cell r="HZ125">
            <v>507</v>
          </cell>
          <cell r="IA125">
            <v>955</v>
          </cell>
          <cell r="IB125">
            <v>456</v>
          </cell>
          <cell r="IC125">
            <v>499</v>
          </cell>
          <cell r="ID125">
            <v>844</v>
          </cell>
          <cell r="IE125">
            <v>378</v>
          </cell>
          <cell r="IF125">
            <v>466</v>
          </cell>
          <cell r="IG125">
            <v>768</v>
          </cell>
          <cell r="IH125">
            <v>343</v>
          </cell>
          <cell r="II125">
            <v>425</v>
          </cell>
          <cell r="IJ125">
            <v>783</v>
          </cell>
          <cell r="IK125">
            <v>340</v>
          </cell>
          <cell r="IL125">
            <v>443</v>
          </cell>
          <cell r="IM125">
            <v>814</v>
          </cell>
          <cell r="IN125">
            <v>373</v>
          </cell>
          <cell r="IO125">
            <v>441</v>
          </cell>
          <cell r="IP125">
            <v>782</v>
          </cell>
          <cell r="IQ125">
            <v>344</v>
          </cell>
          <cell r="IR125">
            <v>438</v>
          </cell>
          <cell r="IS125">
            <v>704</v>
          </cell>
          <cell r="IT125">
            <v>320</v>
          </cell>
          <cell r="IU125">
            <v>384</v>
          </cell>
          <cell r="IV125">
            <v>633</v>
          </cell>
          <cell r="IW125">
            <v>277</v>
          </cell>
          <cell r="IX125">
            <v>356</v>
          </cell>
          <cell r="IY125">
            <v>598</v>
          </cell>
          <cell r="IZ125">
            <v>271</v>
          </cell>
          <cell r="JA125">
            <v>327</v>
          </cell>
          <cell r="JB125">
            <v>534</v>
          </cell>
          <cell r="JC125">
            <v>227</v>
          </cell>
          <cell r="JD125">
            <v>307</v>
          </cell>
          <cell r="JE125">
            <v>499</v>
          </cell>
          <cell r="JF125">
            <v>208</v>
          </cell>
          <cell r="JG125">
            <v>291</v>
          </cell>
          <cell r="JH125">
            <v>459</v>
          </cell>
          <cell r="JI125">
            <v>179</v>
          </cell>
          <cell r="JJ125">
            <v>280</v>
          </cell>
          <cell r="JK125">
            <v>448</v>
          </cell>
          <cell r="JL125">
            <v>219</v>
          </cell>
          <cell r="JM125">
            <v>229</v>
          </cell>
          <cell r="JN125">
            <v>409</v>
          </cell>
          <cell r="JO125">
            <v>158</v>
          </cell>
          <cell r="JP125">
            <v>251</v>
          </cell>
          <cell r="JQ125">
            <v>394</v>
          </cell>
          <cell r="JR125">
            <v>165</v>
          </cell>
          <cell r="JS125">
            <v>229</v>
          </cell>
          <cell r="JT125">
            <v>349</v>
          </cell>
          <cell r="JU125">
            <v>112</v>
          </cell>
          <cell r="JV125">
            <v>237</v>
          </cell>
          <cell r="JW125">
            <v>291</v>
          </cell>
          <cell r="JX125">
            <v>107</v>
          </cell>
          <cell r="JY125">
            <v>184</v>
          </cell>
          <cell r="JZ125">
            <v>219</v>
          </cell>
          <cell r="KA125">
            <v>100</v>
          </cell>
          <cell r="KB125">
            <v>119</v>
          </cell>
          <cell r="KC125">
            <v>214</v>
          </cell>
          <cell r="KD125">
            <v>92</v>
          </cell>
          <cell r="KE125">
            <v>122</v>
          </cell>
          <cell r="KF125">
            <v>776</v>
          </cell>
          <cell r="KG125">
            <v>223</v>
          </cell>
          <cell r="KH125">
            <v>553</v>
          </cell>
        </row>
        <row r="126">
          <cell r="C126" t="str">
            <v>Harborough</v>
          </cell>
          <cell r="D126" t="str">
            <v>E07000131</v>
          </cell>
          <cell r="E126" t="str">
            <v>Non-metropolitan District</v>
          </cell>
          <cell r="F126">
            <v>89284</v>
          </cell>
          <cell r="G126">
            <v>54167</v>
          </cell>
          <cell r="H126">
            <v>2.3709228200000001</v>
          </cell>
          <cell r="I126">
            <v>0.60668204829532724</v>
          </cell>
          <cell r="J126">
            <v>4336</v>
          </cell>
          <cell r="K126">
            <v>3851</v>
          </cell>
          <cell r="L126">
            <v>4110</v>
          </cell>
          <cell r="M126">
            <v>4182</v>
          </cell>
          <cell r="N126">
            <v>5512</v>
          </cell>
          <cell r="O126">
            <v>5824</v>
          </cell>
          <cell r="P126">
            <v>7322</v>
          </cell>
          <cell r="Q126">
            <v>7476</v>
          </cell>
          <cell r="R126">
            <v>5821</v>
          </cell>
          <cell r="S126">
            <v>5733</v>
          </cell>
          <cell r="T126">
            <v>44302</v>
          </cell>
          <cell r="U126">
            <v>44982</v>
          </cell>
          <cell r="V126">
            <v>883</v>
          </cell>
          <cell r="W126">
            <v>476</v>
          </cell>
          <cell r="X126">
            <v>407</v>
          </cell>
          <cell r="Y126">
            <v>865</v>
          </cell>
          <cell r="Z126">
            <v>459</v>
          </cell>
          <cell r="AA126">
            <v>406</v>
          </cell>
          <cell r="AB126">
            <v>901</v>
          </cell>
          <cell r="AC126">
            <v>477</v>
          </cell>
          <cell r="AD126">
            <v>424</v>
          </cell>
          <cell r="AE126">
            <v>930</v>
          </cell>
          <cell r="AF126">
            <v>459</v>
          </cell>
          <cell r="AG126">
            <v>471</v>
          </cell>
          <cell r="AH126">
            <v>1005</v>
          </cell>
          <cell r="AI126">
            <v>525</v>
          </cell>
          <cell r="AJ126">
            <v>480</v>
          </cell>
          <cell r="AK126">
            <v>1077</v>
          </cell>
          <cell r="AL126">
            <v>548</v>
          </cell>
          <cell r="AM126">
            <v>529</v>
          </cell>
          <cell r="AN126">
            <v>1018</v>
          </cell>
          <cell r="AO126">
            <v>545</v>
          </cell>
          <cell r="AP126">
            <v>473</v>
          </cell>
          <cell r="AQ126">
            <v>1166</v>
          </cell>
          <cell r="AR126">
            <v>612</v>
          </cell>
          <cell r="AS126">
            <v>554</v>
          </cell>
          <cell r="AT126">
            <v>1094</v>
          </cell>
          <cell r="AU126">
            <v>549</v>
          </cell>
          <cell r="AV126">
            <v>545</v>
          </cell>
          <cell r="AW126">
            <v>1134</v>
          </cell>
          <cell r="AX126">
            <v>613</v>
          </cell>
          <cell r="AY126">
            <v>521</v>
          </cell>
          <cell r="AZ126">
            <v>1009</v>
          </cell>
          <cell r="BA126">
            <v>506</v>
          </cell>
          <cell r="BB126">
            <v>503</v>
          </cell>
          <cell r="BC126">
            <v>1098</v>
          </cell>
          <cell r="BD126">
            <v>573</v>
          </cell>
          <cell r="BE126">
            <v>525</v>
          </cell>
          <cell r="BF126">
            <v>1105</v>
          </cell>
          <cell r="BG126">
            <v>577</v>
          </cell>
          <cell r="BH126">
            <v>528</v>
          </cell>
          <cell r="BI126">
            <v>1023</v>
          </cell>
          <cell r="BJ126">
            <v>513</v>
          </cell>
          <cell r="BK126">
            <v>510</v>
          </cell>
          <cell r="BL126">
            <v>1144</v>
          </cell>
          <cell r="BM126">
            <v>612</v>
          </cell>
          <cell r="BN126">
            <v>532</v>
          </cell>
          <cell r="BO126">
            <v>1115</v>
          </cell>
          <cell r="BP126">
            <v>579</v>
          </cell>
          <cell r="BQ126">
            <v>536</v>
          </cell>
          <cell r="BR126">
            <v>1126</v>
          </cell>
          <cell r="BS126">
            <v>575</v>
          </cell>
          <cell r="BT126">
            <v>551</v>
          </cell>
          <cell r="BU126">
            <v>1105</v>
          </cell>
          <cell r="BV126">
            <v>584</v>
          </cell>
          <cell r="BW126">
            <v>521</v>
          </cell>
          <cell r="BX126">
            <v>1111</v>
          </cell>
          <cell r="BY126">
            <v>572</v>
          </cell>
          <cell r="BZ126">
            <v>539</v>
          </cell>
          <cell r="CA126">
            <v>753</v>
          </cell>
          <cell r="CB126">
            <v>407</v>
          </cell>
          <cell r="CC126">
            <v>346</v>
          </cell>
          <cell r="CD126">
            <v>774</v>
          </cell>
          <cell r="CE126">
            <v>446</v>
          </cell>
          <cell r="CF126">
            <v>328</v>
          </cell>
          <cell r="CG126">
            <v>767</v>
          </cell>
          <cell r="CH126">
            <v>405</v>
          </cell>
          <cell r="CI126">
            <v>362</v>
          </cell>
          <cell r="CJ126">
            <v>785</v>
          </cell>
          <cell r="CK126">
            <v>413</v>
          </cell>
          <cell r="CL126">
            <v>372</v>
          </cell>
          <cell r="CM126">
            <v>817</v>
          </cell>
          <cell r="CN126">
            <v>455</v>
          </cell>
          <cell r="CO126">
            <v>362</v>
          </cell>
          <cell r="CP126">
            <v>949</v>
          </cell>
          <cell r="CQ126">
            <v>479</v>
          </cell>
          <cell r="CR126">
            <v>470</v>
          </cell>
          <cell r="CS126">
            <v>861</v>
          </cell>
          <cell r="CT126">
            <v>419</v>
          </cell>
          <cell r="CU126">
            <v>442</v>
          </cell>
          <cell r="CV126">
            <v>895</v>
          </cell>
          <cell r="CW126">
            <v>465</v>
          </cell>
          <cell r="CX126">
            <v>430</v>
          </cell>
          <cell r="CY126">
            <v>812</v>
          </cell>
          <cell r="CZ126">
            <v>430</v>
          </cell>
          <cell r="DA126">
            <v>382</v>
          </cell>
          <cell r="DB126">
            <v>784</v>
          </cell>
          <cell r="DC126">
            <v>404</v>
          </cell>
          <cell r="DD126">
            <v>380</v>
          </cell>
          <cell r="DE126">
            <v>800</v>
          </cell>
          <cell r="DF126">
            <v>363</v>
          </cell>
          <cell r="DG126">
            <v>437</v>
          </cell>
          <cell r="DH126">
            <v>817</v>
          </cell>
          <cell r="DI126">
            <v>414</v>
          </cell>
          <cell r="DJ126">
            <v>403</v>
          </cell>
          <cell r="DK126">
            <v>863</v>
          </cell>
          <cell r="DL126">
            <v>440</v>
          </cell>
          <cell r="DM126">
            <v>423</v>
          </cell>
          <cell r="DN126">
            <v>748</v>
          </cell>
          <cell r="DO126">
            <v>350</v>
          </cell>
          <cell r="DP126">
            <v>398</v>
          </cell>
          <cell r="DQ126">
            <v>803</v>
          </cell>
          <cell r="DR126">
            <v>380</v>
          </cell>
          <cell r="DS126">
            <v>423</v>
          </cell>
          <cell r="DT126">
            <v>909</v>
          </cell>
          <cell r="DU126">
            <v>445</v>
          </cell>
          <cell r="DV126">
            <v>464</v>
          </cell>
          <cell r="DW126">
            <v>1008</v>
          </cell>
          <cell r="DX126">
            <v>485</v>
          </cell>
          <cell r="DY126">
            <v>523</v>
          </cell>
          <cell r="DZ126">
            <v>984</v>
          </cell>
          <cell r="EA126">
            <v>470</v>
          </cell>
          <cell r="EB126">
            <v>514</v>
          </cell>
          <cell r="EC126">
            <v>937</v>
          </cell>
          <cell r="ED126">
            <v>453</v>
          </cell>
          <cell r="EE126">
            <v>484</v>
          </cell>
          <cell r="EF126">
            <v>974</v>
          </cell>
          <cell r="EG126">
            <v>453</v>
          </cell>
          <cell r="EH126">
            <v>521</v>
          </cell>
          <cell r="EI126">
            <v>1028</v>
          </cell>
          <cell r="EJ126">
            <v>528</v>
          </cell>
          <cell r="EK126">
            <v>500</v>
          </cell>
          <cell r="EL126">
            <v>1107</v>
          </cell>
          <cell r="EM126">
            <v>541</v>
          </cell>
          <cell r="EN126">
            <v>566</v>
          </cell>
          <cell r="EO126">
            <v>1160</v>
          </cell>
          <cell r="EP126">
            <v>509</v>
          </cell>
          <cell r="EQ126">
            <v>651</v>
          </cell>
          <cell r="ER126">
            <v>1327</v>
          </cell>
          <cell r="ES126">
            <v>654</v>
          </cell>
          <cell r="ET126">
            <v>673</v>
          </cell>
          <cell r="EU126">
            <v>1367</v>
          </cell>
          <cell r="EV126">
            <v>689</v>
          </cell>
          <cell r="EW126">
            <v>678</v>
          </cell>
          <cell r="EX126">
            <v>1444</v>
          </cell>
          <cell r="EY126">
            <v>730</v>
          </cell>
          <cell r="EZ126">
            <v>714</v>
          </cell>
          <cell r="FA126">
            <v>1356</v>
          </cell>
          <cell r="FB126">
            <v>638</v>
          </cell>
          <cell r="FC126">
            <v>718</v>
          </cell>
          <cell r="FD126">
            <v>1563</v>
          </cell>
          <cell r="FE126">
            <v>763</v>
          </cell>
          <cell r="FF126">
            <v>800</v>
          </cell>
          <cell r="FG126">
            <v>1469</v>
          </cell>
          <cell r="FH126">
            <v>730</v>
          </cell>
          <cell r="FI126">
            <v>739</v>
          </cell>
          <cell r="FJ126">
            <v>1563</v>
          </cell>
          <cell r="FK126">
            <v>781</v>
          </cell>
          <cell r="FL126">
            <v>782</v>
          </cell>
          <cell r="FM126">
            <v>1501</v>
          </cell>
          <cell r="FN126">
            <v>725</v>
          </cell>
          <cell r="FO126">
            <v>776</v>
          </cell>
          <cell r="FP126">
            <v>1554</v>
          </cell>
          <cell r="FQ126">
            <v>771</v>
          </cell>
          <cell r="FR126">
            <v>783</v>
          </cell>
          <cell r="FS126">
            <v>1521</v>
          </cell>
          <cell r="FT126">
            <v>729</v>
          </cell>
          <cell r="FU126">
            <v>792</v>
          </cell>
          <cell r="FV126">
            <v>1481</v>
          </cell>
          <cell r="FW126">
            <v>735</v>
          </cell>
          <cell r="FX126">
            <v>746</v>
          </cell>
          <cell r="FY126">
            <v>1418</v>
          </cell>
          <cell r="FZ126">
            <v>701</v>
          </cell>
          <cell r="GA126">
            <v>717</v>
          </cell>
          <cell r="GB126">
            <v>1372</v>
          </cell>
          <cell r="GC126">
            <v>749</v>
          </cell>
          <cell r="GD126">
            <v>623</v>
          </cell>
          <cell r="GE126">
            <v>1286</v>
          </cell>
          <cell r="GF126">
            <v>658</v>
          </cell>
          <cell r="GG126">
            <v>628</v>
          </cell>
          <cell r="GH126">
            <v>1237</v>
          </cell>
          <cell r="GI126">
            <v>602</v>
          </cell>
          <cell r="GJ126">
            <v>635</v>
          </cell>
          <cell r="GK126">
            <v>1248</v>
          </cell>
          <cell r="GL126">
            <v>655</v>
          </cell>
          <cell r="GM126">
            <v>593</v>
          </cell>
          <cell r="GN126">
            <v>1158</v>
          </cell>
          <cell r="GO126">
            <v>566</v>
          </cell>
          <cell r="GP126">
            <v>592</v>
          </cell>
          <cell r="GQ126">
            <v>1176</v>
          </cell>
          <cell r="GR126">
            <v>588</v>
          </cell>
          <cell r="GS126">
            <v>588</v>
          </cell>
          <cell r="GT126">
            <v>1071</v>
          </cell>
          <cell r="GU126">
            <v>519</v>
          </cell>
          <cell r="GV126">
            <v>552</v>
          </cell>
          <cell r="GW126">
            <v>1070</v>
          </cell>
          <cell r="GX126">
            <v>523</v>
          </cell>
          <cell r="GY126">
            <v>547</v>
          </cell>
          <cell r="GZ126">
            <v>1078</v>
          </cell>
          <cell r="HA126">
            <v>537</v>
          </cell>
          <cell r="HB126">
            <v>541</v>
          </cell>
          <cell r="HC126">
            <v>1092</v>
          </cell>
          <cell r="HD126">
            <v>576</v>
          </cell>
          <cell r="HE126">
            <v>516</v>
          </cell>
          <cell r="HF126">
            <v>1138</v>
          </cell>
          <cell r="HG126">
            <v>597</v>
          </cell>
          <cell r="HH126">
            <v>541</v>
          </cell>
          <cell r="HI126">
            <v>1125</v>
          </cell>
          <cell r="HJ126">
            <v>539</v>
          </cell>
          <cell r="HK126">
            <v>586</v>
          </cell>
          <cell r="HL126">
            <v>1138</v>
          </cell>
          <cell r="HM126">
            <v>565</v>
          </cell>
          <cell r="HN126">
            <v>573</v>
          </cell>
          <cell r="HO126">
            <v>1261</v>
          </cell>
          <cell r="HP126">
            <v>627</v>
          </cell>
          <cell r="HQ126">
            <v>634</v>
          </cell>
          <cell r="HR126">
            <v>1364</v>
          </cell>
          <cell r="HS126">
            <v>659</v>
          </cell>
          <cell r="HT126">
            <v>705</v>
          </cell>
          <cell r="HU126">
            <v>1058</v>
          </cell>
          <cell r="HV126">
            <v>544</v>
          </cell>
          <cell r="HW126">
            <v>514</v>
          </cell>
          <cell r="HX126">
            <v>1029</v>
          </cell>
          <cell r="HY126">
            <v>502</v>
          </cell>
          <cell r="HZ126">
            <v>527</v>
          </cell>
          <cell r="IA126">
            <v>1049</v>
          </cell>
          <cell r="IB126">
            <v>510</v>
          </cell>
          <cell r="IC126">
            <v>539</v>
          </cell>
          <cell r="ID126">
            <v>957</v>
          </cell>
          <cell r="IE126">
            <v>468</v>
          </cell>
          <cell r="IF126">
            <v>489</v>
          </cell>
          <cell r="IG126">
            <v>715</v>
          </cell>
          <cell r="IH126">
            <v>376</v>
          </cell>
          <cell r="II126">
            <v>339</v>
          </cell>
          <cell r="IJ126">
            <v>628</v>
          </cell>
          <cell r="IK126">
            <v>286</v>
          </cell>
          <cell r="IL126">
            <v>342</v>
          </cell>
          <cell r="IM126">
            <v>735</v>
          </cell>
          <cell r="IN126">
            <v>343</v>
          </cell>
          <cell r="IO126">
            <v>392</v>
          </cell>
          <cell r="IP126">
            <v>699</v>
          </cell>
          <cell r="IQ126">
            <v>354</v>
          </cell>
          <cell r="IR126">
            <v>345</v>
          </cell>
          <cell r="IS126">
            <v>703</v>
          </cell>
          <cell r="IT126">
            <v>324</v>
          </cell>
          <cell r="IU126">
            <v>379</v>
          </cell>
          <cell r="IV126">
            <v>689</v>
          </cell>
          <cell r="IW126">
            <v>312</v>
          </cell>
          <cell r="IX126">
            <v>377</v>
          </cell>
          <cell r="IY126">
            <v>611</v>
          </cell>
          <cell r="IZ126">
            <v>275</v>
          </cell>
          <cell r="JA126">
            <v>336</v>
          </cell>
          <cell r="JB126">
            <v>556</v>
          </cell>
          <cell r="JC126">
            <v>265</v>
          </cell>
          <cell r="JD126">
            <v>291</v>
          </cell>
          <cell r="JE126">
            <v>494</v>
          </cell>
          <cell r="JF126">
            <v>229</v>
          </cell>
          <cell r="JG126">
            <v>265</v>
          </cell>
          <cell r="JH126">
            <v>468</v>
          </cell>
          <cell r="JI126">
            <v>222</v>
          </cell>
          <cell r="JJ126">
            <v>246</v>
          </cell>
          <cell r="JK126">
            <v>443</v>
          </cell>
          <cell r="JL126">
            <v>190</v>
          </cell>
          <cell r="JM126">
            <v>253</v>
          </cell>
          <cell r="JN126">
            <v>449</v>
          </cell>
          <cell r="JO126">
            <v>192</v>
          </cell>
          <cell r="JP126">
            <v>257</v>
          </cell>
          <cell r="JQ126">
            <v>380</v>
          </cell>
          <cell r="JR126">
            <v>147</v>
          </cell>
          <cell r="JS126">
            <v>233</v>
          </cell>
          <cell r="JT126">
            <v>339</v>
          </cell>
          <cell r="JU126">
            <v>112</v>
          </cell>
          <cell r="JV126">
            <v>227</v>
          </cell>
          <cell r="JW126">
            <v>281</v>
          </cell>
          <cell r="JX126">
            <v>108</v>
          </cell>
          <cell r="JY126">
            <v>173</v>
          </cell>
          <cell r="JZ126">
            <v>243</v>
          </cell>
          <cell r="KA126">
            <v>85</v>
          </cell>
          <cell r="KB126">
            <v>158</v>
          </cell>
          <cell r="KC126">
            <v>213</v>
          </cell>
          <cell r="KD126">
            <v>78</v>
          </cell>
          <cell r="KE126">
            <v>135</v>
          </cell>
          <cell r="KF126">
            <v>923</v>
          </cell>
          <cell r="KG126">
            <v>266</v>
          </cell>
          <cell r="KH126">
            <v>657</v>
          </cell>
        </row>
        <row r="127">
          <cell r="C127" t="str">
            <v>Haringey</v>
          </cell>
          <cell r="D127" t="str">
            <v>E09000014</v>
          </cell>
          <cell r="E127" t="str">
            <v>London Borough</v>
          </cell>
          <cell r="F127">
            <v>272864</v>
          </cell>
          <cell r="G127">
            <v>192970</v>
          </cell>
          <cell r="H127">
            <v>6.1963119500000001</v>
          </cell>
          <cell r="I127">
            <v>0.70720212266916849</v>
          </cell>
          <cell r="J127">
            <v>15053</v>
          </cell>
          <cell r="K127">
            <v>14574</v>
          </cell>
          <cell r="L127">
            <v>30002</v>
          </cell>
          <cell r="M127">
            <v>27824</v>
          </cell>
          <cell r="N127">
            <v>24919</v>
          </cell>
          <cell r="O127">
            <v>22472</v>
          </cell>
          <cell r="P127">
            <v>17697</v>
          </cell>
          <cell r="Q127">
            <v>17954</v>
          </cell>
          <cell r="R127">
            <v>10427</v>
          </cell>
          <cell r="S127">
            <v>12048</v>
          </cell>
          <cell r="T127">
            <v>137113</v>
          </cell>
          <cell r="U127">
            <v>135751</v>
          </cell>
          <cell r="V127">
            <v>4052</v>
          </cell>
          <cell r="W127">
            <v>2071</v>
          </cell>
          <cell r="X127">
            <v>1981</v>
          </cell>
          <cell r="Y127">
            <v>4040</v>
          </cell>
          <cell r="Z127">
            <v>2053</v>
          </cell>
          <cell r="AA127">
            <v>1987</v>
          </cell>
          <cell r="AB127">
            <v>3828</v>
          </cell>
          <cell r="AC127">
            <v>1952</v>
          </cell>
          <cell r="AD127">
            <v>1876</v>
          </cell>
          <cell r="AE127">
            <v>3723</v>
          </cell>
          <cell r="AF127">
            <v>1852</v>
          </cell>
          <cell r="AG127">
            <v>1871</v>
          </cell>
          <cell r="AH127">
            <v>3426</v>
          </cell>
          <cell r="AI127">
            <v>1691</v>
          </cell>
          <cell r="AJ127">
            <v>1735</v>
          </cell>
          <cell r="AK127">
            <v>3502</v>
          </cell>
          <cell r="AL127">
            <v>1836</v>
          </cell>
          <cell r="AM127">
            <v>1666</v>
          </cell>
          <cell r="AN127">
            <v>3391</v>
          </cell>
          <cell r="AO127">
            <v>1699</v>
          </cell>
          <cell r="AP127">
            <v>1692</v>
          </cell>
          <cell r="AQ127">
            <v>3399</v>
          </cell>
          <cell r="AR127">
            <v>1666</v>
          </cell>
          <cell r="AS127">
            <v>1733</v>
          </cell>
          <cell r="AT127">
            <v>3334</v>
          </cell>
          <cell r="AU127">
            <v>1748</v>
          </cell>
          <cell r="AV127">
            <v>1586</v>
          </cell>
          <cell r="AW127">
            <v>3482</v>
          </cell>
          <cell r="AX127">
            <v>1852</v>
          </cell>
          <cell r="AY127">
            <v>1630</v>
          </cell>
          <cell r="AZ127">
            <v>3152</v>
          </cell>
          <cell r="BA127">
            <v>1673</v>
          </cell>
          <cell r="BB127">
            <v>1479</v>
          </cell>
          <cell r="BC127">
            <v>3185</v>
          </cell>
          <cell r="BD127">
            <v>1576</v>
          </cell>
          <cell r="BE127">
            <v>1609</v>
          </cell>
          <cell r="BF127">
            <v>3030</v>
          </cell>
          <cell r="BG127">
            <v>1533</v>
          </cell>
          <cell r="BH127">
            <v>1497</v>
          </cell>
          <cell r="BI127">
            <v>2957</v>
          </cell>
          <cell r="BJ127">
            <v>1449</v>
          </cell>
          <cell r="BK127">
            <v>1508</v>
          </cell>
          <cell r="BL127">
            <v>3056</v>
          </cell>
          <cell r="BM127">
            <v>1599</v>
          </cell>
          <cell r="BN127">
            <v>1457</v>
          </cell>
          <cell r="BO127">
            <v>3034</v>
          </cell>
          <cell r="BP127">
            <v>1514</v>
          </cell>
          <cell r="BQ127">
            <v>1520</v>
          </cell>
          <cell r="BR127">
            <v>3069</v>
          </cell>
          <cell r="BS127">
            <v>1585</v>
          </cell>
          <cell r="BT127">
            <v>1484</v>
          </cell>
          <cell r="BU127">
            <v>3125</v>
          </cell>
          <cell r="BV127">
            <v>1612</v>
          </cell>
          <cell r="BW127">
            <v>1513</v>
          </cell>
          <cell r="BX127">
            <v>3073</v>
          </cell>
          <cell r="BY127">
            <v>1580</v>
          </cell>
          <cell r="BZ127">
            <v>1493</v>
          </cell>
          <cell r="CA127">
            <v>2673</v>
          </cell>
          <cell r="CB127">
            <v>1422</v>
          </cell>
          <cell r="CC127">
            <v>1251</v>
          </cell>
          <cell r="CD127">
            <v>2656</v>
          </cell>
          <cell r="CE127">
            <v>1430</v>
          </cell>
          <cell r="CF127">
            <v>1226</v>
          </cell>
          <cell r="CG127">
            <v>3005</v>
          </cell>
          <cell r="CH127">
            <v>1545</v>
          </cell>
          <cell r="CI127">
            <v>1460</v>
          </cell>
          <cell r="CJ127">
            <v>3390</v>
          </cell>
          <cell r="CK127">
            <v>1594</v>
          </cell>
          <cell r="CL127">
            <v>1796</v>
          </cell>
          <cell r="CM127">
            <v>4164</v>
          </cell>
          <cell r="CN127">
            <v>2063</v>
          </cell>
          <cell r="CO127">
            <v>2101</v>
          </cell>
          <cell r="CP127">
            <v>4472</v>
          </cell>
          <cell r="CQ127">
            <v>2222</v>
          </cell>
          <cell r="CR127">
            <v>2250</v>
          </cell>
          <cell r="CS127">
            <v>5064</v>
          </cell>
          <cell r="CT127">
            <v>2581</v>
          </cell>
          <cell r="CU127">
            <v>2483</v>
          </cell>
          <cell r="CV127">
            <v>5092</v>
          </cell>
          <cell r="CW127">
            <v>2499</v>
          </cell>
          <cell r="CX127">
            <v>2593</v>
          </cell>
          <cell r="CY127">
            <v>5972</v>
          </cell>
          <cell r="CZ127">
            <v>3064</v>
          </cell>
          <cell r="DA127">
            <v>2908</v>
          </cell>
          <cell r="DB127">
            <v>5649</v>
          </cell>
          <cell r="DC127">
            <v>2857</v>
          </cell>
          <cell r="DD127">
            <v>2792</v>
          </cell>
          <cell r="DE127">
            <v>5799</v>
          </cell>
          <cell r="DF127">
            <v>2916</v>
          </cell>
          <cell r="DG127">
            <v>2883</v>
          </cell>
          <cell r="DH127">
            <v>5968</v>
          </cell>
          <cell r="DI127">
            <v>3064</v>
          </cell>
          <cell r="DJ127">
            <v>2904</v>
          </cell>
          <cell r="DK127">
            <v>6210</v>
          </cell>
          <cell r="DL127">
            <v>3377</v>
          </cell>
          <cell r="DM127">
            <v>2833</v>
          </cell>
          <cell r="DN127">
            <v>6103</v>
          </cell>
          <cell r="DO127">
            <v>3370</v>
          </cell>
          <cell r="DP127">
            <v>2733</v>
          </cell>
          <cell r="DQ127">
            <v>5959</v>
          </cell>
          <cell r="DR127">
            <v>3041</v>
          </cell>
          <cell r="DS127">
            <v>2918</v>
          </cell>
          <cell r="DT127">
            <v>6010</v>
          </cell>
          <cell r="DU127">
            <v>3233</v>
          </cell>
          <cell r="DV127">
            <v>2777</v>
          </cell>
          <cell r="DW127">
            <v>5734</v>
          </cell>
          <cell r="DX127">
            <v>3059</v>
          </cell>
          <cell r="DY127">
            <v>2675</v>
          </cell>
          <cell r="DZ127">
            <v>5611</v>
          </cell>
          <cell r="EA127">
            <v>2951</v>
          </cell>
          <cell r="EB127">
            <v>2660</v>
          </cell>
          <cell r="EC127">
            <v>5224</v>
          </cell>
          <cell r="ED127">
            <v>2721</v>
          </cell>
          <cell r="EE127">
            <v>2503</v>
          </cell>
          <cell r="EF127">
            <v>4885</v>
          </cell>
          <cell r="EG127">
            <v>2689</v>
          </cell>
          <cell r="EH127">
            <v>2196</v>
          </cell>
          <cell r="EI127">
            <v>4587</v>
          </cell>
          <cell r="EJ127">
            <v>2361</v>
          </cell>
          <cell r="EK127">
            <v>2226</v>
          </cell>
          <cell r="EL127">
            <v>4419</v>
          </cell>
          <cell r="EM127">
            <v>2218</v>
          </cell>
          <cell r="EN127">
            <v>2201</v>
          </cell>
          <cell r="EO127">
            <v>4306</v>
          </cell>
          <cell r="EP127">
            <v>2309</v>
          </cell>
          <cell r="EQ127">
            <v>1997</v>
          </cell>
          <cell r="ER127">
            <v>4238</v>
          </cell>
          <cell r="ES127">
            <v>2195</v>
          </cell>
          <cell r="ET127">
            <v>2043</v>
          </cell>
          <cell r="EU127">
            <v>4104</v>
          </cell>
          <cell r="EV127">
            <v>2174</v>
          </cell>
          <cell r="EW127">
            <v>1930</v>
          </cell>
          <cell r="EX127">
            <v>4283</v>
          </cell>
          <cell r="EY127">
            <v>2242</v>
          </cell>
          <cell r="EZ127">
            <v>2041</v>
          </cell>
          <cell r="FA127">
            <v>3821</v>
          </cell>
          <cell r="FB127">
            <v>1919</v>
          </cell>
          <cell r="FC127">
            <v>1902</v>
          </cell>
          <cell r="FD127">
            <v>3958</v>
          </cell>
          <cell r="FE127">
            <v>2018</v>
          </cell>
          <cell r="FF127">
            <v>1940</v>
          </cell>
          <cell r="FG127">
            <v>3764</v>
          </cell>
          <cell r="FH127">
            <v>1880</v>
          </cell>
          <cell r="FI127">
            <v>1884</v>
          </cell>
          <cell r="FJ127">
            <v>3777</v>
          </cell>
          <cell r="FK127">
            <v>1883</v>
          </cell>
          <cell r="FL127">
            <v>1894</v>
          </cell>
          <cell r="FM127">
            <v>3791</v>
          </cell>
          <cell r="FN127">
            <v>1868</v>
          </cell>
          <cell r="FO127">
            <v>1923</v>
          </cell>
          <cell r="FP127">
            <v>3798</v>
          </cell>
          <cell r="FQ127">
            <v>1883</v>
          </cell>
          <cell r="FR127">
            <v>1915</v>
          </cell>
          <cell r="FS127">
            <v>3423</v>
          </cell>
          <cell r="FT127">
            <v>1630</v>
          </cell>
          <cell r="FU127">
            <v>1793</v>
          </cell>
          <cell r="FV127">
            <v>3327</v>
          </cell>
          <cell r="FW127">
            <v>1621</v>
          </cell>
          <cell r="FX127">
            <v>1706</v>
          </cell>
          <cell r="FY127">
            <v>3171</v>
          </cell>
          <cell r="FZ127">
            <v>1624</v>
          </cell>
          <cell r="GA127">
            <v>1547</v>
          </cell>
          <cell r="GB127">
            <v>2821</v>
          </cell>
          <cell r="GC127">
            <v>1371</v>
          </cell>
          <cell r="GD127">
            <v>1450</v>
          </cell>
          <cell r="GE127">
            <v>2958</v>
          </cell>
          <cell r="GF127">
            <v>1345</v>
          </cell>
          <cell r="GG127">
            <v>1613</v>
          </cell>
          <cell r="GH127">
            <v>2619</v>
          </cell>
          <cell r="GI127">
            <v>1247</v>
          </cell>
          <cell r="GJ127">
            <v>1372</v>
          </cell>
          <cell r="GK127">
            <v>2436</v>
          </cell>
          <cell r="GL127">
            <v>1074</v>
          </cell>
          <cell r="GM127">
            <v>1362</v>
          </cell>
          <cell r="GN127">
            <v>2375</v>
          </cell>
          <cell r="GO127">
            <v>1159</v>
          </cell>
          <cell r="GP127">
            <v>1216</v>
          </cell>
          <cell r="GQ127">
            <v>2231</v>
          </cell>
          <cell r="GR127">
            <v>1026</v>
          </cell>
          <cell r="GS127">
            <v>1205</v>
          </cell>
          <cell r="GT127">
            <v>2163</v>
          </cell>
          <cell r="GU127">
            <v>1001</v>
          </cell>
          <cell r="GV127">
            <v>1162</v>
          </cell>
          <cell r="GW127">
            <v>2001</v>
          </cell>
          <cell r="GX127">
            <v>942</v>
          </cell>
          <cell r="GY127">
            <v>1059</v>
          </cell>
          <cell r="GZ127">
            <v>1969</v>
          </cell>
          <cell r="HA127">
            <v>940</v>
          </cell>
          <cell r="HB127">
            <v>1029</v>
          </cell>
          <cell r="HC127">
            <v>1930</v>
          </cell>
          <cell r="HD127">
            <v>890</v>
          </cell>
          <cell r="HE127">
            <v>1040</v>
          </cell>
          <cell r="HF127">
            <v>1793</v>
          </cell>
          <cell r="HG127">
            <v>803</v>
          </cell>
          <cell r="HH127">
            <v>990</v>
          </cell>
          <cell r="HI127">
            <v>1846</v>
          </cell>
          <cell r="HJ127">
            <v>817</v>
          </cell>
          <cell r="HK127">
            <v>1029</v>
          </cell>
          <cell r="HL127">
            <v>1768</v>
          </cell>
          <cell r="HM127">
            <v>811</v>
          </cell>
          <cell r="HN127">
            <v>957</v>
          </cell>
          <cell r="HO127">
            <v>1644</v>
          </cell>
          <cell r="HP127">
            <v>782</v>
          </cell>
          <cell r="HQ127">
            <v>862</v>
          </cell>
          <cell r="HR127">
            <v>1686</v>
          </cell>
          <cell r="HS127">
            <v>770</v>
          </cell>
          <cell r="HT127">
            <v>916</v>
          </cell>
          <cell r="HU127">
            <v>1418</v>
          </cell>
          <cell r="HV127">
            <v>636</v>
          </cell>
          <cell r="HW127">
            <v>782</v>
          </cell>
          <cell r="HX127">
            <v>1335</v>
          </cell>
          <cell r="HY127">
            <v>600</v>
          </cell>
          <cell r="HZ127">
            <v>735</v>
          </cell>
          <cell r="IA127">
            <v>1288</v>
          </cell>
          <cell r="IB127">
            <v>599</v>
          </cell>
          <cell r="IC127">
            <v>689</v>
          </cell>
          <cell r="ID127">
            <v>1123</v>
          </cell>
          <cell r="IE127">
            <v>508</v>
          </cell>
          <cell r="IF127">
            <v>615</v>
          </cell>
          <cell r="IG127">
            <v>1054</v>
          </cell>
          <cell r="IH127">
            <v>470</v>
          </cell>
          <cell r="II127">
            <v>584</v>
          </cell>
          <cell r="IJ127">
            <v>1009</v>
          </cell>
          <cell r="IK127">
            <v>467</v>
          </cell>
          <cell r="IL127">
            <v>542</v>
          </cell>
          <cell r="IM127">
            <v>1098</v>
          </cell>
          <cell r="IN127">
            <v>479</v>
          </cell>
          <cell r="IO127">
            <v>619</v>
          </cell>
          <cell r="IP127">
            <v>1063</v>
          </cell>
          <cell r="IQ127">
            <v>504</v>
          </cell>
          <cell r="IR127">
            <v>559</v>
          </cell>
          <cell r="IS127">
            <v>1010</v>
          </cell>
          <cell r="IT127">
            <v>480</v>
          </cell>
          <cell r="IU127">
            <v>530</v>
          </cell>
          <cell r="IV127">
            <v>981</v>
          </cell>
          <cell r="IW127">
            <v>466</v>
          </cell>
          <cell r="IX127">
            <v>515</v>
          </cell>
          <cell r="IY127">
            <v>913</v>
          </cell>
          <cell r="IZ127">
            <v>388</v>
          </cell>
          <cell r="JA127">
            <v>525</v>
          </cell>
          <cell r="JB127">
            <v>753</v>
          </cell>
          <cell r="JC127">
            <v>339</v>
          </cell>
          <cell r="JD127">
            <v>414</v>
          </cell>
          <cell r="JE127">
            <v>703</v>
          </cell>
          <cell r="JF127">
            <v>335</v>
          </cell>
          <cell r="JG127">
            <v>368</v>
          </cell>
          <cell r="JH127">
            <v>675</v>
          </cell>
          <cell r="JI127">
            <v>295</v>
          </cell>
          <cell r="JJ127">
            <v>380</v>
          </cell>
          <cell r="JK127">
            <v>668</v>
          </cell>
          <cell r="JL127">
            <v>292</v>
          </cell>
          <cell r="JM127">
            <v>376</v>
          </cell>
          <cell r="JN127">
            <v>569</v>
          </cell>
          <cell r="JO127">
            <v>229</v>
          </cell>
          <cell r="JP127">
            <v>340</v>
          </cell>
          <cell r="JQ127">
            <v>502</v>
          </cell>
          <cell r="JR127">
            <v>200</v>
          </cell>
          <cell r="JS127">
            <v>302</v>
          </cell>
          <cell r="JT127">
            <v>423</v>
          </cell>
          <cell r="JU127">
            <v>169</v>
          </cell>
          <cell r="JV127">
            <v>254</v>
          </cell>
          <cell r="JW127">
            <v>298</v>
          </cell>
          <cell r="JX127">
            <v>109</v>
          </cell>
          <cell r="JY127">
            <v>189</v>
          </cell>
          <cell r="JZ127">
            <v>280</v>
          </cell>
          <cell r="KA127">
            <v>99</v>
          </cell>
          <cell r="KB127">
            <v>181</v>
          </cell>
          <cell r="KC127">
            <v>231</v>
          </cell>
          <cell r="KD127">
            <v>86</v>
          </cell>
          <cell r="KE127">
            <v>145</v>
          </cell>
          <cell r="KF127">
            <v>965</v>
          </cell>
          <cell r="KG127">
            <v>321</v>
          </cell>
          <cell r="KH127">
            <v>644</v>
          </cell>
        </row>
        <row r="128">
          <cell r="C128" t="str">
            <v>Harlow</v>
          </cell>
          <cell r="D128" t="str">
            <v>E07000073</v>
          </cell>
          <cell r="E128" t="str">
            <v>Non-metropolitan District</v>
          </cell>
          <cell r="F128">
            <v>85397</v>
          </cell>
          <cell r="G128">
            <v>53895</v>
          </cell>
          <cell r="H128">
            <v>4.1715113400000003</v>
          </cell>
          <cell r="I128">
            <v>0.63111116315561433</v>
          </cell>
          <cell r="J128">
            <v>4597</v>
          </cell>
          <cell r="K128">
            <v>4284</v>
          </cell>
          <cell r="L128">
            <v>5917</v>
          </cell>
          <cell r="M128">
            <v>6502</v>
          </cell>
          <cell r="N128">
            <v>5631</v>
          </cell>
          <cell r="O128">
            <v>5838</v>
          </cell>
          <cell r="P128">
            <v>5700</v>
          </cell>
          <cell r="Q128">
            <v>6011</v>
          </cell>
          <cell r="R128">
            <v>4626</v>
          </cell>
          <cell r="S128">
            <v>4789</v>
          </cell>
          <cell r="T128">
            <v>41546</v>
          </cell>
          <cell r="U128">
            <v>43851</v>
          </cell>
          <cell r="V128">
            <v>1308</v>
          </cell>
          <cell r="W128">
            <v>701</v>
          </cell>
          <cell r="X128">
            <v>607</v>
          </cell>
          <cell r="Y128">
            <v>1340</v>
          </cell>
          <cell r="Z128">
            <v>681</v>
          </cell>
          <cell r="AA128">
            <v>659</v>
          </cell>
          <cell r="AB128">
            <v>1436</v>
          </cell>
          <cell r="AC128">
            <v>763</v>
          </cell>
          <cell r="AD128">
            <v>673</v>
          </cell>
          <cell r="AE128">
            <v>1358</v>
          </cell>
          <cell r="AF128">
            <v>685</v>
          </cell>
          <cell r="AG128">
            <v>673</v>
          </cell>
          <cell r="AH128">
            <v>1281</v>
          </cell>
          <cell r="AI128">
            <v>650</v>
          </cell>
          <cell r="AJ128">
            <v>631</v>
          </cell>
          <cell r="AK128">
            <v>1274</v>
          </cell>
          <cell r="AL128">
            <v>652</v>
          </cell>
          <cell r="AM128">
            <v>622</v>
          </cell>
          <cell r="AN128">
            <v>1178</v>
          </cell>
          <cell r="AO128">
            <v>605</v>
          </cell>
          <cell r="AP128">
            <v>573</v>
          </cell>
          <cell r="AQ128">
            <v>1276</v>
          </cell>
          <cell r="AR128">
            <v>635</v>
          </cell>
          <cell r="AS128">
            <v>641</v>
          </cell>
          <cell r="AT128">
            <v>1114</v>
          </cell>
          <cell r="AU128">
            <v>592</v>
          </cell>
          <cell r="AV128">
            <v>522</v>
          </cell>
          <cell r="AW128">
            <v>1049</v>
          </cell>
          <cell r="AX128">
            <v>567</v>
          </cell>
          <cell r="AY128">
            <v>482</v>
          </cell>
          <cell r="AZ128">
            <v>998</v>
          </cell>
          <cell r="BA128">
            <v>503</v>
          </cell>
          <cell r="BB128">
            <v>495</v>
          </cell>
          <cell r="BC128">
            <v>1027</v>
          </cell>
          <cell r="BD128">
            <v>535</v>
          </cell>
          <cell r="BE128">
            <v>492</v>
          </cell>
          <cell r="BF128">
            <v>910</v>
          </cell>
          <cell r="BG128">
            <v>457</v>
          </cell>
          <cell r="BH128">
            <v>453</v>
          </cell>
          <cell r="BI128">
            <v>955</v>
          </cell>
          <cell r="BJ128">
            <v>504</v>
          </cell>
          <cell r="BK128">
            <v>451</v>
          </cell>
          <cell r="BL128">
            <v>921</v>
          </cell>
          <cell r="BM128">
            <v>453</v>
          </cell>
          <cell r="BN128">
            <v>468</v>
          </cell>
          <cell r="BO128">
            <v>954</v>
          </cell>
          <cell r="BP128">
            <v>499</v>
          </cell>
          <cell r="BQ128">
            <v>455</v>
          </cell>
          <cell r="BR128">
            <v>1034</v>
          </cell>
          <cell r="BS128">
            <v>549</v>
          </cell>
          <cell r="BT128">
            <v>485</v>
          </cell>
          <cell r="BU128">
            <v>1035</v>
          </cell>
          <cell r="BV128">
            <v>565</v>
          </cell>
          <cell r="BW128">
            <v>470</v>
          </cell>
          <cell r="BX128">
            <v>1010</v>
          </cell>
          <cell r="BY128">
            <v>528</v>
          </cell>
          <cell r="BZ128">
            <v>482</v>
          </cell>
          <cell r="CA128">
            <v>888</v>
          </cell>
          <cell r="CB128">
            <v>459</v>
          </cell>
          <cell r="CC128">
            <v>429</v>
          </cell>
          <cell r="CD128">
            <v>874</v>
          </cell>
          <cell r="CE128">
            <v>466</v>
          </cell>
          <cell r="CF128">
            <v>408</v>
          </cell>
          <cell r="CG128">
            <v>1007</v>
          </cell>
          <cell r="CH128">
            <v>560</v>
          </cell>
          <cell r="CI128">
            <v>447</v>
          </cell>
          <cell r="CJ128">
            <v>946</v>
          </cell>
          <cell r="CK128">
            <v>491</v>
          </cell>
          <cell r="CL128">
            <v>455</v>
          </cell>
          <cell r="CM128">
            <v>1018</v>
          </cell>
          <cell r="CN128">
            <v>496</v>
          </cell>
          <cell r="CO128">
            <v>522</v>
          </cell>
          <cell r="CP128">
            <v>1069</v>
          </cell>
          <cell r="CQ128">
            <v>483</v>
          </cell>
          <cell r="CR128">
            <v>586</v>
          </cell>
          <cell r="CS128">
            <v>1064</v>
          </cell>
          <cell r="CT128">
            <v>475</v>
          </cell>
          <cell r="CU128">
            <v>589</v>
          </cell>
          <cell r="CV128">
            <v>1146</v>
          </cell>
          <cell r="CW128">
            <v>563</v>
          </cell>
          <cell r="CX128">
            <v>583</v>
          </cell>
          <cell r="CY128">
            <v>1158</v>
          </cell>
          <cell r="CZ128">
            <v>528</v>
          </cell>
          <cell r="DA128">
            <v>630</v>
          </cell>
          <cell r="DB128">
            <v>1282</v>
          </cell>
          <cell r="DC128">
            <v>613</v>
          </cell>
          <cell r="DD128">
            <v>669</v>
          </cell>
          <cell r="DE128">
            <v>1247</v>
          </cell>
          <cell r="DF128">
            <v>625</v>
          </cell>
          <cell r="DG128">
            <v>622</v>
          </cell>
          <cell r="DH128">
            <v>1286</v>
          </cell>
          <cell r="DI128">
            <v>578</v>
          </cell>
          <cell r="DJ128">
            <v>708</v>
          </cell>
          <cell r="DK128">
            <v>1314</v>
          </cell>
          <cell r="DL128">
            <v>617</v>
          </cell>
          <cell r="DM128">
            <v>697</v>
          </cell>
          <cell r="DN128">
            <v>1330</v>
          </cell>
          <cell r="DO128">
            <v>625</v>
          </cell>
          <cell r="DP128">
            <v>705</v>
          </cell>
          <cell r="DQ128">
            <v>1268</v>
          </cell>
          <cell r="DR128">
            <v>634</v>
          </cell>
          <cell r="DS128">
            <v>634</v>
          </cell>
          <cell r="DT128">
            <v>1324</v>
          </cell>
          <cell r="DU128">
            <v>659</v>
          </cell>
          <cell r="DV128">
            <v>665</v>
          </cell>
          <cell r="DW128">
            <v>1328</v>
          </cell>
          <cell r="DX128">
            <v>680</v>
          </cell>
          <cell r="DY128">
            <v>648</v>
          </cell>
          <cell r="DZ128">
            <v>1227</v>
          </cell>
          <cell r="EA128">
            <v>569</v>
          </cell>
          <cell r="EB128">
            <v>658</v>
          </cell>
          <cell r="EC128">
            <v>1087</v>
          </cell>
          <cell r="ED128">
            <v>544</v>
          </cell>
          <cell r="EE128">
            <v>543</v>
          </cell>
          <cell r="EF128">
            <v>1126</v>
          </cell>
          <cell r="EG128">
            <v>589</v>
          </cell>
          <cell r="EH128">
            <v>537</v>
          </cell>
          <cell r="EI128">
            <v>1093</v>
          </cell>
          <cell r="EJ128">
            <v>529</v>
          </cell>
          <cell r="EK128">
            <v>564</v>
          </cell>
          <cell r="EL128">
            <v>1162</v>
          </cell>
          <cell r="EM128">
            <v>563</v>
          </cell>
          <cell r="EN128">
            <v>599</v>
          </cell>
          <cell r="EO128">
            <v>1049</v>
          </cell>
          <cell r="EP128">
            <v>526</v>
          </cell>
          <cell r="EQ128">
            <v>523</v>
          </cell>
          <cell r="ER128">
            <v>1127</v>
          </cell>
          <cell r="ES128">
            <v>557</v>
          </cell>
          <cell r="ET128">
            <v>570</v>
          </cell>
          <cell r="EU128">
            <v>1130</v>
          </cell>
          <cell r="EV128">
            <v>511</v>
          </cell>
          <cell r="EW128">
            <v>619</v>
          </cell>
          <cell r="EX128">
            <v>1140</v>
          </cell>
          <cell r="EY128">
            <v>563</v>
          </cell>
          <cell r="EZ128">
            <v>577</v>
          </cell>
          <cell r="FA128">
            <v>1169</v>
          </cell>
          <cell r="FB128">
            <v>536</v>
          </cell>
          <cell r="FC128">
            <v>633</v>
          </cell>
          <cell r="FD128">
            <v>1129</v>
          </cell>
          <cell r="FE128">
            <v>553</v>
          </cell>
          <cell r="FF128">
            <v>576</v>
          </cell>
          <cell r="FG128">
            <v>1185</v>
          </cell>
          <cell r="FH128">
            <v>555</v>
          </cell>
          <cell r="FI128">
            <v>630</v>
          </cell>
          <cell r="FJ128">
            <v>1183</v>
          </cell>
          <cell r="FK128">
            <v>610</v>
          </cell>
          <cell r="FL128">
            <v>573</v>
          </cell>
          <cell r="FM128">
            <v>1211</v>
          </cell>
          <cell r="FN128">
            <v>579</v>
          </cell>
          <cell r="FO128">
            <v>632</v>
          </cell>
          <cell r="FP128">
            <v>1201</v>
          </cell>
          <cell r="FQ128">
            <v>588</v>
          </cell>
          <cell r="FR128">
            <v>613</v>
          </cell>
          <cell r="FS128">
            <v>1169</v>
          </cell>
          <cell r="FT128">
            <v>576</v>
          </cell>
          <cell r="FU128">
            <v>593</v>
          </cell>
          <cell r="FV128">
            <v>1190</v>
          </cell>
          <cell r="FW128">
            <v>588</v>
          </cell>
          <cell r="FX128">
            <v>602</v>
          </cell>
          <cell r="FY128">
            <v>1158</v>
          </cell>
          <cell r="FZ128">
            <v>586</v>
          </cell>
          <cell r="GA128">
            <v>572</v>
          </cell>
          <cell r="GB128">
            <v>1116</v>
          </cell>
          <cell r="GC128">
            <v>529</v>
          </cell>
          <cell r="GD128">
            <v>587</v>
          </cell>
          <cell r="GE128">
            <v>1126</v>
          </cell>
          <cell r="GF128">
            <v>562</v>
          </cell>
          <cell r="GG128">
            <v>564</v>
          </cell>
          <cell r="GH128">
            <v>1046</v>
          </cell>
          <cell r="GI128">
            <v>495</v>
          </cell>
          <cell r="GJ128">
            <v>551</v>
          </cell>
          <cell r="GK128">
            <v>1061</v>
          </cell>
          <cell r="GL128">
            <v>537</v>
          </cell>
          <cell r="GM128">
            <v>524</v>
          </cell>
          <cell r="GN128">
            <v>971</v>
          </cell>
          <cell r="GO128">
            <v>462</v>
          </cell>
          <cell r="GP128">
            <v>509</v>
          </cell>
          <cell r="GQ128">
            <v>1006</v>
          </cell>
          <cell r="GR128">
            <v>514</v>
          </cell>
          <cell r="GS128">
            <v>492</v>
          </cell>
          <cell r="GT128">
            <v>924</v>
          </cell>
          <cell r="GU128">
            <v>456</v>
          </cell>
          <cell r="GV128">
            <v>468</v>
          </cell>
          <cell r="GW128">
            <v>870</v>
          </cell>
          <cell r="GX128">
            <v>416</v>
          </cell>
          <cell r="GY128">
            <v>454</v>
          </cell>
          <cell r="GZ128">
            <v>882</v>
          </cell>
          <cell r="HA128">
            <v>410</v>
          </cell>
          <cell r="HB128">
            <v>472</v>
          </cell>
          <cell r="HC128">
            <v>785</v>
          </cell>
          <cell r="HD128">
            <v>401</v>
          </cell>
          <cell r="HE128">
            <v>384</v>
          </cell>
          <cell r="HF128">
            <v>744</v>
          </cell>
          <cell r="HG128">
            <v>373</v>
          </cell>
          <cell r="HH128">
            <v>371</v>
          </cell>
          <cell r="HI128">
            <v>768</v>
          </cell>
          <cell r="HJ128">
            <v>349</v>
          </cell>
          <cell r="HK128">
            <v>419</v>
          </cell>
          <cell r="HL128">
            <v>697</v>
          </cell>
          <cell r="HM128">
            <v>332</v>
          </cell>
          <cell r="HN128">
            <v>365</v>
          </cell>
          <cell r="HO128">
            <v>810</v>
          </cell>
          <cell r="HP128">
            <v>396</v>
          </cell>
          <cell r="HQ128">
            <v>414</v>
          </cell>
          <cell r="HR128">
            <v>859</v>
          </cell>
          <cell r="HS128">
            <v>428</v>
          </cell>
          <cell r="HT128">
            <v>431</v>
          </cell>
          <cell r="HU128">
            <v>628</v>
          </cell>
          <cell r="HV128">
            <v>280</v>
          </cell>
          <cell r="HW128">
            <v>348</v>
          </cell>
          <cell r="HX128">
            <v>620</v>
          </cell>
          <cell r="HY128">
            <v>276</v>
          </cell>
          <cell r="HZ128">
            <v>344</v>
          </cell>
          <cell r="IA128">
            <v>597</v>
          </cell>
          <cell r="IB128">
            <v>273</v>
          </cell>
          <cell r="IC128">
            <v>324</v>
          </cell>
          <cell r="ID128">
            <v>595</v>
          </cell>
          <cell r="IE128">
            <v>267</v>
          </cell>
          <cell r="IF128">
            <v>328</v>
          </cell>
          <cell r="IG128">
            <v>530</v>
          </cell>
          <cell r="IH128">
            <v>247</v>
          </cell>
          <cell r="II128">
            <v>283</v>
          </cell>
          <cell r="IJ128">
            <v>458</v>
          </cell>
          <cell r="IK128">
            <v>204</v>
          </cell>
          <cell r="IL128">
            <v>254</v>
          </cell>
          <cell r="IM128">
            <v>499</v>
          </cell>
          <cell r="IN128">
            <v>221</v>
          </cell>
          <cell r="IO128">
            <v>278</v>
          </cell>
          <cell r="IP128">
            <v>520</v>
          </cell>
          <cell r="IQ128">
            <v>226</v>
          </cell>
          <cell r="IR128">
            <v>294</v>
          </cell>
          <cell r="IS128">
            <v>523</v>
          </cell>
          <cell r="IT128">
            <v>204</v>
          </cell>
          <cell r="IU128">
            <v>319</v>
          </cell>
          <cell r="IV128">
            <v>484</v>
          </cell>
          <cell r="IW128">
            <v>213</v>
          </cell>
          <cell r="IX128">
            <v>271</v>
          </cell>
          <cell r="IY128">
            <v>450</v>
          </cell>
          <cell r="IZ128">
            <v>181</v>
          </cell>
          <cell r="JA128">
            <v>269</v>
          </cell>
          <cell r="JB128">
            <v>459</v>
          </cell>
          <cell r="JC128">
            <v>161</v>
          </cell>
          <cell r="JD128">
            <v>298</v>
          </cell>
          <cell r="JE128">
            <v>480</v>
          </cell>
          <cell r="JF128">
            <v>205</v>
          </cell>
          <cell r="JG128">
            <v>275</v>
          </cell>
          <cell r="JH128">
            <v>413</v>
          </cell>
          <cell r="JI128">
            <v>158</v>
          </cell>
          <cell r="JJ128">
            <v>255</v>
          </cell>
          <cell r="JK128">
            <v>402</v>
          </cell>
          <cell r="JL128">
            <v>153</v>
          </cell>
          <cell r="JM128">
            <v>249</v>
          </cell>
          <cell r="JN128">
            <v>394</v>
          </cell>
          <cell r="JO128">
            <v>144</v>
          </cell>
          <cell r="JP128">
            <v>250</v>
          </cell>
          <cell r="JQ128">
            <v>359</v>
          </cell>
          <cell r="JR128">
            <v>146</v>
          </cell>
          <cell r="JS128">
            <v>213</v>
          </cell>
          <cell r="JT128">
            <v>306</v>
          </cell>
          <cell r="JU128">
            <v>115</v>
          </cell>
          <cell r="JV128">
            <v>191</v>
          </cell>
          <cell r="JW128">
            <v>259</v>
          </cell>
          <cell r="JX128">
            <v>108</v>
          </cell>
          <cell r="JY128">
            <v>151</v>
          </cell>
          <cell r="JZ128">
            <v>207</v>
          </cell>
          <cell r="KA128">
            <v>73</v>
          </cell>
          <cell r="KB128">
            <v>134</v>
          </cell>
          <cell r="KC128">
            <v>185</v>
          </cell>
          <cell r="KD128">
            <v>61</v>
          </cell>
          <cell r="KE128">
            <v>124</v>
          </cell>
          <cell r="KF128">
            <v>621</v>
          </cell>
          <cell r="KG128">
            <v>172</v>
          </cell>
          <cell r="KH128">
            <v>449</v>
          </cell>
        </row>
        <row r="129">
          <cell r="C129" t="str">
            <v>Harrogate</v>
          </cell>
          <cell r="D129" t="str">
            <v>E07000165</v>
          </cell>
          <cell r="E129" t="str">
            <v>Non-metropolitan District</v>
          </cell>
          <cell r="F129">
            <v>157016</v>
          </cell>
          <cell r="G129">
            <v>93623</v>
          </cell>
          <cell r="H129">
            <v>2.7237076400000002</v>
          </cell>
          <cell r="I129">
            <v>0.59626407499872625</v>
          </cell>
          <cell r="J129">
            <v>7362</v>
          </cell>
          <cell r="K129">
            <v>6400</v>
          </cell>
          <cell r="L129">
            <v>7658</v>
          </cell>
          <cell r="M129">
            <v>7497</v>
          </cell>
          <cell r="N129">
            <v>9129</v>
          </cell>
          <cell r="O129">
            <v>9827</v>
          </cell>
          <cell r="P129">
            <v>12289</v>
          </cell>
          <cell r="Q129">
            <v>12849</v>
          </cell>
          <cell r="R129">
            <v>10089</v>
          </cell>
          <cell r="S129">
            <v>10523</v>
          </cell>
          <cell r="T129">
            <v>76609</v>
          </cell>
          <cell r="U129">
            <v>80407</v>
          </cell>
          <cell r="V129">
            <v>1447</v>
          </cell>
          <cell r="W129">
            <v>733</v>
          </cell>
          <cell r="X129">
            <v>714</v>
          </cell>
          <cell r="Y129">
            <v>1544</v>
          </cell>
          <cell r="Z129">
            <v>814</v>
          </cell>
          <cell r="AA129">
            <v>730</v>
          </cell>
          <cell r="AB129">
            <v>1596</v>
          </cell>
          <cell r="AC129">
            <v>789</v>
          </cell>
          <cell r="AD129">
            <v>807</v>
          </cell>
          <cell r="AE129">
            <v>1690</v>
          </cell>
          <cell r="AF129">
            <v>876</v>
          </cell>
          <cell r="AG129">
            <v>814</v>
          </cell>
          <cell r="AH129">
            <v>1829</v>
          </cell>
          <cell r="AI129">
            <v>947</v>
          </cell>
          <cell r="AJ129">
            <v>882</v>
          </cell>
          <cell r="AK129">
            <v>1825</v>
          </cell>
          <cell r="AL129">
            <v>929</v>
          </cell>
          <cell r="AM129">
            <v>896</v>
          </cell>
          <cell r="AN129">
            <v>1805</v>
          </cell>
          <cell r="AO129">
            <v>937</v>
          </cell>
          <cell r="AP129">
            <v>868</v>
          </cell>
          <cell r="AQ129">
            <v>1829</v>
          </cell>
          <cell r="AR129">
            <v>957</v>
          </cell>
          <cell r="AS129">
            <v>872</v>
          </cell>
          <cell r="AT129">
            <v>1870</v>
          </cell>
          <cell r="AU129">
            <v>936</v>
          </cell>
          <cell r="AV129">
            <v>934</v>
          </cell>
          <cell r="AW129">
            <v>1828</v>
          </cell>
          <cell r="AX129">
            <v>921</v>
          </cell>
          <cell r="AY129">
            <v>907</v>
          </cell>
          <cell r="AZ129">
            <v>1839</v>
          </cell>
          <cell r="BA129">
            <v>939</v>
          </cell>
          <cell r="BB129">
            <v>900</v>
          </cell>
          <cell r="BC129">
            <v>1813</v>
          </cell>
          <cell r="BD129">
            <v>910</v>
          </cell>
          <cell r="BE129">
            <v>903</v>
          </cell>
          <cell r="BF129">
            <v>1824</v>
          </cell>
          <cell r="BG129">
            <v>940</v>
          </cell>
          <cell r="BH129">
            <v>884</v>
          </cell>
          <cell r="BI129">
            <v>1812</v>
          </cell>
          <cell r="BJ129">
            <v>889</v>
          </cell>
          <cell r="BK129">
            <v>923</v>
          </cell>
          <cell r="BL129">
            <v>1784</v>
          </cell>
          <cell r="BM129">
            <v>928</v>
          </cell>
          <cell r="BN129">
            <v>856</v>
          </cell>
          <cell r="BO129">
            <v>1909</v>
          </cell>
          <cell r="BP129">
            <v>976</v>
          </cell>
          <cell r="BQ129">
            <v>933</v>
          </cell>
          <cell r="BR129">
            <v>2007</v>
          </cell>
          <cell r="BS129">
            <v>1090</v>
          </cell>
          <cell r="BT129">
            <v>917</v>
          </cell>
          <cell r="BU129">
            <v>2545</v>
          </cell>
          <cell r="BV129">
            <v>1555</v>
          </cell>
          <cell r="BW129">
            <v>990</v>
          </cell>
          <cell r="BX129">
            <v>2010</v>
          </cell>
          <cell r="BY129">
            <v>1093</v>
          </cell>
          <cell r="BZ129">
            <v>917</v>
          </cell>
          <cell r="CA129">
            <v>1241</v>
          </cell>
          <cell r="CB129">
            <v>644</v>
          </cell>
          <cell r="CC129">
            <v>597</v>
          </cell>
          <cell r="CD129">
            <v>981</v>
          </cell>
          <cell r="CE129">
            <v>489</v>
          </cell>
          <cell r="CF129">
            <v>492</v>
          </cell>
          <cell r="CG129">
            <v>703</v>
          </cell>
          <cell r="CH129">
            <v>211</v>
          </cell>
          <cell r="CI129">
            <v>492</v>
          </cell>
          <cell r="CJ129">
            <v>1276</v>
          </cell>
          <cell r="CK129">
            <v>658</v>
          </cell>
          <cell r="CL129">
            <v>618</v>
          </cell>
          <cell r="CM129">
            <v>1478</v>
          </cell>
          <cell r="CN129">
            <v>797</v>
          </cell>
          <cell r="CO129">
            <v>681</v>
          </cell>
          <cell r="CP129">
            <v>1521</v>
          </cell>
          <cell r="CQ129">
            <v>825</v>
          </cell>
          <cell r="CR129">
            <v>696</v>
          </cell>
          <cell r="CS129">
            <v>1450</v>
          </cell>
          <cell r="CT129">
            <v>792</v>
          </cell>
          <cell r="CU129">
            <v>658</v>
          </cell>
          <cell r="CV129">
            <v>1367</v>
          </cell>
          <cell r="CW129">
            <v>732</v>
          </cell>
          <cell r="CX129">
            <v>635</v>
          </cell>
          <cell r="CY129">
            <v>1466</v>
          </cell>
          <cell r="CZ129">
            <v>725</v>
          </cell>
          <cell r="DA129">
            <v>741</v>
          </cell>
          <cell r="DB129">
            <v>1448</v>
          </cell>
          <cell r="DC129">
            <v>739</v>
          </cell>
          <cell r="DD129">
            <v>709</v>
          </cell>
          <cell r="DE129">
            <v>1505</v>
          </cell>
          <cell r="DF129">
            <v>729</v>
          </cell>
          <cell r="DG129">
            <v>776</v>
          </cell>
          <cell r="DH129">
            <v>1506</v>
          </cell>
          <cell r="DI129">
            <v>698</v>
          </cell>
          <cell r="DJ129">
            <v>808</v>
          </cell>
          <cell r="DK129">
            <v>1552</v>
          </cell>
          <cell r="DL129">
            <v>785</v>
          </cell>
          <cell r="DM129">
            <v>767</v>
          </cell>
          <cell r="DN129">
            <v>1493</v>
          </cell>
          <cell r="DO129">
            <v>792</v>
          </cell>
          <cell r="DP129">
            <v>701</v>
          </cell>
          <cell r="DQ129">
            <v>1623</v>
          </cell>
          <cell r="DR129">
            <v>794</v>
          </cell>
          <cell r="DS129">
            <v>829</v>
          </cell>
          <cell r="DT129">
            <v>1745</v>
          </cell>
          <cell r="DU129">
            <v>872</v>
          </cell>
          <cell r="DV129">
            <v>873</v>
          </cell>
          <cell r="DW129">
            <v>1681</v>
          </cell>
          <cell r="DX129">
            <v>814</v>
          </cell>
          <cell r="DY129">
            <v>867</v>
          </cell>
          <cell r="DZ129">
            <v>1692</v>
          </cell>
          <cell r="EA129">
            <v>785</v>
          </cell>
          <cell r="EB129">
            <v>907</v>
          </cell>
          <cell r="EC129">
            <v>1613</v>
          </cell>
          <cell r="ED129">
            <v>780</v>
          </cell>
          <cell r="EE129">
            <v>833</v>
          </cell>
          <cell r="EF129">
            <v>1624</v>
          </cell>
          <cell r="EG129">
            <v>791</v>
          </cell>
          <cell r="EH129">
            <v>833</v>
          </cell>
          <cell r="EI129">
            <v>1836</v>
          </cell>
          <cell r="EJ129">
            <v>867</v>
          </cell>
          <cell r="EK129">
            <v>969</v>
          </cell>
          <cell r="EL129">
            <v>1830</v>
          </cell>
          <cell r="EM129">
            <v>888</v>
          </cell>
          <cell r="EN129">
            <v>942</v>
          </cell>
          <cell r="EO129">
            <v>1944</v>
          </cell>
          <cell r="EP129">
            <v>939</v>
          </cell>
          <cell r="EQ129">
            <v>1005</v>
          </cell>
          <cell r="ER129">
            <v>2108</v>
          </cell>
          <cell r="ES129">
            <v>1005</v>
          </cell>
          <cell r="ET129">
            <v>1103</v>
          </cell>
          <cell r="EU129">
            <v>2260</v>
          </cell>
          <cell r="EV129">
            <v>1116</v>
          </cell>
          <cell r="EW129">
            <v>1144</v>
          </cell>
          <cell r="EX129">
            <v>2368</v>
          </cell>
          <cell r="EY129">
            <v>1144</v>
          </cell>
          <cell r="EZ129">
            <v>1224</v>
          </cell>
          <cell r="FA129">
            <v>2384</v>
          </cell>
          <cell r="FB129">
            <v>1200</v>
          </cell>
          <cell r="FC129">
            <v>1184</v>
          </cell>
          <cell r="FD129">
            <v>2416</v>
          </cell>
          <cell r="FE129">
            <v>1170</v>
          </cell>
          <cell r="FF129">
            <v>1246</v>
          </cell>
          <cell r="FG129">
            <v>2429</v>
          </cell>
          <cell r="FH129">
            <v>1157</v>
          </cell>
          <cell r="FI129">
            <v>1272</v>
          </cell>
          <cell r="FJ129">
            <v>2652</v>
          </cell>
          <cell r="FK129">
            <v>1279</v>
          </cell>
          <cell r="FL129">
            <v>1373</v>
          </cell>
          <cell r="FM129">
            <v>2530</v>
          </cell>
          <cell r="FN129">
            <v>1207</v>
          </cell>
          <cell r="FO129">
            <v>1323</v>
          </cell>
          <cell r="FP129">
            <v>2672</v>
          </cell>
          <cell r="FQ129">
            <v>1269</v>
          </cell>
          <cell r="FR129">
            <v>1403</v>
          </cell>
          <cell r="FS129">
            <v>2615</v>
          </cell>
          <cell r="FT129">
            <v>1291</v>
          </cell>
          <cell r="FU129">
            <v>1324</v>
          </cell>
          <cell r="FV129">
            <v>2555</v>
          </cell>
          <cell r="FW129">
            <v>1260</v>
          </cell>
          <cell r="FX129">
            <v>1295</v>
          </cell>
          <cell r="FY129">
            <v>2479</v>
          </cell>
          <cell r="FZ129">
            <v>1246</v>
          </cell>
          <cell r="GA129">
            <v>1233</v>
          </cell>
          <cell r="GB129">
            <v>2406</v>
          </cell>
          <cell r="GC129">
            <v>1210</v>
          </cell>
          <cell r="GD129">
            <v>1196</v>
          </cell>
          <cell r="GE129">
            <v>2321</v>
          </cell>
          <cell r="GF129">
            <v>1143</v>
          </cell>
          <cell r="GG129">
            <v>1178</v>
          </cell>
          <cell r="GH129">
            <v>2271</v>
          </cell>
          <cell r="GI129">
            <v>1122</v>
          </cell>
          <cell r="GJ129">
            <v>1149</v>
          </cell>
          <cell r="GK129">
            <v>2204</v>
          </cell>
          <cell r="GL129">
            <v>1073</v>
          </cell>
          <cell r="GM129">
            <v>1131</v>
          </cell>
          <cell r="GN129">
            <v>2139</v>
          </cell>
          <cell r="GO129">
            <v>1099</v>
          </cell>
          <cell r="GP129">
            <v>1040</v>
          </cell>
          <cell r="GQ129">
            <v>2109</v>
          </cell>
          <cell r="GR129">
            <v>1032</v>
          </cell>
          <cell r="GS129">
            <v>1077</v>
          </cell>
          <cell r="GT129">
            <v>2003</v>
          </cell>
          <cell r="GU129">
            <v>997</v>
          </cell>
          <cell r="GV129">
            <v>1006</v>
          </cell>
          <cell r="GW129">
            <v>1958</v>
          </cell>
          <cell r="GX129">
            <v>966</v>
          </cell>
          <cell r="GY129">
            <v>992</v>
          </cell>
          <cell r="GZ129">
            <v>1860</v>
          </cell>
          <cell r="HA129">
            <v>930</v>
          </cell>
          <cell r="HB129">
            <v>930</v>
          </cell>
          <cell r="HC129">
            <v>1853</v>
          </cell>
          <cell r="HD129">
            <v>881</v>
          </cell>
          <cell r="HE129">
            <v>972</v>
          </cell>
          <cell r="HF129">
            <v>1894</v>
          </cell>
          <cell r="HG129">
            <v>846</v>
          </cell>
          <cell r="HH129">
            <v>1048</v>
          </cell>
          <cell r="HI129">
            <v>1906</v>
          </cell>
          <cell r="HJ129">
            <v>942</v>
          </cell>
          <cell r="HK129">
            <v>964</v>
          </cell>
          <cell r="HL129">
            <v>2043</v>
          </cell>
          <cell r="HM129">
            <v>987</v>
          </cell>
          <cell r="HN129">
            <v>1056</v>
          </cell>
          <cell r="HO129">
            <v>2157</v>
          </cell>
          <cell r="HP129">
            <v>1070</v>
          </cell>
          <cell r="HQ129">
            <v>1087</v>
          </cell>
          <cell r="HR129">
            <v>2470</v>
          </cell>
          <cell r="HS129">
            <v>1220</v>
          </cell>
          <cell r="HT129">
            <v>1250</v>
          </cell>
          <cell r="HU129">
            <v>1832</v>
          </cell>
          <cell r="HV129">
            <v>892</v>
          </cell>
          <cell r="HW129">
            <v>940</v>
          </cell>
          <cell r="HX129">
            <v>1856</v>
          </cell>
          <cell r="HY129">
            <v>850</v>
          </cell>
          <cell r="HZ129">
            <v>1006</v>
          </cell>
          <cell r="IA129">
            <v>1771</v>
          </cell>
          <cell r="IB129">
            <v>858</v>
          </cell>
          <cell r="IC129">
            <v>913</v>
          </cell>
          <cell r="ID129">
            <v>1562</v>
          </cell>
          <cell r="IE129">
            <v>737</v>
          </cell>
          <cell r="IF129">
            <v>825</v>
          </cell>
          <cell r="IG129">
            <v>1450</v>
          </cell>
          <cell r="IH129">
            <v>665</v>
          </cell>
          <cell r="II129">
            <v>785</v>
          </cell>
          <cell r="IJ129">
            <v>1354</v>
          </cell>
          <cell r="IK129">
            <v>593</v>
          </cell>
          <cell r="IL129">
            <v>761</v>
          </cell>
          <cell r="IM129">
            <v>1403</v>
          </cell>
          <cell r="IN129">
            <v>643</v>
          </cell>
          <cell r="IO129">
            <v>760</v>
          </cell>
          <cell r="IP129">
            <v>1431</v>
          </cell>
          <cell r="IQ129">
            <v>655</v>
          </cell>
          <cell r="IR129">
            <v>776</v>
          </cell>
          <cell r="IS129">
            <v>1422</v>
          </cell>
          <cell r="IT129">
            <v>645</v>
          </cell>
          <cell r="IU129">
            <v>777</v>
          </cell>
          <cell r="IV129">
            <v>1250</v>
          </cell>
          <cell r="IW129">
            <v>554</v>
          </cell>
          <cell r="IX129">
            <v>696</v>
          </cell>
          <cell r="IY129">
            <v>1246</v>
          </cell>
          <cell r="IZ129">
            <v>572</v>
          </cell>
          <cell r="JA129">
            <v>674</v>
          </cell>
          <cell r="JB129">
            <v>1099</v>
          </cell>
          <cell r="JC129">
            <v>466</v>
          </cell>
          <cell r="JD129">
            <v>633</v>
          </cell>
          <cell r="JE129">
            <v>1037</v>
          </cell>
          <cell r="JF129">
            <v>423</v>
          </cell>
          <cell r="JG129">
            <v>614</v>
          </cell>
          <cell r="JH129">
            <v>954</v>
          </cell>
          <cell r="JI129">
            <v>444</v>
          </cell>
          <cell r="JJ129">
            <v>510</v>
          </cell>
          <cell r="JK129">
            <v>929</v>
          </cell>
          <cell r="JL129">
            <v>391</v>
          </cell>
          <cell r="JM129">
            <v>538</v>
          </cell>
          <cell r="JN129">
            <v>851</v>
          </cell>
          <cell r="JO129">
            <v>360</v>
          </cell>
          <cell r="JP129">
            <v>491</v>
          </cell>
          <cell r="JQ129">
            <v>752</v>
          </cell>
          <cell r="JR129">
            <v>275</v>
          </cell>
          <cell r="JS129">
            <v>477</v>
          </cell>
          <cell r="JT129">
            <v>683</v>
          </cell>
          <cell r="JU129">
            <v>275</v>
          </cell>
          <cell r="JV129">
            <v>408</v>
          </cell>
          <cell r="JW129">
            <v>651</v>
          </cell>
          <cell r="JX129">
            <v>237</v>
          </cell>
          <cell r="JY129">
            <v>414</v>
          </cell>
          <cell r="JZ129">
            <v>560</v>
          </cell>
          <cell r="KA129">
            <v>198</v>
          </cell>
          <cell r="KB129">
            <v>362</v>
          </cell>
          <cell r="KC129">
            <v>530</v>
          </cell>
          <cell r="KD129">
            <v>149</v>
          </cell>
          <cell r="KE129">
            <v>381</v>
          </cell>
          <cell r="KF129">
            <v>1950</v>
          </cell>
          <cell r="KG129">
            <v>560</v>
          </cell>
          <cell r="KH129">
            <v>1390</v>
          </cell>
        </row>
        <row r="130">
          <cell r="C130" t="str">
            <v>Harrow</v>
          </cell>
          <cell r="D130" t="str">
            <v>E09000015</v>
          </cell>
          <cell r="E130" t="str">
            <v>London Borough</v>
          </cell>
          <cell r="F130">
            <v>247130</v>
          </cell>
          <cell r="G130">
            <v>159401</v>
          </cell>
          <cell r="H130">
            <v>4.79520532</v>
          </cell>
          <cell r="I130">
            <v>0.64500869987456</v>
          </cell>
          <cell r="J130">
            <v>13224</v>
          </cell>
          <cell r="K130">
            <v>11715</v>
          </cell>
          <cell r="L130">
            <v>20068</v>
          </cell>
          <cell r="M130">
            <v>19174</v>
          </cell>
          <cell r="N130">
            <v>18275</v>
          </cell>
          <cell r="O130">
            <v>17731</v>
          </cell>
          <cell r="P130">
            <v>15604</v>
          </cell>
          <cell r="Q130">
            <v>16722</v>
          </cell>
          <cell r="R130">
            <v>13172</v>
          </cell>
          <cell r="S130">
            <v>13716</v>
          </cell>
          <cell r="T130">
            <v>123087</v>
          </cell>
          <cell r="U130">
            <v>124043</v>
          </cell>
          <cell r="V130">
            <v>3419</v>
          </cell>
          <cell r="W130">
            <v>1698</v>
          </cell>
          <cell r="X130">
            <v>1721</v>
          </cell>
          <cell r="Y130">
            <v>3519</v>
          </cell>
          <cell r="Z130">
            <v>1821</v>
          </cell>
          <cell r="AA130">
            <v>1698</v>
          </cell>
          <cell r="AB130">
            <v>3608</v>
          </cell>
          <cell r="AC130">
            <v>1830</v>
          </cell>
          <cell r="AD130">
            <v>1778</v>
          </cell>
          <cell r="AE130">
            <v>3663</v>
          </cell>
          <cell r="AF130">
            <v>1870</v>
          </cell>
          <cell r="AG130">
            <v>1793</v>
          </cell>
          <cell r="AH130">
            <v>3287</v>
          </cell>
          <cell r="AI130">
            <v>1640</v>
          </cell>
          <cell r="AJ130">
            <v>1647</v>
          </cell>
          <cell r="AK130">
            <v>3338</v>
          </cell>
          <cell r="AL130">
            <v>1676</v>
          </cell>
          <cell r="AM130">
            <v>1662</v>
          </cell>
          <cell r="AN130">
            <v>3269</v>
          </cell>
          <cell r="AO130">
            <v>1713</v>
          </cell>
          <cell r="AP130">
            <v>1556</v>
          </cell>
          <cell r="AQ130">
            <v>3316</v>
          </cell>
          <cell r="AR130">
            <v>1643</v>
          </cell>
          <cell r="AS130">
            <v>1673</v>
          </cell>
          <cell r="AT130">
            <v>3062</v>
          </cell>
          <cell r="AU130">
            <v>1567</v>
          </cell>
          <cell r="AV130">
            <v>1495</v>
          </cell>
          <cell r="AW130">
            <v>3039</v>
          </cell>
          <cell r="AX130">
            <v>1544</v>
          </cell>
          <cell r="AY130">
            <v>1495</v>
          </cell>
          <cell r="AZ130">
            <v>2961</v>
          </cell>
          <cell r="BA130">
            <v>1496</v>
          </cell>
          <cell r="BB130">
            <v>1465</v>
          </cell>
          <cell r="BC130">
            <v>2898</v>
          </cell>
          <cell r="BD130">
            <v>1470</v>
          </cell>
          <cell r="BE130">
            <v>1428</v>
          </cell>
          <cell r="BF130">
            <v>2832</v>
          </cell>
          <cell r="BG130">
            <v>1439</v>
          </cell>
          <cell r="BH130">
            <v>1393</v>
          </cell>
          <cell r="BI130">
            <v>2716</v>
          </cell>
          <cell r="BJ130">
            <v>1449</v>
          </cell>
          <cell r="BK130">
            <v>1267</v>
          </cell>
          <cell r="BL130">
            <v>2870</v>
          </cell>
          <cell r="BM130">
            <v>1503</v>
          </cell>
          <cell r="BN130">
            <v>1367</v>
          </cell>
          <cell r="BO130">
            <v>2982</v>
          </cell>
          <cell r="BP130">
            <v>1616</v>
          </cell>
          <cell r="BQ130">
            <v>1366</v>
          </cell>
          <cell r="BR130">
            <v>3054</v>
          </cell>
          <cell r="BS130">
            <v>1690</v>
          </cell>
          <cell r="BT130">
            <v>1364</v>
          </cell>
          <cell r="BU130">
            <v>3180</v>
          </cell>
          <cell r="BV130">
            <v>1699</v>
          </cell>
          <cell r="BW130">
            <v>1481</v>
          </cell>
          <cell r="BX130">
            <v>2965</v>
          </cell>
          <cell r="BY130">
            <v>1600</v>
          </cell>
          <cell r="BZ130">
            <v>1365</v>
          </cell>
          <cell r="CA130">
            <v>2052</v>
          </cell>
          <cell r="CB130">
            <v>1111</v>
          </cell>
          <cell r="CC130">
            <v>941</v>
          </cell>
          <cell r="CD130">
            <v>2138</v>
          </cell>
          <cell r="CE130">
            <v>1125</v>
          </cell>
          <cell r="CF130">
            <v>1013</v>
          </cell>
          <cell r="CG130">
            <v>2523</v>
          </cell>
          <cell r="CH130">
            <v>1314</v>
          </cell>
          <cell r="CI130">
            <v>1209</v>
          </cell>
          <cell r="CJ130">
            <v>2735</v>
          </cell>
          <cell r="CK130">
            <v>1398</v>
          </cell>
          <cell r="CL130">
            <v>1337</v>
          </cell>
          <cell r="CM130">
            <v>3007</v>
          </cell>
          <cell r="CN130">
            <v>1493</v>
          </cell>
          <cell r="CO130">
            <v>1514</v>
          </cell>
          <cell r="CP130">
            <v>3285</v>
          </cell>
          <cell r="CQ130">
            <v>1794</v>
          </cell>
          <cell r="CR130">
            <v>1491</v>
          </cell>
          <cell r="CS130">
            <v>3515</v>
          </cell>
          <cell r="CT130">
            <v>1821</v>
          </cell>
          <cell r="CU130">
            <v>1694</v>
          </cell>
          <cell r="CV130">
            <v>3829</v>
          </cell>
          <cell r="CW130">
            <v>1993</v>
          </cell>
          <cell r="CX130">
            <v>1836</v>
          </cell>
          <cell r="CY130">
            <v>3995</v>
          </cell>
          <cell r="CZ130">
            <v>2133</v>
          </cell>
          <cell r="DA130">
            <v>1862</v>
          </cell>
          <cell r="DB130">
            <v>3801</v>
          </cell>
          <cell r="DC130">
            <v>1927</v>
          </cell>
          <cell r="DD130">
            <v>1874</v>
          </cell>
          <cell r="DE130">
            <v>3780</v>
          </cell>
          <cell r="DF130">
            <v>1959</v>
          </cell>
          <cell r="DG130">
            <v>1821</v>
          </cell>
          <cell r="DH130">
            <v>3944</v>
          </cell>
          <cell r="DI130">
            <v>2004</v>
          </cell>
          <cell r="DJ130">
            <v>1940</v>
          </cell>
          <cell r="DK130">
            <v>3999</v>
          </cell>
          <cell r="DL130">
            <v>1993</v>
          </cell>
          <cell r="DM130">
            <v>2006</v>
          </cell>
          <cell r="DN130">
            <v>3960</v>
          </cell>
          <cell r="DO130">
            <v>2043</v>
          </cell>
          <cell r="DP130">
            <v>1917</v>
          </cell>
          <cell r="DQ130">
            <v>4277</v>
          </cell>
          <cell r="DR130">
            <v>2106</v>
          </cell>
          <cell r="DS130">
            <v>2171</v>
          </cell>
          <cell r="DT130">
            <v>4142</v>
          </cell>
          <cell r="DU130">
            <v>2089</v>
          </cell>
          <cell r="DV130">
            <v>2053</v>
          </cell>
          <cell r="DW130">
            <v>4021</v>
          </cell>
          <cell r="DX130">
            <v>2023</v>
          </cell>
          <cell r="DY130">
            <v>1998</v>
          </cell>
          <cell r="DZ130">
            <v>4041</v>
          </cell>
          <cell r="EA130">
            <v>2055</v>
          </cell>
          <cell r="EB130">
            <v>1986</v>
          </cell>
          <cell r="EC130">
            <v>3773</v>
          </cell>
          <cell r="ED130">
            <v>1938</v>
          </cell>
          <cell r="EE130">
            <v>1835</v>
          </cell>
          <cell r="EF130">
            <v>3703</v>
          </cell>
          <cell r="EG130">
            <v>1986</v>
          </cell>
          <cell r="EH130">
            <v>1717</v>
          </cell>
          <cell r="EI130">
            <v>3539</v>
          </cell>
          <cell r="EJ130">
            <v>1771</v>
          </cell>
          <cell r="EK130">
            <v>1768</v>
          </cell>
          <cell r="EL130">
            <v>3402</v>
          </cell>
          <cell r="EM130">
            <v>1730</v>
          </cell>
          <cell r="EN130">
            <v>1672</v>
          </cell>
          <cell r="EO130">
            <v>3306</v>
          </cell>
          <cell r="EP130">
            <v>1654</v>
          </cell>
          <cell r="EQ130">
            <v>1652</v>
          </cell>
          <cell r="ER130">
            <v>3510</v>
          </cell>
          <cell r="ES130">
            <v>1777</v>
          </cell>
          <cell r="ET130">
            <v>1733</v>
          </cell>
          <cell r="EU130">
            <v>3366</v>
          </cell>
          <cell r="EV130">
            <v>1723</v>
          </cell>
          <cell r="EW130">
            <v>1643</v>
          </cell>
          <cell r="EX130">
            <v>3345</v>
          </cell>
          <cell r="EY130">
            <v>1618</v>
          </cell>
          <cell r="EZ130">
            <v>1727</v>
          </cell>
          <cell r="FA130">
            <v>3285</v>
          </cell>
          <cell r="FB130">
            <v>1617</v>
          </cell>
          <cell r="FC130">
            <v>1668</v>
          </cell>
          <cell r="FD130">
            <v>3302</v>
          </cell>
          <cell r="FE130">
            <v>1579</v>
          </cell>
          <cell r="FF130">
            <v>1723</v>
          </cell>
          <cell r="FG130">
            <v>3165</v>
          </cell>
          <cell r="FH130">
            <v>1537</v>
          </cell>
          <cell r="FI130">
            <v>1628</v>
          </cell>
          <cell r="FJ130">
            <v>3339</v>
          </cell>
          <cell r="FK130">
            <v>1593</v>
          </cell>
          <cell r="FL130">
            <v>1746</v>
          </cell>
          <cell r="FM130">
            <v>3219</v>
          </cell>
          <cell r="FN130">
            <v>1504</v>
          </cell>
          <cell r="FO130">
            <v>1715</v>
          </cell>
          <cell r="FP130">
            <v>3204</v>
          </cell>
          <cell r="FQ130">
            <v>1591</v>
          </cell>
          <cell r="FR130">
            <v>1613</v>
          </cell>
          <cell r="FS130">
            <v>3277</v>
          </cell>
          <cell r="FT130">
            <v>1580</v>
          </cell>
          <cell r="FU130">
            <v>1697</v>
          </cell>
          <cell r="FV130">
            <v>3240</v>
          </cell>
          <cell r="FW130">
            <v>1552</v>
          </cell>
          <cell r="FX130">
            <v>1688</v>
          </cell>
          <cell r="FY130">
            <v>3204</v>
          </cell>
          <cell r="FZ130">
            <v>1555</v>
          </cell>
          <cell r="GA130">
            <v>1649</v>
          </cell>
          <cell r="GB130">
            <v>3091</v>
          </cell>
          <cell r="GC130">
            <v>1496</v>
          </cell>
          <cell r="GD130">
            <v>1595</v>
          </cell>
          <cell r="GE130">
            <v>3096</v>
          </cell>
          <cell r="GF130">
            <v>1496</v>
          </cell>
          <cell r="GG130">
            <v>1600</v>
          </cell>
          <cell r="GH130">
            <v>2968</v>
          </cell>
          <cell r="GI130">
            <v>1429</v>
          </cell>
          <cell r="GJ130">
            <v>1539</v>
          </cell>
          <cell r="GK130">
            <v>2834</v>
          </cell>
          <cell r="GL130">
            <v>1357</v>
          </cell>
          <cell r="GM130">
            <v>1477</v>
          </cell>
          <cell r="GN130">
            <v>2791</v>
          </cell>
          <cell r="GO130">
            <v>1399</v>
          </cell>
          <cell r="GP130">
            <v>1392</v>
          </cell>
          <cell r="GQ130">
            <v>2860</v>
          </cell>
          <cell r="GR130">
            <v>1429</v>
          </cell>
          <cell r="GS130">
            <v>1431</v>
          </cell>
          <cell r="GT130">
            <v>2734</v>
          </cell>
          <cell r="GU130">
            <v>1300</v>
          </cell>
          <cell r="GV130">
            <v>1434</v>
          </cell>
          <cell r="GW130">
            <v>2444</v>
          </cell>
          <cell r="GX130">
            <v>1223</v>
          </cell>
          <cell r="GY130">
            <v>1221</v>
          </cell>
          <cell r="GZ130">
            <v>2467</v>
          </cell>
          <cell r="HA130">
            <v>1274</v>
          </cell>
          <cell r="HB130">
            <v>1193</v>
          </cell>
          <cell r="HC130">
            <v>2367</v>
          </cell>
          <cell r="HD130">
            <v>1138</v>
          </cell>
          <cell r="HE130">
            <v>1229</v>
          </cell>
          <cell r="HF130">
            <v>2327</v>
          </cell>
          <cell r="HG130">
            <v>1127</v>
          </cell>
          <cell r="HH130">
            <v>1200</v>
          </cell>
          <cell r="HI130">
            <v>2286</v>
          </cell>
          <cell r="HJ130">
            <v>1095</v>
          </cell>
          <cell r="HK130">
            <v>1191</v>
          </cell>
          <cell r="HL130">
            <v>2209</v>
          </cell>
          <cell r="HM130">
            <v>1063</v>
          </cell>
          <cell r="HN130">
            <v>1146</v>
          </cell>
          <cell r="HO130">
            <v>2229</v>
          </cell>
          <cell r="HP130">
            <v>1082</v>
          </cell>
          <cell r="HQ130">
            <v>1147</v>
          </cell>
          <cell r="HR130">
            <v>2263</v>
          </cell>
          <cell r="HS130">
            <v>1064</v>
          </cell>
          <cell r="HT130">
            <v>1199</v>
          </cell>
          <cell r="HU130">
            <v>2013</v>
          </cell>
          <cell r="HV130">
            <v>939</v>
          </cell>
          <cell r="HW130">
            <v>1074</v>
          </cell>
          <cell r="HX130">
            <v>1836</v>
          </cell>
          <cell r="HY130">
            <v>854</v>
          </cell>
          <cell r="HZ130">
            <v>982</v>
          </cell>
          <cell r="IA130">
            <v>1849</v>
          </cell>
          <cell r="IB130">
            <v>862</v>
          </cell>
          <cell r="IC130">
            <v>987</v>
          </cell>
          <cell r="ID130">
            <v>1628</v>
          </cell>
          <cell r="IE130">
            <v>723</v>
          </cell>
          <cell r="IF130">
            <v>905</v>
          </cell>
          <cell r="IG130">
            <v>1537</v>
          </cell>
          <cell r="IH130">
            <v>719</v>
          </cell>
          <cell r="II130">
            <v>818</v>
          </cell>
          <cell r="IJ130">
            <v>1375</v>
          </cell>
          <cell r="IK130">
            <v>633</v>
          </cell>
          <cell r="IL130">
            <v>742</v>
          </cell>
          <cell r="IM130">
            <v>1553</v>
          </cell>
          <cell r="IN130">
            <v>715</v>
          </cell>
          <cell r="IO130">
            <v>838</v>
          </cell>
          <cell r="IP130">
            <v>1538</v>
          </cell>
          <cell r="IQ130">
            <v>724</v>
          </cell>
          <cell r="IR130">
            <v>814</v>
          </cell>
          <cell r="IS130">
            <v>1411</v>
          </cell>
          <cell r="IT130">
            <v>674</v>
          </cell>
          <cell r="IU130">
            <v>737</v>
          </cell>
          <cell r="IV130">
            <v>1362</v>
          </cell>
          <cell r="IW130">
            <v>645</v>
          </cell>
          <cell r="IX130">
            <v>717</v>
          </cell>
          <cell r="IY130">
            <v>1317</v>
          </cell>
          <cell r="IZ130">
            <v>654</v>
          </cell>
          <cell r="JA130">
            <v>663</v>
          </cell>
          <cell r="JB130">
            <v>1266</v>
          </cell>
          <cell r="JC130">
            <v>547</v>
          </cell>
          <cell r="JD130">
            <v>719</v>
          </cell>
          <cell r="JE130">
            <v>1180</v>
          </cell>
          <cell r="JF130">
            <v>543</v>
          </cell>
          <cell r="JG130">
            <v>637</v>
          </cell>
          <cell r="JH130">
            <v>1096</v>
          </cell>
          <cell r="JI130">
            <v>476</v>
          </cell>
          <cell r="JJ130">
            <v>620</v>
          </cell>
          <cell r="JK130">
            <v>935</v>
          </cell>
          <cell r="JL130">
            <v>418</v>
          </cell>
          <cell r="JM130">
            <v>517</v>
          </cell>
          <cell r="JN130">
            <v>873</v>
          </cell>
          <cell r="JO130">
            <v>366</v>
          </cell>
          <cell r="JP130">
            <v>507</v>
          </cell>
          <cell r="JQ130">
            <v>898</v>
          </cell>
          <cell r="JR130">
            <v>361</v>
          </cell>
          <cell r="JS130">
            <v>537</v>
          </cell>
          <cell r="JT130">
            <v>703</v>
          </cell>
          <cell r="JU130">
            <v>287</v>
          </cell>
          <cell r="JV130">
            <v>416</v>
          </cell>
          <cell r="JW130">
            <v>651</v>
          </cell>
          <cell r="JX130">
            <v>257</v>
          </cell>
          <cell r="JY130">
            <v>394</v>
          </cell>
          <cell r="JZ130">
            <v>515</v>
          </cell>
          <cell r="KA130">
            <v>192</v>
          </cell>
          <cell r="KB130">
            <v>323</v>
          </cell>
          <cell r="KC130">
            <v>468</v>
          </cell>
          <cell r="KD130">
            <v>167</v>
          </cell>
          <cell r="KE130">
            <v>301</v>
          </cell>
          <cell r="KF130">
            <v>1959</v>
          </cell>
          <cell r="KG130">
            <v>709</v>
          </cell>
          <cell r="KH130">
            <v>1250</v>
          </cell>
        </row>
        <row r="131">
          <cell r="C131" t="str">
            <v>Hart</v>
          </cell>
          <cell r="D131" t="str">
            <v>E07000089</v>
          </cell>
          <cell r="E131" t="str">
            <v>Non-metropolitan District</v>
          </cell>
          <cell r="F131">
            <v>93912</v>
          </cell>
          <cell r="G131">
            <v>57355</v>
          </cell>
          <cell r="H131">
            <v>2.5019873700000002</v>
          </cell>
          <cell r="I131">
            <v>0.61073132294062527</v>
          </cell>
          <cell r="J131">
            <v>4358</v>
          </cell>
          <cell r="K131">
            <v>3840</v>
          </cell>
          <cell r="L131">
            <v>5258</v>
          </cell>
          <cell r="M131">
            <v>4668</v>
          </cell>
          <cell r="N131">
            <v>6620</v>
          </cell>
          <cell r="O131">
            <v>6986</v>
          </cell>
          <cell r="P131">
            <v>7450</v>
          </cell>
          <cell r="Q131">
            <v>7369</v>
          </cell>
          <cell r="R131">
            <v>5268</v>
          </cell>
          <cell r="S131">
            <v>5538</v>
          </cell>
          <cell r="T131">
            <v>46590</v>
          </cell>
          <cell r="U131">
            <v>47322</v>
          </cell>
          <cell r="V131">
            <v>1056</v>
          </cell>
          <cell r="W131">
            <v>519</v>
          </cell>
          <cell r="X131">
            <v>537</v>
          </cell>
          <cell r="Y131">
            <v>1021</v>
          </cell>
          <cell r="Z131">
            <v>521</v>
          </cell>
          <cell r="AA131">
            <v>500</v>
          </cell>
          <cell r="AB131">
            <v>1093</v>
          </cell>
          <cell r="AC131">
            <v>565</v>
          </cell>
          <cell r="AD131">
            <v>528</v>
          </cell>
          <cell r="AE131">
            <v>1218</v>
          </cell>
          <cell r="AF131">
            <v>604</v>
          </cell>
          <cell r="AG131">
            <v>614</v>
          </cell>
          <cell r="AH131">
            <v>1255</v>
          </cell>
          <cell r="AI131">
            <v>654</v>
          </cell>
          <cell r="AJ131">
            <v>601</v>
          </cell>
          <cell r="AK131">
            <v>1276</v>
          </cell>
          <cell r="AL131">
            <v>642</v>
          </cell>
          <cell r="AM131">
            <v>634</v>
          </cell>
          <cell r="AN131">
            <v>1207</v>
          </cell>
          <cell r="AO131">
            <v>615</v>
          </cell>
          <cell r="AP131">
            <v>592</v>
          </cell>
          <cell r="AQ131">
            <v>1259</v>
          </cell>
          <cell r="AR131">
            <v>654</v>
          </cell>
          <cell r="AS131">
            <v>605</v>
          </cell>
          <cell r="AT131">
            <v>1251</v>
          </cell>
          <cell r="AU131">
            <v>611</v>
          </cell>
          <cell r="AV131">
            <v>640</v>
          </cell>
          <cell r="AW131">
            <v>1233</v>
          </cell>
          <cell r="AX131">
            <v>631</v>
          </cell>
          <cell r="AY131">
            <v>602</v>
          </cell>
          <cell r="AZ131">
            <v>1246</v>
          </cell>
          <cell r="BA131">
            <v>658</v>
          </cell>
          <cell r="BB131">
            <v>588</v>
          </cell>
          <cell r="BC131">
            <v>1139</v>
          </cell>
          <cell r="BD131">
            <v>570</v>
          </cell>
          <cell r="BE131">
            <v>569</v>
          </cell>
          <cell r="BF131">
            <v>1133</v>
          </cell>
          <cell r="BG131">
            <v>584</v>
          </cell>
          <cell r="BH131">
            <v>549</v>
          </cell>
          <cell r="BI131">
            <v>1137</v>
          </cell>
          <cell r="BJ131">
            <v>583</v>
          </cell>
          <cell r="BK131">
            <v>554</v>
          </cell>
          <cell r="BL131">
            <v>1198</v>
          </cell>
          <cell r="BM131">
            <v>629</v>
          </cell>
          <cell r="BN131">
            <v>569</v>
          </cell>
          <cell r="BO131">
            <v>1064</v>
          </cell>
          <cell r="BP131">
            <v>558</v>
          </cell>
          <cell r="BQ131">
            <v>506</v>
          </cell>
          <cell r="BR131">
            <v>1195</v>
          </cell>
          <cell r="BS131">
            <v>632</v>
          </cell>
          <cell r="BT131">
            <v>563</v>
          </cell>
          <cell r="BU131">
            <v>1198</v>
          </cell>
          <cell r="BV131">
            <v>602</v>
          </cell>
          <cell r="BW131">
            <v>596</v>
          </cell>
          <cell r="BX131">
            <v>1111</v>
          </cell>
          <cell r="BY131">
            <v>555</v>
          </cell>
          <cell r="BZ131">
            <v>556</v>
          </cell>
          <cell r="CA131">
            <v>719</v>
          </cell>
          <cell r="CB131">
            <v>418</v>
          </cell>
          <cell r="CC131">
            <v>301</v>
          </cell>
          <cell r="CD131">
            <v>724</v>
          </cell>
          <cell r="CE131">
            <v>437</v>
          </cell>
          <cell r="CF131">
            <v>287</v>
          </cell>
          <cell r="CG131">
            <v>618</v>
          </cell>
          <cell r="CH131">
            <v>308</v>
          </cell>
          <cell r="CI131">
            <v>310</v>
          </cell>
          <cell r="CJ131">
            <v>751</v>
          </cell>
          <cell r="CK131">
            <v>360</v>
          </cell>
          <cell r="CL131">
            <v>391</v>
          </cell>
          <cell r="CM131">
            <v>865</v>
          </cell>
          <cell r="CN131">
            <v>473</v>
          </cell>
          <cell r="CO131">
            <v>392</v>
          </cell>
          <cell r="CP131">
            <v>1017</v>
          </cell>
          <cell r="CQ131">
            <v>573</v>
          </cell>
          <cell r="CR131">
            <v>444</v>
          </cell>
          <cell r="CS131">
            <v>1002</v>
          </cell>
          <cell r="CT131">
            <v>553</v>
          </cell>
          <cell r="CU131">
            <v>449</v>
          </cell>
          <cell r="CV131">
            <v>970</v>
          </cell>
          <cell r="CW131">
            <v>565</v>
          </cell>
          <cell r="CX131">
            <v>405</v>
          </cell>
          <cell r="CY131">
            <v>977</v>
          </cell>
          <cell r="CZ131">
            <v>542</v>
          </cell>
          <cell r="DA131">
            <v>435</v>
          </cell>
          <cell r="DB131">
            <v>1003</v>
          </cell>
          <cell r="DC131">
            <v>567</v>
          </cell>
          <cell r="DD131">
            <v>436</v>
          </cell>
          <cell r="DE131">
            <v>959</v>
          </cell>
          <cell r="DF131">
            <v>541</v>
          </cell>
          <cell r="DG131">
            <v>418</v>
          </cell>
          <cell r="DH131">
            <v>941</v>
          </cell>
          <cell r="DI131">
            <v>508</v>
          </cell>
          <cell r="DJ131">
            <v>433</v>
          </cell>
          <cell r="DK131">
            <v>923</v>
          </cell>
          <cell r="DL131">
            <v>479</v>
          </cell>
          <cell r="DM131">
            <v>444</v>
          </cell>
          <cell r="DN131">
            <v>985</v>
          </cell>
          <cell r="DO131">
            <v>476</v>
          </cell>
          <cell r="DP131">
            <v>509</v>
          </cell>
          <cell r="DQ131">
            <v>1046</v>
          </cell>
          <cell r="DR131">
            <v>494</v>
          </cell>
          <cell r="DS131">
            <v>552</v>
          </cell>
          <cell r="DT131">
            <v>1120</v>
          </cell>
          <cell r="DU131">
            <v>533</v>
          </cell>
          <cell r="DV131">
            <v>587</v>
          </cell>
          <cell r="DW131">
            <v>1207</v>
          </cell>
          <cell r="DX131">
            <v>562</v>
          </cell>
          <cell r="DY131">
            <v>645</v>
          </cell>
          <cell r="DZ131">
            <v>1170</v>
          </cell>
          <cell r="EA131">
            <v>568</v>
          </cell>
          <cell r="EB131">
            <v>602</v>
          </cell>
          <cell r="EC131">
            <v>1152</v>
          </cell>
          <cell r="ED131">
            <v>538</v>
          </cell>
          <cell r="EE131">
            <v>614</v>
          </cell>
          <cell r="EF131">
            <v>1231</v>
          </cell>
          <cell r="EG131">
            <v>620</v>
          </cell>
          <cell r="EH131">
            <v>611</v>
          </cell>
          <cell r="EI131">
            <v>1366</v>
          </cell>
          <cell r="EJ131">
            <v>656</v>
          </cell>
          <cell r="EK131">
            <v>710</v>
          </cell>
          <cell r="EL131">
            <v>1393</v>
          </cell>
          <cell r="EM131">
            <v>694</v>
          </cell>
          <cell r="EN131">
            <v>699</v>
          </cell>
          <cell r="EO131">
            <v>1465</v>
          </cell>
          <cell r="EP131">
            <v>695</v>
          </cell>
          <cell r="EQ131">
            <v>770</v>
          </cell>
          <cell r="ER131">
            <v>1531</v>
          </cell>
          <cell r="ES131">
            <v>753</v>
          </cell>
          <cell r="ET131">
            <v>778</v>
          </cell>
          <cell r="EU131">
            <v>1504</v>
          </cell>
          <cell r="EV131">
            <v>748</v>
          </cell>
          <cell r="EW131">
            <v>756</v>
          </cell>
          <cell r="EX131">
            <v>1587</v>
          </cell>
          <cell r="EY131">
            <v>786</v>
          </cell>
          <cell r="EZ131">
            <v>801</v>
          </cell>
          <cell r="FA131">
            <v>1401</v>
          </cell>
          <cell r="FB131">
            <v>703</v>
          </cell>
          <cell r="FC131">
            <v>698</v>
          </cell>
          <cell r="FD131">
            <v>1474</v>
          </cell>
          <cell r="FE131">
            <v>768</v>
          </cell>
          <cell r="FF131">
            <v>706</v>
          </cell>
          <cell r="FG131">
            <v>1511</v>
          </cell>
          <cell r="FH131">
            <v>731</v>
          </cell>
          <cell r="FI131">
            <v>780</v>
          </cell>
          <cell r="FJ131">
            <v>1515</v>
          </cell>
          <cell r="FK131">
            <v>746</v>
          </cell>
          <cell r="FL131">
            <v>769</v>
          </cell>
          <cell r="FM131">
            <v>1531</v>
          </cell>
          <cell r="FN131">
            <v>754</v>
          </cell>
          <cell r="FO131">
            <v>777</v>
          </cell>
          <cell r="FP131">
            <v>1573</v>
          </cell>
          <cell r="FQ131">
            <v>792</v>
          </cell>
          <cell r="FR131">
            <v>781</v>
          </cell>
          <cell r="FS131">
            <v>1548</v>
          </cell>
          <cell r="FT131">
            <v>761</v>
          </cell>
          <cell r="FU131">
            <v>787</v>
          </cell>
          <cell r="FV131">
            <v>1511</v>
          </cell>
          <cell r="FW131">
            <v>778</v>
          </cell>
          <cell r="FX131">
            <v>733</v>
          </cell>
          <cell r="FY131">
            <v>1425</v>
          </cell>
          <cell r="FZ131">
            <v>750</v>
          </cell>
          <cell r="GA131">
            <v>675</v>
          </cell>
          <cell r="GB131">
            <v>1330</v>
          </cell>
          <cell r="GC131">
            <v>667</v>
          </cell>
          <cell r="GD131">
            <v>663</v>
          </cell>
          <cell r="GE131">
            <v>1261</v>
          </cell>
          <cell r="GF131">
            <v>644</v>
          </cell>
          <cell r="GG131">
            <v>617</v>
          </cell>
          <cell r="GH131">
            <v>1192</v>
          </cell>
          <cell r="GI131">
            <v>563</v>
          </cell>
          <cell r="GJ131">
            <v>629</v>
          </cell>
          <cell r="GK131">
            <v>1214</v>
          </cell>
          <cell r="GL131">
            <v>585</v>
          </cell>
          <cell r="GM131">
            <v>629</v>
          </cell>
          <cell r="GN131">
            <v>1097</v>
          </cell>
          <cell r="GO131">
            <v>557</v>
          </cell>
          <cell r="GP131">
            <v>540</v>
          </cell>
          <cell r="GQ131">
            <v>1086</v>
          </cell>
          <cell r="GR131">
            <v>562</v>
          </cell>
          <cell r="GS131">
            <v>524</v>
          </cell>
          <cell r="GT131">
            <v>1007</v>
          </cell>
          <cell r="GU131">
            <v>498</v>
          </cell>
          <cell r="GV131">
            <v>509</v>
          </cell>
          <cell r="GW131">
            <v>1034</v>
          </cell>
          <cell r="GX131">
            <v>497</v>
          </cell>
          <cell r="GY131">
            <v>537</v>
          </cell>
          <cell r="GZ131">
            <v>978</v>
          </cell>
          <cell r="HA131">
            <v>464</v>
          </cell>
          <cell r="HB131">
            <v>514</v>
          </cell>
          <cell r="HC131">
            <v>941</v>
          </cell>
          <cell r="HD131">
            <v>449</v>
          </cell>
          <cell r="HE131">
            <v>492</v>
          </cell>
          <cell r="HF131">
            <v>996</v>
          </cell>
          <cell r="HG131">
            <v>449</v>
          </cell>
          <cell r="HH131">
            <v>547</v>
          </cell>
          <cell r="HI131">
            <v>1005</v>
          </cell>
          <cell r="HJ131">
            <v>490</v>
          </cell>
          <cell r="HK131">
            <v>515</v>
          </cell>
          <cell r="HL131">
            <v>1086</v>
          </cell>
          <cell r="HM131">
            <v>519</v>
          </cell>
          <cell r="HN131">
            <v>567</v>
          </cell>
          <cell r="HO131">
            <v>1197</v>
          </cell>
          <cell r="HP131">
            <v>558</v>
          </cell>
          <cell r="HQ131">
            <v>639</v>
          </cell>
          <cell r="HR131">
            <v>1293</v>
          </cell>
          <cell r="HS131">
            <v>591</v>
          </cell>
          <cell r="HT131">
            <v>702</v>
          </cell>
          <cell r="HU131">
            <v>1014</v>
          </cell>
          <cell r="HV131">
            <v>474</v>
          </cell>
          <cell r="HW131">
            <v>540</v>
          </cell>
          <cell r="HX131">
            <v>954</v>
          </cell>
          <cell r="HY131">
            <v>448</v>
          </cell>
          <cell r="HZ131">
            <v>506</v>
          </cell>
          <cell r="IA131">
            <v>970</v>
          </cell>
          <cell r="IB131">
            <v>456</v>
          </cell>
          <cell r="IC131">
            <v>514</v>
          </cell>
          <cell r="ID131">
            <v>880</v>
          </cell>
          <cell r="IE131">
            <v>390</v>
          </cell>
          <cell r="IF131">
            <v>490</v>
          </cell>
          <cell r="IG131">
            <v>781</v>
          </cell>
          <cell r="IH131">
            <v>375</v>
          </cell>
          <cell r="II131">
            <v>406</v>
          </cell>
          <cell r="IJ131">
            <v>698</v>
          </cell>
          <cell r="IK131">
            <v>317</v>
          </cell>
          <cell r="IL131">
            <v>381</v>
          </cell>
          <cell r="IM131">
            <v>746</v>
          </cell>
          <cell r="IN131">
            <v>362</v>
          </cell>
          <cell r="IO131">
            <v>384</v>
          </cell>
          <cell r="IP131">
            <v>748</v>
          </cell>
          <cell r="IQ131">
            <v>348</v>
          </cell>
          <cell r="IR131">
            <v>400</v>
          </cell>
          <cell r="IS131">
            <v>654</v>
          </cell>
          <cell r="IT131">
            <v>288</v>
          </cell>
          <cell r="IU131">
            <v>366</v>
          </cell>
          <cell r="IV131">
            <v>640</v>
          </cell>
          <cell r="IW131">
            <v>311</v>
          </cell>
          <cell r="IX131">
            <v>329</v>
          </cell>
          <cell r="IY131">
            <v>592</v>
          </cell>
          <cell r="IZ131">
            <v>264</v>
          </cell>
          <cell r="JA131">
            <v>328</v>
          </cell>
          <cell r="JB131">
            <v>511</v>
          </cell>
          <cell r="JC131">
            <v>240</v>
          </cell>
          <cell r="JD131">
            <v>271</v>
          </cell>
          <cell r="JE131">
            <v>533</v>
          </cell>
          <cell r="JF131">
            <v>245</v>
          </cell>
          <cell r="JG131">
            <v>288</v>
          </cell>
          <cell r="JH131">
            <v>446</v>
          </cell>
          <cell r="JI131">
            <v>180</v>
          </cell>
          <cell r="JJ131">
            <v>266</v>
          </cell>
          <cell r="JK131">
            <v>410</v>
          </cell>
          <cell r="JL131">
            <v>208</v>
          </cell>
          <cell r="JM131">
            <v>202</v>
          </cell>
          <cell r="JN131">
            <v>361</v>
          </cell>
          <cell r="JO131">
            <v>148</v>
          </cell>
          <cell r="JP131">
            <v>213</v>
          </cell>
          <cell r="JQ131">
            <v>368</v>
          </cell>
          <cell r="JR131">
            <v>163</v>
          </cell>
          <cell r="JS131">
            <v>205</v>
          </cell>
          <cell r="JT131">
            <v>322</v>
          </cell>
          <cell r="JU131">
            <v>128</v>
          </cell>
          <cell r="JV131">
            <v>194</v>
          </cell>
          <cell r="JW131">
            <v>265</v>
          </cell>
          <cell r="JX131">
            <v>91</v>
          </cell>
          <cell r="JY131">
            <v>174</v>
          </cell>
          <cell r="JZ131">
            <v>250</v>
          </cell>
          <cell r="KA131">
            <v>98</v>
          </cell>
          <cell r="KB131">
            <v>152</v>
          </cell>
          <cell r="KC131">
            <v>218</v>
          </cell>
          <cell r="KD131">
            <v>79</v>
          </cell>
          <cell r="KE131">
            <v>139</v>
          </cell>
          <cell r="KF131">
            <v>829</v>
          </cell>
          <cell r="KG131">
            <v>267</v>
          </cell>
          <cell r="KH131">
            <v>562</v>
          </cell>
        </row>
        <row r="132">
          <cell r="C132" t="str">
            <v>Hartlepool</v>
          </cell>
          <cell r="D132" t="str">
            <v>E06000001</v>
          </cell>
          <cell r="E132" t="str">
            <v>Unitary Authority</v>
          </cell>
          <cell r="F132">
            <v>92493</v>
          </cell>
          <cell r="G132">
            <v>57604</v>
          </cell>
          <cell r="H132">
            <v>8.9847739799999999</v>
          </cell>
          <cell r="I132">
            <v>0.62279307623279601</v>
          </cell>
          <cell r="J132">
            <v>5187</v>
          </cell>
          <cell r="K132">
            <v>5096</v>
          </cell>
          <cell r="L132">
            <v>5597</v>
          </cell>
          <cell r="M132">
            <v>5903</v>
          </cell>
          <cell r="N132">
            <v>5096</v>
          </cell>
          <cell r="O132">
            <v>5476</v>
          </cell>
          <cell r="P132">
            <v>6662</v>
          </cell>
          <cell r="Q132">
            <v>7044</v>
          </cell>
          <cell r="R132">
            <v>5755</v>
          </cell>
          <cell r="S132">
            <v>5788</v>
          </cell>
          <cell r="T132">
            <v>45104</v>
          </cell>
          <cell r="U132">
            <v>47389</v>
          </cell>
          <cell r="V132">
            <v>1015</v>
          </cell>
          <cell r="W132">
            <v>498</v>
          </cell>
          <cell r="X132">
            <v>517</v>
          </cell>
          <cell r="Y132">
            <v>1068</v>
          </cell>
          <cell r="Z132">
            <v>553</v>
          </cell>
          <cell r="AA132">
            <v>515</v>
          </cell>
          <cell r="AB132">
            <v>1094</v>
          </cell>
          <cell r="AC132">
            <v>576</v>
          </cell>
          <cell r="AD132">
            <v>518</v>
          </cell>
          <cell r="AE132">
            <v>1155</v>
          </cell>
          <cell r="AF132">
            <v>598</v>
          </cell>
          <cell r="AG132">
            <v>557</v>
          </cell>
          <cell r="AH132">
            <v>1198</v>
          </cell>
          <cell r="AI132">
            <v>616</v>
          </cell>
          <cell r="AJ132">
            <v>582</v>
          </cell>
          <cell r="AK132">
            <v>1166</v>
          </cell>
          <cell r="AL132">
            <v>575</v>
          </cell>
          <cell r="AM132">
            <v>591</v>
          </cell>
          <cell r="AN132">
            <v>1149</v>
          </cell>
          <cell r="AO132">
            <v>592</v>
          </cell>
          <cell r="AP132">
            <v>557</v>
          </cell>
          <cell r="AQ132">
            <v>1158</v>
          </cell>
          <cell r="AR132">
            <v>610</v>
          </cell>
          <cell r="AS132">
            <v>548</v>
          </cell>
          <cell r="AT132">
            <v>1162</v>
          </cell>
          <cell r="AU132">
            <v>605</v>
          </cell>
          <cell r="AV132">
            <v>557</v>
          </cell>
          <cell r="AW132">
            <v>1148</v>
          </cell>
          <cell r="AX132">
            <v>573</v>
          </cell>
          <cell r="AY132">
            <v>575</v>
          </cell>
          <cell r="AZ132">
            <v>1058</v>
          </cell>
          <cell r="BA132">
            <v>509</v>
          </cell>
          <cell r="BB132">
            <v>549</v>
          </cell>
          <cell r="BC132">
            <v>1017</v>
          </cell>
          <cell r="BD132">
            <v>541</v>
          </cell>
          <cell r="BE132">
            <v>476</v>
          </cell>
          <cell r="BF132">
            <v>1020</v>
          </cell>
          <cell r="BG132">
            <v>525</v>
          </cell>
          <cell r="BH132">
            <v>495</v>
          </cell>
          <cell r="BI132">
            <v>974</v>
          </cell>
          <cell r="BJ132">
            <v>508</v>
          </cell>
          <cell r="BK132">
            <v>466</v>
          </cell>
          <cell r="BL132">
            <v>1074</v>
          </cell>
          <cell r="BM132">
            <v>589</v>
          </cell>
          <cell r="BN132">
            <v>485</v>
          </cell>
          <cell r="BO132">
            <v>1130</v>
          </cell>
          <cell r="BP132">
            <v>553</v>
          </cell>
          <cell r="BQ132">
            <v>577</v>
          </cell>
          <cell r="BR132">
            <v>1130</v>
          </cell>
          <cell r="BS132">
            <v>548</v>
          </cell>
          <cell r="BT132">
            <v>582</v>
          </cell>
          <cell r="BU132">
            <v>1114</v>
          </cell>
          <cell r="BV132">
            <v>543</v>
          </cell>
          <cell r="BW132">
            <v>571</v>
          </cell>
          <cell r="BX132">
            <v>1187</v>
          </cell>
          <cell r="BY132">
            <v>621</v>
          </cell>
          <cell r="BZ132">
            <v>566</v>
          </cell>
          <cell r="CA132">
            <v>1052</v>
          </cell>
          <cell r="CB132">
            <v>572</v>
          </cell>
          <cell r="CC132">
            <v>480</v>
          </cell>
          <cell r="CD132">
            <v>1093</v>
          </cell>
          <cell r="CE132">
            <v>562</v>
          </cell>
          <cell r="CF132">
            <v>531</v>
          </cell>
          <cell r="CG132">
            <v>1121</v>
          </cell>
          <cell r="CH132">
            <v>556</v>
          </cell>
          <cell r="CI132">
            <v>565</v>
          </cell>
          <cell r="CJ132">
            <v>1060</v>
          </cell>
          <cell r="CK132">
            <v>497</v>
          </cell>
          <cell r="CL132">
            <v>563</v>
          </cell>
          <cell r="CM132">
            <v>1264</v>
          </cell>
          <cell r="CN132">
            <v>636</v>
          </cell>
          <cell r="CO132">
            <v>628</v>
          </cell>
          <cell r="CP132">
            <v>1262</v>
          </cell>
          <cell r="CQ132">
            <v>652</v>
          </cell>
          <cell r="CR132">
            <v>610</v>
          </cell>
          <cell r="CS132">
            <v>1129</v>
          </cell>
          <cell r="CT132">
            <v>554</v>
          </cell>
          <cell r="CU132">
            <v>575</v>
          </cell>
          <cell r="CV132">
            <v>1145</v>
          </cell>
          <cell r="CW132">
            <v>579</v>
          </cell>
          <cell r="CX132">
            <v>566</v>
          </cell>
          <cell r="CY132">
            <v>1253</v>
          </cell>
          <cell r="CZ132">
            <v>628</v>
          </cell>
          <cell r="DA132">
            <v>625</v>
          </cell>
          <cell r="DB132">
            <v>1229</v>
          </cell>
          <cell r="DC132">
            <v>585</v>
          </cell>
          <cell r="DD132">
            <v>644</v>
          </cell>
          <cell r="DE132">
            <v>1164</v>
          </cell>
          <cell r="DF132">
            <v>551</v>
          </cell>
          <cell r="DG132">
            <v>613</v>
          </cell>
          <cell r="DH132">
            <v>1168</v>
          </cell>
          <cell r="DI132">
            <v>568</v>
          </cell>
          <cell r="DJ132">
            <v>600</v>
          </cell>
          <cell r="DK132">
            <v>1173</v>
          </cell>
          <cell r="DL132">
            <v>560</v>
          </cell>
          <cell r="DM132">
            <v>613</v>
          </cell>
          <cell r="DN132">
            <v>1089</v>
          </cell>
          <cell r="DO132">
            <v>531</v>
          </cell>
          <cell r="DP132">
            <v>558</v>
          </cell>
          <cell r="DQ132">
            <v>1091</v>
          </cell>
          <cell r="DR132">
            <v>521</v>
          </cell>
          <cell r="DS132">
            <v>570</v>
          </cell>
          <cell r="DT132">
            <v>1059</v>
          </cell>
          <cell r="DU132">
            <v>520</v>
          </cell>
          <cell r="DV132">
            <v>539</v>
          </cell>
          <cell r="DW132">
            <v>1085</v>
          </cell>
          <cell r="DX132">
            <v>527</v>
          </cell>
          <cell r="DY132">
            <v>558</v>
          </cell>
          <cell r="DZ132">
            <v>1022</v>
          </cell>
          <cell r="EA132">
            <v>475</v>
          </cell>
          <cell r="EB132">
            <v>547</v>
          </cell>
          <cell r="EC132">
            <v>911</v>
          </cell>
          <cell r="ED132">
            <v>418</v>
          </cell>
          <cell r="EE132">
            <v>493</v>
          </cell>
          <cell r="EF132">
            <v>939</v>
          </cell>
          <cell r="EG132">
            <v>426</v>
          </cell>
          <cell r="EH132">
            <v>513</v>
          </cell>
          <cell r="EI132">
            <v>958</v>
          </cell>
          <cell r="EJ132">
            <v>479</v>
          </cell>
          <cell r="EK132">
            <v>479</v>
          </cell>
          <cell r="EL132">
            <v>971</v>
          </cell>
          <cell r="EM132">
            <v>472</v>
          </cell>
          <cell r="EN132">
            <v>499</v>
          </cell>
          <cell r="EO132">
            <v>1028</v>
          </cell>
          <cell r="EP132">
            <v>509</v>
          </cell>
          <cell r="EQ132">
            <v>519</v>
          </cell>
          <cell r="ER132">
            <v>1168</v>
          </cell>
          <cell r="ES132">
            <v>593</v>
          </cell>
          <cell r="ET132">
            <v>575</v>
          </cell>
          <cell r="EU132">
            <v>1186</v>
          </cell>
          <cell r="EV132">
            <v>576</v>
          </cell>
          <cell r="EW132">
            <v>610</v>
          </cell>
          <cell r="EX132">
            <v>1304</v>
          </cell>
          <cell r="EY132">
            <v>621</v>
          </cell>
          <cell r="EZ132">
            <v>683</v>
          </cell>
          <cell r="FA132">
            <v>1260</v>
          </cell>
          <cell r="FB132">
            <v>620</v>
          </cell>
          <cell r="FC132">
            <v>640</v>
          </cell>
          <cell r="FD132">
            <v>1221</v>
          </cell>
          <cell r="FE132">
            <v>583</v>
          </cell>
          <cell r="FF132">
            <v>638</v>
          </cell>
          <cell r="FG132">
            <v>1280</v>
          </cell>
          <cell r="FH132">
            <v>602</v>
          </cell>
          <cell r="FI132">
            <v>678</v>
          </cell>
          <cell r="FJ132">
            <v>1398</v>
          </cell>
          <cell r="FK132">
            <v>654</v>
          </cell>
          <cell r="FL132">
            <v>744</v>
          </cell>
          <cell r="FM132">
            <v>1412</v>
          </cell>
          <cell r="FN132">
            <v>668</v>
          </cell>
          <cell r="FO132">
            <v>744</v>
          </cell>
          <cell r="FP132">
            <v>1465</v>
          </cell>
          <cell r="FQ132">
            <v>769</v>
          </cell>
          <cell r="FR132">
            <v>696</v>
          </cell>
          <cell r="FS132">
            <v>1393</v>
          </cell>
          <cell r="FT132">
            <v>667</v>
          </cell>
          <cell r="FU132">
            <v>726</v>
          </cell>
          <cell r="FV132">
            <v>1432</v>
          </cell>
          <cell r="FW132">
            <v>710</v>
          </cell>
          <cell r="FX132">
            <v>722</v>
          </cell>
          <cell r="FY132">
            <v>1437</v>
          </cell>
          <cell r="FZ132">
            <v>688</v>
          </cell>
          <cell r="GA132">
            <v>749</v>
          </cell>
          <cell r="GB132">
            <v>1408</v>
          </cell>
          <cell r="GC132">
            <v>701</v>
          </cell>
          <cell r="GD132">
            <v>707</v>
          </cell>
          <cell r="GE132">
            <v>1274</v>
          </cell>
          <cell r="GF132">
            <v>643</v>
          </cell>
          <cell r="GG132">
            <v>631</v>
          </cell>
          <cell r="GH132">
            <v>1333</v>
          </cell>
          <cell r="GI132">
            <v>660</v>
          </cell>
          <cell r="GJ132">
            <v>673</v>
          </cell>
          <cell r="GK132">
            <v>1218</v>
          </cell>
          <cell r="GL132">
            <v>583</v>
          </cell>
          <cell r="GM132">
            <v>635</v>
          </cell>
          <cell r="GN132">
            <v>1226</v>
          </cell>
          <cell r="GO132">
            <v>642</v>
          </cell>
          <cell r="GP132">
            <v>584</v>
          </cell>
          <cell r="GQ132">
            <v>1110</v>
          </cell>
          <cell r="GR132">
            <v>564</v>
          </cell>
          <cell r="GS132">
            <v>546</v>
          </cell>
          <cell r="GT132">
            <v>1127</v>
          </cell>
          <cell r="GU132">
            <v>539</v>
          </cell>
          <cell r="GV132">
            <v>588</v>
          </cell>
          <cell r="GW132">
            <v>1022</v>
          </cell>
          <cell r="GX132">
            <v>529</v>
          </cell>
          <cell r="GY132">
            <v>493</v>
          </cell>
          <cell r="GZ132">
            <v>1087</v>
          </cell>
          <cell r="HA132">
            <v>509</v>
          </cell>
          <cell r="HB132">
            <v>578</v>
          </cell>
          <cell r="HC132">
            <v>1093</v>
          </cell>
          <cell r="HD132">
            <v>539</v>
          </cell>
          <cell r="HE132">
            <v>554</v>
          </cell>
          <cell r="HF132">
            <v>1053</v>
          </cell>
          <cell r="HG132">
            <v>547</v>
          </cell>
          <cell r="HH132">
            <v>506</v>
          </cell>
          <cell r="HI132">
            <v>1077</v>
          </cell>
          <cell r="HJ132">
            <v>522</v>
          </cell>
          <cell r="HK132">
            <v>555</v>
          </cell>
          <cell r="HL132">
            <v>1152</v>
          </cell>
          <cell r="HM132">
            <v>549</v>
          </cell>
          <cell r="HN132">
            <v>603</v>
          </cell>
          <cell r="HO132">
            <v>1139</v>
          </cell>
          <cell r="HP132">
            <v>557</v>
          </cell>
          <cell r="HQ132">
            <v>582</v>
          </cell>
          <cell r="HR132">
            <v>1186</v>
          </cell>
          <cell r="HS132">
            <v>610</v>
          </cell>
          <cell r="HT132">
            <v>576</v>
          </cell>
          <cell r="HU132">
            <v>915</v>
          </cell>
          <cell r="HV132">
            <v>469</v>
          </cell>
          <cell r="HW132">
            <v>446</v>
          </cell>
          <cell r="HX132">
            <v>864</v>
          </cell>
          <cell r="HY132">
            <v>441</v>
          </cell>
          <cell r="HZ132">
            <v>423</v>
          </cell>
          <cell r="IA132">
            <v>802</v>
          </cell>
          <cell r="IB132">
            <v>407</v>
          </cell>
          <cell r="IC132">
            <v>395</v>
          </cell>
          <cell r="ID132">
            <v>720</v>
          </cell>
          <cell r="IE132">
            <v>333</v>
          </cell>
          <cell r="IF132">
            <v>387</v>
          </cell>
          <cell r="IG132">
            <v>732</v>
          </cell>
          <cell r="IH132">
            <v>321</v>
          </cell>
          <cell r="II132">
            <v>411</v>
          </cell>
          <cell r="IJ132">
            <v>622</v>
          </cell>
          <cell r="IK132">
            <v>292</v>
          </cell>
          <cell r="IL132">
            <v>330</v>
          </cell>
          <cell r="IM132">
            <v>710</v>
          </cell>
          <cell r="IN132">
            <v>301</v>
          </cell>
          <cell r="IO132">
            <v>409</v>
          </cell>
          <cell r="IP132">
            <v>699</v>
          </cell>
          <cell r="IQ132">
            <v>345</v>
          </cell>
          <cell r="IR132">
            <v>354</v>
          </cell>
          <cell r="IS132">
            <v>709</v>
          </cell>
          <cell r="IT132">
            <v>268</v>
          </cell>
          <cell r="IU132">
            <v>441</v>
          </cell>
          <cell r="IV132">
            <v>703</v>
          </cell>
          <cell r="IW132">
            <v>303</v>
          </cell>
          <cell r="IX132">
            <v>400</v>
          </cell>
          <cell r="IY132">
            <v>583</v>
          </cell>
          <cell r="IZ132">
            <v>274</v>
          </cell>
          <cell r="JA132">
            <v>309</v>
          </cell>
          <cell r="JB132">
            <v>597</v>
          </cell>
          <cell r="JC132">
            <v>259</v>
          </cell>
          <cell r="JD132">
            <v>338</v>
          </cell>
          <cell r="JE132">
            <v>551</v>
          </cell>
          <cell r="JF132">
            <v>238</v>
          </cell>
          <cell r="JG132">
            <v>313</v>
          </cell>
          <cell r="JH132">
            <v>523</v>
          </cell>
          <cell r="JI132">
            <v>229</v>
          </cell>
          <cell r="JJ132">
            <v>294</v>
          </cell>
          <cell r="JK132">
            <v>489</v>
          </cell>
          <cell r="JL132">
            <v>184</v>
          </cell>
          <cell r="JM132">
            <v>305</v>
          </cell>
          <cell r="JN132">
            <v>408</v>
          </cell>
          <cell r="JO132">
            <v>150</v>
          </cell>
          <cell r="JP132">
            <v>258</v>
          </cell>
          <cell r="JQ132">
            <v>380</v>
          </cell>
          <cell r="JR132">
            <v>162</v>
          </cell>
          <cell r="JS132">
            <v>218</v>
          </cell>
          <cell r="JT132">
            <v>312</v>
          </cell>
          <cell r="JU132">
            <v>126</v>
          </cell>
          <cell r="JV132">
            <v>186</v>
          </cell>
          <cell r="JW132">
            <v>277</v>
          </cell>
          <cell r="JX132">
            <v>95</v>
          </cell>
          <cell r="JY132">
            <v>182</v>
          </cell>
          <cell r="JZ132">
            <v>223</v>
          </cell>
          <cell r="KA132">
            <v>77</v>
          </cell>
          <cell r="KB132">
            <v>146</v>
          </cell>
          <cell r="KC132">
            <v>202</v>
          </cell>
          <cell r="KD132">
            <v>82</v>
          </cell>
          <cell r="KE132">
            <v>120</v>
          </cell>
          <cell r="KF132">
            <v>728</v>
          </cell>
          <cell r="KG132">
            <v>192</v>
          </cell>
          <cell r="KH132">
            <v>536</v>
          </cell>
        </row>
        <row r="133">
          <cell r="C133" t="str">
            <v>Hastings</v>
          </cell>
          <cell r="D133" t="str">
            <v>E07000062</v>
          </cell>
          <cell r="E133" t="str">
            <v>Non-metropolitan District</v>
          </cell>
          <cell r="F133">
            <v>91497</v>
          </cell>
          <cell r="G133">
            <v>57020</v>
          </cell>
          <cell r="H133">
            <v>7.0363485099999998</v>
          </cell>
          <cell r="I133">
            <v>0.62318983136059103</v>
          </cell>
          <cell r="J133">
            <v>4923</v>
          </cell>
          <cell r="K133">
            <v>4878</v>
          </cell>
          <cell r="L133">
            <v>5488</v>
          </cell>
          <cell r="M133">
            <v>5744</v>
          </cell>
          <cell r="N133">
            <v>5514</v>
          </cell>
          <cell r="O133">
            <v>5494</v>
          </cell>
          <cell r="P133">
            <v>6721</v>
          </cell>
          <cell r="Q133">
            <v>6919</v>
          </cell>
          <cell r="R133">
            <v>5420</v>
          </cell>
          <cell r="S133">
            <v>5919</v>
          </cell>
          <cell r="T133">
            <v>44720</v>
          </cell>
          <cell r="U133">
            <v>46777</v>
          </cell>
          <cell r="V133">
            <v>1099</v>
          </cell>
          <cell r="W133">
            <v>574</v>
          </cell>
          <cell r="X133">
            <v>525</v>
          </cell>
          <cell r="Y133">
            <v>1164</v>
          </cell>
          <cell r="Z133">
            <v>582</v>
          </cell>
          <cell r="AA133">
            <v>582</v>
          </cell>
          <cell r="AB133">
            <v>1208</v>
          </cell>
          <cell r="AC133">
            <v>614</v>
          </cell>
          <cell r="AD133">
            <v>594</v>
          </cell>
          <cell r="AE133">
            <v>1128</v>
          </cell>
          <cell r="AF133">
            <v>577</v>
          </cell>
          <cell r="AG133">
            <v>551</v>
          </cell>
          <cell r="AH133">
            <v>1142</v>
          </cell>
          <cell r="AI133">
            <v>607</v>
          </cell>
          <cell r="AJ133">
            <v>535</v>
          </cell>
          <cell r="AK133">
            <v>1107</v>
          </cell>
          <cell r="AL133">
            <v>549</v>
          </cell>
          <cell r="AM133">
            <v>558</v>
          </cell>
          <cell r="AN133">
            <v>1105</v>
          </cell>
          <cell r="AO133">
            <v>564</v>
          </cell>
          <cell r="AP133">
            <v>541</v>
          </cell>
          <cell r="AQ133">
            <v>1114</v>
          </cell>
          <cell r="AR133">
            <v>564</v>
          </cell>
          <cell r="AS133">
            <v>550</v>
          </cell>
          <cell r="AT133">
            <v>1044</v>
          </cell>
          <cell r="AU133">
            <v>551</v>
          </cell>
          <cell r="AV133">
            <v>493</v>
          </cell>
          <cell r="AW133">
            <v>1086</v>
          </cell>
          <cell r="AX133">
            <v>577</v>
          </cell>
          <cell r="AY133">
            <v>509</v>
          </cell>
          <cell r="AZ133">
            <v>961</v>
          </cell>
          <cell r="BA133">
            <v>482</v>
          </cell>
          <cell r="BB133">
            <v>479</v>
          </cell>
          <cell r="BC133">
            <v>997</v>
          </cell>
          <cell r="BD133">
            <v>528</v>
          </cell>
          <cell r="BE133">
            <v>469</v>
          </cell>
          <cell r="BF133">
            <v>927</v>
          </cell>
          <cell r="BG133">
            <v>497</v>
          </cell>
          <cell r="BH133">
            <v>430</v>
          </cell>
          <cell r="BI133">
            <v>942</v>
          </cell>
          <cell r="BJ133">
            <v>474</v>
          </cell>
          <cell r="BK133">
            <v>468</v>
          </cell>
          <cell r="BL133">
            <v>1007</v>
          </cell>
          <cell r="BM133">
            <v>490</v>
          </cell>
          <cell r="BN133">
            <v>517</v>
          </cell>
          <cell r="BO133">
            <v>1016</v>
          </cell>
          <cell r="BP133">
            <v>502</v>
          </cell>
          <cell r="BQ133">
            <v>514</v>
          </cell>
          <cell r="BR133">
            <v>1076</v>
          </cell>
          <cell r="BS133">
            <v>558</v>
          </cell>
          <cell r="BT133">
            <v>518</v>
          </cell>
          <cell r="BU133">
            <v>1116</v>
          </cell>
          <cell r="BV133">
            <v>557</v>
          </cell>
          <cell r="BW133">
            <v>559</v>
          </cell>
          <cell r="BX133">
            <v>1201</v>
          </cell>
          <cell r="BY133">
            <v>602</v>
          </cell>
          <cell r="BZ133">
            <v>599</v>
          </cell>
          <cell r="CA133">
            <v>1058</v>
          </cell>
          <cell r="CB133">
            <v>522</v>
          </cell>
          <cell r="CC133">
            <v>536</v>
          </cell>
          <cell r="CD133">
            <v>1017</v>
          </cell>
          <cell r="CE133">
            <v>547</v>
          </cell>
          <cell r="CF133">
            <v>470</v>
          </cell>
          <cell r="CG133">
            <v>1020</v>
          </cell>
          <cell r="CH133">
            <v>506</v>
          </cell>
          <cell r="CI133">
            <v>514</v>
          </cell>
          <cell r="CJ133">
            <v>1022</v>
          </cell>
          <cell r="CK133">
            <v>503</v>
          </cell>
          <cell r="CL133">
            <v>519</v>
          </cell>
          <cell r="CM133">
            <v>1118</v>
          </cell>
          <cell r="CN133">
            <v>548</v>
          </cell>
          <cell r="CO133">
            <v>570</v>
          </cell>
          <cell r="CP133">
            <v>1173</v>
          </cell>
          <cell r="CQ133">
            <v>580</v>
          </cell>
          <cell r="CR133">
            <v>593</v>
          </cell>
          <cell r="CS133">
            <v>1124</v>
          </cell>
          <cell r="CT133">
            <v>523</v>
          </cell>
          <cell r="CU133">
            <v>601</v>
          </cell>
          <cell r="CV133">
            <v>1112</v>
          </cell>
          <cell r="CW133">
            <v>526</v>
          </cell>
          <cell r="CX133">
            <v>586</v>
          </cell>
          <cell r="CY133">
            <v>1214</v>
          </cell>
          <cell r="CZ133">
            <v>582</v>
          </cell>
          <cell r="DA133">
            <v>632</v>
          </cell>
          <cell r="DB133">
            <v>1103</v>
          </cell>
          <cell r="DC133">
            <v>521</v>
          </cell>
          <cell r="DD133">
            <v>582</v>
          </cell>
          <cell r="DE133">
            <v>1086</v>
          </cell>
          <cell r="DF133">
            <v>531</v>
          </cell>
          <cell r="DG133">
            <v>555</v>
          </cell>
          <cell r="DH133">
            <v>1079</v>
          </cell>
          <cell r="DI133">
            <v>529</v>
          </cell>
          <cell r="DJ133">
            <v>550</v>
          </cell>
          <cell r="DK133">
            <v>1143</v>
          </cell>
          <cell r="DL133">
            <v>570</v>
          </cell>
          <cell r="DM133">
            <v>573</v>
          </cell>
          <cell r="DN133">
            <v>1084</v>
          </cell>
          <cell r="DO133">
            <v>549</v>
          </cell>
          <cell r="DP133">
            <v>535</v>
          </cell>
          <cell r="DQ133">
            <v>1164</v>
          </cell>
          <cell r="DR133">
            <v>564</v>
          </cell>
          <cell r="DS133">
            <v>600</v>
          </cell>
          <cell r="DT133">
            <v>1123</v>
          </cell>
          <cell r="DU133">
            <v>593</v>
          </cell>
          <cell r="DV133">
            <v>530</v>
          </cell>
          <cell r="DW133">
            <v>1032</v>
          </cell>
          <cell r="DX133">
            <v>507</v>
          </cell>
          <cell r="DY133">
            <v>525</v>
          </cell>
          <cell r="DZ133">
            <v>1079</v>
          </cell>
          <cell r="EA133">
            <v>516</v>
          </cell>
          <cell r="EB133">
            <v>563</v>
          </cell>
          <cell r="EC133">
            <v>995</v>
          </cell>
          <cell r="ED133">
            <v>479</v>
          </cell>
          <cell r="EE133">
            <v>516</v>
          </cell>
          <cell r="EF133">
            <v>965</v>
          </cell>
          <cell r="EG133">
            <v>507</v>
          </cell>
          <cell r="EH133">
            <v>458</v>
          </cell>
          <cell r="EI133">
            <v>1011</v>
          </cell>
          <cell r="EJ133">
            <v>495</v>
          </cell>
          <cell r="EK133">
            <v>516</v>
          </cell>
          <cell r="EL133">
            <v>1125</v>
          </cell>
          <cell r="EM133">
            <v>576</v>
          </cell>
          <cell r="EN133">
            <v>549</v>
          </cell>
          <cell r="EO133">
            <v>1057</v>
          </cell>
          <cell r="EP133">
            <v>544</v>
          </cell>
          <cell r="EQ133">
            <v>513</v>
          </cell>
          <cell r="ER133">
            <v>1162</v>
          </cell>
          <cell r="ES133">
            <v>581</v>
          </cell>
          <cell r="ET133">
            <v>581</v>
          </cell>
          <cell r="EU133">
            <v>1216</v>
          </cell>
          <cell r="EV133">
            <v>622</v>
          </cell>
          <cell r="EW133">
            <v>594</v>
          </cell>
          <cell r="EX133">
            <v>1366</v>
          </cell>
          <cell r="EY133">
            <v>687</v>
          </cell>
          <cell r="EZ133">
            <v>679</v>
          </cell>
          <cell r="FA133">
            <v>1321</v>
          </cell>
          <cell r="FB133">
            <v>645</v>
          </cell>
          <cell r="FC133">
            <v>676</v>
          </cell>
          <cell r="FD133">
            <v>1347</v>
          </cell>
          <cell r="FE133">
            <v>677</v>
          </cell>
          <cell r="FF133">
            <v>670</v>
          </cell>
          <cell r="FG133">
            <v>1364</v>
          </cell>
          <cell r="FH133">
            <v>684</v>
          </cell>
          <cell r="FI133">
            <v>680</v>
          </cell>
          <cell r="FJ133">
            <v>1431</v>
          </cell>
          <cell r="FK133">
            <v>714</v>
          </cell>
          <cell r="FL133">
            <v>717</v>
          </cell>
          <cell r="FM133">
            <v>1448</v>
          </cell>
          <cell r="FN133">
            <v>719</v>
          </cell>
          <cell r="FO133">
            <v>729</v>
          </cell>
          <cell r="FP133">
            <v>1374</v>
          </cell>
          <cell r="FQ133">
            <v>677</v>
          </cell>
          <cell r="FR133">
            <v>697</v>
          </cell>
          <cell r="FS133">
            <v>1479</v>
          </cell>
          <cell r="FT133">
            <v>720</v>
          </cell>
          <cell r="FU133">
            <v>759</v>
          </cell>
          <cell r="FV133">
            <v>1334</v>
          </cell>
          <cell r="FW133">
            <v>656</v>
          </cell>
          <cell r="FX133">
            <v>678</v>
          </cell>
          <cell r="FY133">
            <v>1286</v>
          </cell>
          <cell r="FZ133">
            <v>645</v>
          </cell>
          <cell r="GA133">
            <v>641</v>
          </cell>
          <cell r="GB133">
            <v>1256</v>
          </cell>
          <cell r="GC133">
            <v>584</v>
          </cell>
          <cell r="GD133">
            <v>672</v>
          </cell>
          <cell r="GE133">
            <v>1251</v>
          </cell>
          <cell r="GF133">
            <v>614</v>
          </cell>
          <cell r="GG133">
            <v>637</v>
          </cell>
          <cell r="GH133">
            <v>1211</v>
          </cell>
          <cell r="GI133">
            <v>584</v>
          </cell>
          <cell r="GJ133">
            <v>627</v>
          </cell>
          <cell r="GK133">
            <v>1166</v>
          </cell>
          <cell r="GL133">
            <v>556</v>
          </cell>
          <cell r="GM133">
            <v>610</v>
          </cell>
          <cell r="GN133">
            <v>1250</v>
          </cell>
          <cell r="GO133">
            <v>572</v>
          </cell>
          <cell r="GP133">
            <v>678</v>
          </cell>
          <cell r="GQ133">
            <v>1086</v>
          </cell>
          <cell r="GR133">
            <v>504</v>
          </cell>
          <cell r="GS133">
            <v>582</v>
          </cell>
          <cell r="GT133">
            <v>1091</v>
          </cell>
          <cell r="GU133">
            <v>522</v>
          </cell>
          <cell r="GV133">
            <v>569</v>
          </cell>
          <cell r="GW133">
            <v>1142</v>
          </cell>
          <cell r="GX133">
            <v>556</v>
          </cell>
          <cell r="GY133">
            <v>586</v>
          </cell>
          <cell r="GZ133">
            <v>1076</v>
          </cell>
          <cell r="HA133">
            <v>513</v>
          </cell>
          <cell r="HB133">
            <v>563</v>
          </cell>
          <cell r="HC133">
            <v>1016</v>
          </cell>
          <cell r="HD133">
            <v>489</v>
          </cell>
          <cell r="HE133">
            <v>527</v>
          </cell>
          <cell r="HF133">
            <v>1050</v>
          </cell>
          <cell r="HG133">
            <v>510</v>
          </cell>
          <cell r="HH133">
            <v>540</v>
          </cell>
          <cell r="HI133">
            <v>1047</v>
          </cell>
          <cell r="HJ133">
            <v>510</v>
          </cell>
          <cell r="HK133">
            <v>537</v>
          </cell>
          <cell r="HL133">
            <v>1171</v>
          </cell>
          <cell r="HM133">
            <v>565</v>
          </cell>
          <cell r="HN133">
            <v>606</v>
          </cell>
          <cell r="HO133">
            <v>1294</v>
          </cell>
          <cell r="HP133">
            <v>641</v>
          </cell>
          <cell r="HQ133">
            <v>653</v>
          </cell>
          <cell r="HR133">
            <v>1343</v>
          </cell>
          <cell r="HS133">
            <v>639</v>
          </cell>
          <cell r="HT133">
            <v>704</v>
          </cell>
          <cell r="HU133">
            <v>946</v>
          </cell>
          <cell r="HV133">
            <v>473</v>
          </cell>
          <cell r="HW133">
            <v>473</v>
          </cell>
          <cell r="HX133">
            <v>967</v>
          </cell>
          <cell r="HY133">
            <v>494</v>
          </cell>
          <cell r="HZ133">
            <v>473</v>
          </cell>
          <cell r="IA133">
            <v>898</v>
          </cell>
          <cell r="IB133">
            <v>465</v>
          </cell>
          <cell r="IC133">
            <v>433</v>
          </cell>
          <cell r="ID133">
            <v>800</v>
          </cell>
          <cell r="IE133">
            <v>380</v>
          </cell>
          <cell r="IF133">
            <v>420</v>
          </cell>
          <cell r="IG133">
            <v>750</v>
          </cell>
          <cell r="IH133">
            <v>360</v>
          </cell>
          <cell r="II133">
            <v>390</v>
          </cell>
          <cell r="IJ133">
            <v>589</v>
          </cell>
          <cell r="IK133">
            <v>277</v>
          </cell>
          <cell r="IL133">
            <v>312</v>
          </cell>
          <cell r="IM133">
            <v>627</v>
          </cell>
          <cell r="IN133">
            <v>295</v>
          </cell>
          <cell r="IO133">
            <v>332</v>
          </cell>
          <cell r="IP133">
            <v>629</v>
          </cell>
          <cell r="IQ133">
            <v>287</v>
          </cell>
          <cell r="IR133">
            <v>342</v>
          </cell>
          <cell r="IS133">
            <v>603</v>
          </cell>
          <cell r="IT133">
            <v>303</v>
          </cell>
          <cell r="IU133">
            <v>300</v>
          </cell>
          <cell r="IV133">
            <v>591</v>
          </cell>
          <cell r="IW133">
            <v>253</v>
          </cell>
          <cell r="IX133">
            <v>338</v>
          </cell>
          <cell r="IY133">
            <v>537</v>
          </cell>
          <cell r="IZ133">
            <v>245</v>
          </cell>
          <cell r="JA133">
            <v>292</v>
          </cell>
          <cell r="JB133">
            <v>510</v>
          </cell>
          <cell r="JC133">
            <v>226</v>
          </cell>
          <cell r="JD133">
            <v>284</v>
          </cell>
          <cell r="JE133">
            <v>446</v>
          </cell>
          <cell r="JF133">
            <v>208</v>
          </cell>
          <cell r="JG133">
            <v>238</v>
          </cell>
          <cell r="JH133">
            <v>426</v>
          </cell>
          <cell r="JI133">
            <v>178</v>
          </cell>
          <cell r="JJ133">
            <v>248</v>
          </cell>
          <cell r="JK133">
            <v>360</v>
          </cell>
          <cell r="JL133">
            <v>145</v>
          </cell>
          <cell r="JM133">
            <v>215</v>
          </cell>
          <cell r="JN133">
            <v>409</v>
          </cell>
          <cell r="JO133">
            <v>173</v>
          </cell>
          <cell r="JP133">
            <v>236</v>
          </cell>
          <cell r="JQ133">
            <v>342</v>
          </cell>
          <cell r="JR133">
            <v>131</v>
          </cell>
          <cell r="JS133">
            <v>211</v>
          </cell>
          <cell r="JT133">
            <v>317</v>
          </cell>
          <cell r="JU133">
            <v>131</v>
          </cell>
          <cell r="JV133">
            <v>186</v>
          </cell>
          <cell r="JW133">
            <v>299</v>
          </cell>
          <cell r="JX133">
            <v>111</v>
          </cell>
          <cell r="JY133">
            <v>188</v>
          </cell>
          <cell r="JZ133">
            <v>290</v>
          </cell>
          <cell r="KA133">
            <v>95</v>
          </cell>
          <cell r="KB133">
            <v>195</v>
          </cell>
          <cell r="KC133">
            <v>221</v>
          </cell>
          <cell r="KD133">
            <v>60</v>
          </cell>
          <cell r="KE133">
            <v>161</v>
          </cell>
          <cell r="KF133">
            <v>1018</v>
          </cell>
          <cell r="KG133">
            <v>277</v>
          </cell>
          <cell r="KH133">
            <v>741</v>
          </cell>
        </row>
        <row r="134">
          <cell r="C134" t="str">
            <v>Havant</v>
          </cell>
          <cell r="D134" t="str">
            <v>E07000090</v>
          </cell>
          <cell r="E134" t="str">
            <v>Non-metropolitan District</v>
          </cell>
          <cell r="F134">
            <v>122927</v>
          </cell>
          <cell r="G134">
            <v>73008</v>
          </cell>
          <cell r="H134">
            <v>4.4458362000000005</v>
          </cell>
          <cell r="I134">
            <v>0.59391346083447905</v>
          </cell>
          <cell r="J134">
            <v>6578</v>
          </cell>
          <cell r="K134">
            <v>6198</v>
          </cell>
          <cell r="L134">
            <v>6557</v>
          </cell>
          <cell r="M134">
            <v>6751</v>
          </cell>
          <cell r="N134">
            <v>6233</v>
          </cell>
          <cell r="O134">
            <v>6908</v>
          </cell>
          <cell r="P134">
            <v>8556</v>
          </cell>
          <cell r="Q134">
            <v>9363</v>
          </cell>
          <cell r="R134">
            <v>7783</v>
          </cell>
          <cell r="S134">
            <v>8081</v>
          </cell>
          <cell r="T134">
            <v>59545</v>
          </cell>
          <cell r="U134">
            <v>63382</v>
          </cell>
          <cell r="V134">
            <v>1244</v>
          </cell>
          <cell r="W134">
            <v>603</v>
          </cell>
          <cell r="X134">
            <v>641</v>
          </cell>
          <cell r="Y134">
            <v>1319</v>
          </cell>
          <cell r="Z134">
            <v>684</v>
          </cell>
          <cell r="AA134">
            <v>635</v>
          </cell>
          <cell r="AB134">
            <v>1334</v>
          </cell>
          <cell r="AC134">
            <v>698</v>
          </cell>
          <cell r="AD134">
            <v>636</v>
          </cell>
          <cell r="AE134">
            <v>1343</v>
          </cell>
          <cell r="AF134">
            <v>695</v>
          </cell>
          <cell r="AG134">
            <v>648</v>
          </cell>
          <cell r="AH134">
            <v>1439</v>
          </cell>
          <cell r="AI134">
            <v>747</v>
          </cell>
          <cell r="AJ134">
            <v>692</v>
          </cell>
          <cell r="AK134">
            <v>1400</v>
          </cell>
          <cell r="AL134">
            <v>732</v>
          </cell>
          <cell r="AM134">
            <v>668</v>
          </cell>
          <cell r="AN134">
            <v>1389</v>
          </cell>
          <cell r="AO134">
            <v>767</v>
          </cell>
          <cell r="AP134">
            <v>622</v>
          </cell>
          <cell r="AQ134">
            <v>1406</v>
          </cell>
          <cell r="AR134">
            <v>695</v>
          </cell>
          <cell r="AS134">
            <v>711</v>
          </cell>
          <cell r="AT134">
            <v>1338</v>
          </cell>
          <cell r="AU134">
            <v>700</v>
          </cell>
          <cell r="AV134">
            <v>638</v>
          </cell>
          <cell r="AW134">
            <v>1393</v>
          </cell>
          <cell r="AX134">
            <v>716</v>
          </cell>
          <cell r="AY134">
            <v>677</v>
          </cell>
          <cell r="AZ134">
            <v>1368</v>
          </cell>
          <cell r="BA134">
            <v>709</v>
          </cell>
          <cell r="BB134">
            <v>659</v>
          </cell>
          <cell r="BC134">
            <v>1341</v>
          </cell>
          <cell r="BD134">
            <v>658</v>
          </cell>
          <cell r="BE134">
            <v>683</v>
          </cell>
          <cell r="BF134">
            <v>1280</v>
          </cell>
          <cell r="BG134">
            <v>661</v>
          </cell>
          <cell r="BH134">
            <v>619</v>
          </cell>
          <cell r="BI134">
            <v>1285</v>
          </cell>
          <cell r="BJ134">
            <v>665</v>
          </cell>
          <cell r="BK134">
            <v>620</v>
          </cell>
          <cell r="BL134">
            <v>1340</v>
          </cell>
          <cell r="BM134">
            <v>686</v>
          </cell>
          <cell r="BN134">
            <v>654</v>
          </cell>
          <cell r="BO134">
            <v>1437</v>
          </cell>
          <cell r="BP134">
            <v>757</v>
          </cell>
          <cell r="BQ134">
            <v>680</v>
          </cell>
          <cell r="BR134">
            <v>1569</v>
          </cell>
          <cell r="BS134">
            <v>803</v>
          </cell>
          <cell r="BT134">
            <v>766</v>
          </cell>
          <cell r="BU134">
            <v>1474</v>
          </cell>
          <cell r="BV134">
            <v>756</v>
          </cell>
          <cell r="BW134">
            <v>718</v>
          </cell>
          <cell r="BX134">
            <v>1545</v>
          </cell>
          <cell r="BY134">
            <v>795</v>
          </cell>
          <cell r="BZ134">
            <v>750</v>
          </cell>
          <cell r="CA134">
            <v>1402</v>
          </cell>
          <cell r="CB134">
            <v>703</v>
          </cell>
          <cell r="CC134">
            <v>699</v>
          </cell>
          <cell r="CD134">
            <v>1272</v>
          </cell>
          <cell r="CE134">
            <v>656</v>
          </cell>
          <cell r="CF134">
            <v>616</v>
          </cell>
          <cell r="CG134">
            <v>1287</v>
          </cell>
          <cell r="CH134">
            <v>698</v>
          </cell>
          <cell r="CI134">
            <v>589</v>
          </cell>
          <cell r="CJ134">
            <v>1375</v>
          </cell>
          <cell r="CK134">
            <v>708</v>
          </cell>
          <cell r="CL134">
            <v>667</v>
          </cell>
          <cell r="CM134">
            <v>1396</v>
          </cell>
          <cell r="CN134">
            <v>726</v>
          </cell>
          <cell r="CO134">
            <v>670</v>
          </cell>
          <cell r="CP134">
            <v>1456</v>
          </cell>
          <cell r="CQ134">
            <v>733</v>
          </cell>
          <cell r="CR134">
            <v>723</v>
          </cell>
          <cell r="CS134">
            <v>1511</v>
          </cell>
          <cell r="CT134">
            <v>769</v>
          </cell>
          <cell r="CU134">
            <v>742</v>
          </cell>
          <cell r="CV134">
            <v>1347</v>
          </cell>
          <cell r="CW134">
            <v>640</v>
          </cell>
          <cell r="CX134">
            <v>707</v>
          </cell>
          <cell r="CY134">
            <v>1363</v>
          </cell>
          <cell r="CZ134">
            <v>697</v>
          </cell>
          <cell r="DA134">
            <v>666</v>
          </cell>
          <cell r="DB134">
            <v>1355</v>
          </cell>
          <cell r="DC134">
            <v>660</v>
          </cell>
          <cell r="DD134">
            <v>695</v>
          </cell>
          <cell r="DE134">
            <v>1298</v>
          </cell>
          <cell r="DF134">
            <v>653</v>
          </cell>
          <cell r="DG134">
            <v>645</v>
          </cell>
          <cell r="DH134">
            <v>1258</v>
          </cell>
          <cell r="DI134">
            <v>625</v>
          </cell>
          <cell r="DJ134">
            <v>633</v>
          </cell>
          <cell r="DK134">
            <v>1327</v>
          </cell>
          <cell r="DL134">
            <v>632</v>
          </cell>
          <cell r="DM134">
            <v>695</v>
          </cell>
          <cell r="DN134">
            <v>1235</v>
          </cell>
          <cell r="DO134">
            <v>582</v>
          </cell>
          <cell r="DP134">
            <v>653</v>
          </cell>
          <cell r="DQ134">
            <v>1348</v>
          </cell>
          <cell r="DR134">
            <v>671</v>
          </cell>
          <cell r="DS134">
            <v>677</v>
          </cell>
          <cell r="DT134">
            <v>1266</v>
          </cell>
          <cell r="DU134">
            <v>628</v>
          </cell>
          <cell r="DV134">
            <v>638</v>
          </cell>
          <cell r="DW134">
            <v>1212</v>
          </cell>
          <cell r="DX134">
            <v>548</v>
          </cell>
          <cell r="DY134">
            <v>664</v>
          </cell>
          <cell r="DZ134">
            <v>1201</v>
          </cell>
          <cell r="EA134">
            <v>570</v>
          </cell>
          <cell r="EB134">
            <v>631</v>
          </cell>
          <cell r="EC134">
            <v>1173</v>
          </cell>
          <cell r="ED134">
            <v>582</v>
          </cell>
          <cell r="EE134">
            <v>591</v>
          </cell>
          <cell r="EF134">
            <v>1169</v>
          </cell>
          <cell r="EG134">
            <v>577</v>
          </cell>
          <cell r="EH134">
            <v>592</v>
          </cell>
          <cell r="EI134">
            <v>1140</v>
          </cell>
          <cell r="EJ134">
            <v>558</v>
          </cell>
          <cell r="EK134">
            <v>582</v>
          </cell>
          <cell r="EL134">
            <v>1297</v>
          </cell>
          <cell r="EM134">
            <v>592</v>
          </cell>
          <cell r="EN134">
            <v>705</v>
          </cell>
          <cell r="EO134">
            <v>1339</v>
          </cell>
          <cell r="EP134">
            <v>621</v>
          </cell>
          <cell r="EQ134">
            <v>718</v>
          </cell>
          <cell r="ER134">
            <v>1441</v>
          </cell>
          <cell r="ES134">
            <v>707</v>
          </cell>
          <cell r="ET134">
            <v>734</v>
          </cell>
          <cell r="EU134">
            <v>1524</v>
          </cell>
          <cell r="EV134">
            <v>748</v>
          </cell>
          <cell r="EW134">
            <v>776</v>
          </cell>
          <cell r="EX134">
            <v>1645</v>
          </cell>
          <cell r="EY134">
            <v>730</v>
          </cell>
          <cell r="EZ134">
            <v>915</v>
          </cell>
          <cell r="FA134">
            <v>1650</v>
          </cell>
          <cell r="FB134">
            <v>789</v>
          </cell>
          <cell r="FC134">
            <v>861</v>
          </cell>
          <cell r="FD134">
            <v>1761</v>
          </cell>
          <cell r="FE134">
            <v>829</v>
          </cell>
          <cell r="FF134">
            <v>932</v>
          </cell>
          <cell r="FG134">
            <v>1739</v>
          </cell>
          <cell r="FH134">
            <v>779</v>
          </cell>
          <cell r="FI134">
            <v>960</v>
          </cell>
          <cell r="FJ134">
            <v>1836</v>
          </cell>
          <cell r="FK134">
            <v>841</v>
          </cell>
          <cell r="FL134">
            <v>995</v>
          </cell>
          <cell r="FM134">
            <v>1751</v>
          </cell>
          <cell r="FN134">
            <v>848</v>
          </cell>
          <cell r="FO134">
            <v>903</v>
          </cell>
          <cell r="FP134">
            <v>1884</v>
          </cell>
          <cell r="FQ134">
            <v>923</v>
          </cell>
          <cell r="FR134">
            <v>961</v>
          </cell>
          <cell r="FS134">
            <v>1864</v>
          </cell>
          <cell r="FT134">
            <v>919</v>
          </cell>
          <cell r="FU134">
            <v>945</v>
          </cell>
          <cell r="FV134">
            <v>1849</v>
          </cell>
          <cell r="FW134">
            <v>882</v>
          </cell>
          <cell r="FX134">
            <v>967</v>
          </cell>
          <cell r="FY134">
            <v>1788</v>
          </cell>
          <cell r="FZ134">
            <v>879</v>
          </cell>
          <cell r="GA134">
            <v>909</v>
          </cell>
          <cell r="GB134">
            <v>1797</v>
          </cell>
          <cell r="GC134">
            <v>867</v>
          </cell>
          <cell r="GD134">
            <v>930</v>
          </cell>
          <cell r="GE134">
            <v>1789</v>
          </cell>
          <cell r="GF134">
            <v>861</v>
          </cell>
          <cell r="GG134">
            <v>928</v>
          </cell>
          <cell r="GH134">
            <v>1778</v>
          </cell>
          <cell r="GI134">
            <v>865</v>
          </cell>
          <cell r="GJ134">
            <v>913</v>
          </cell>
          <cell r="GK134">
            <v>1701</v>
          </cell>
          <cell r="GL134">
            <v>850</v>
          </cell>
          <cell r="GM134">
            <v>851</v>
          </cell>
          <cell r="GN134">
            <v>1602</v>
          </cell>
          <cell r="GO134">
            <v>784</v>
          </cell>
          <cell r="GP134">
            <v>818</v>
          </cell>
          <cell r="GQ134">
            <v>1555</v>
          </cell>
          <cell r="GR134">
            <v>753</v>
          </cell>
          <cell r="GS134">
            <v>802</v>
          </cell>
          <cell r="GT134">
            <v>1588</v>
          </cell>
          <cell r="GU134">
            <v>758</v>
          </cell>
          <cell r="GV134">
            <v>830</v>
          </cell>
          <cell r="GW134">
            <v>1480</v>
          </cell>
          <cell r="GX134">
            <v>727</v>
          </cell>
          <cell r="GY134">
            <v>753</v>
          </cell>
          <cell r="GZ134">
            <v>1499</v>
          </cell>
          <cell r="HA134">
            <v>751</v>
          </cell>
          <cell r="HB134">
            <v>748</v>
          </cell>
          <cell r="HC134">
            <v>1419</v>
          </cell>
          <cell r="HD134">
            <v>711</v>
          </cell>
          <cell r="HE134">
            <v>708</v>
          </cell>
          <cell r="HF134">
            <v>1453</v>
          </cell>
          <cell r="HG134">
            <v>723</v>
          </cell>
          <cell r="HH134">
            <v>730</v>
          </cell>
          <cell r="HI134">
            <v>1499</v>
          </cell>
          <cell r="HJ134">
            <v>680</v>
          </cell>
          <cell r="HK134">
            <v>819</v>
          </cell>
          <cell r="HL134">
            <v>1616</v>
          </cell>
          <cell r="HM134">
            <v>735</v>
          </cell>
          <cell r="HN134">
            <v>881</v>
          </cell>
          <cell r="HO134">
            <v>1709</v>
          </cell>
          <cell r="HP134">
            <v>862</v>
          </cell>
          <cell r="HQ134">
            <v>847</v>
          </cell>
          <cell r="HR134">
            <v>1911</v>
          </cell>
          <cell r="HS134">
            <v>927</v>
          </cell>
          <cell r="HT134">
            <v>984</v>
          </cell>
          <cell r="HU134">
            <v>1547</v>
          </cell>
          <cell r="HV134">
            <v>709</v>
          </cell>
          <cell r="HW134">
            <v>838</v>
          </cell>
          <cell r="HX134">
            <v>1518</v>
          </cell>
          <cell r="HY134">
            <v>724</v>
          </cell>
          <cell r="HZ134">
            <v>794</v>
          </cell>
          <cell r="IA134">
            <v>1378</v>
          </cell>
          <cell r="IB134">
            <v>644</v>
          </cell>
          <cell r="IC134">
            <v>734</v>
          </cell>
          <cell r="ID134">
            <v>1377</v>
          </cell>
          <cell r="IE134">
            <v>655</v>
          </cell>
          <cell r="IF134">
            <v>722</v>
          </cell>
          <cell r="IG134">
            <v>1110</v>
          </cell>
          <cell r="IH134">
            <v>546</v>
          </cell>
          <cell r="II134">
            <v>564</v>
          </cell>
          <cell r="IJ134">
            <v>1045</v>
          </cell>
          <cell r="IK134">
            <v>460</v>
          </cell>
          <cell r="IL134">
            <v>585</v>
          </cell>
          <cell r="IM134">
            <v>1131</v>
          </cell>
          <cell r="IN134">
            <v>522</v>
          </cell>
          <cell r="IO134">
            <v>609</v>
          </cell>
          <cell r="IP134">
            <v>1190</v>
          </cell>
          <cell r="IQ134">
            <v>535</v>
          </cell>
          <cell r="IR134">
            <v>655</v>
          </cell>
          <cell r="IS134">
            <v>1029</v>
          </cell>
          <cell r="IT134">
            <v>466</v>
          </cell>
          <cell r="IU134">
            <v>563</v>
          </cell>
          <cell r="IV134">
            <v>1053</v>
          </cell>
          <cell r="IW134">
            <v>466</v>
          </cell>
          <cell r="IX134">
            <v>587</v>
          </cell>
          <cell r="IY134">
            <v>900</v>
          </cell>
          <cell r="IZ134">
            <v>392</v>
          </cell>
          <cell r="JA134">
            <v>508</v>
          </cell>
          <cell r="JB134">
            <v>973</v>
          </cell>
          <cell r="JC134">
            <v>435</v>
          </cell>
          <cell r="JD134">
            <v>538</v>
          </cell>
          <cell r="JE134">
            <v>837</v>
          </cell>
          <cell r="JF134">
            <v>374</v>
          </cell>
          <cell r="JG134">
            <v>463</v>
          </cell>
          <cell r="JH134">
            <v>863</v>
          </cell>
          <cell r="JI134">
            <v>380</v>
          </cell>
          <cell r="JJ134">
            <v>483</v>
          </cell>
          <cell r="JK134">
            <v>768</v>
          </cell>
          <cell r="JL134">
            <v>349</v>
          </cell>
          <cell r="JM134">
            <v>419</v>
          </cell>
          <cell r="JN134">
            <v>771</v>
          </cell>
          <cell r="JO134">
            <v>324</v>
          </cell>
          <cell r="JP134">
            <v>447</v>
          </cell>
          <cell r="JQ134">
            <v>693</v>
          </cell>
          <cell r="JR134">
            <v>277</v>
          </cell>
          <cell r="JS134">
            <v>416</v>
          </cell>
          <cell r="JT134">
            <v>594</v>
          </cell>
          <cell r="JU134">
            <v>248</v>
          </cell>
          <cell r="JV134">
            <v>346</v>
          </cell>
          <cell r="JW134">
            <v>471</v>
          </cell>
          <cell r="JX134">
            <v>205</v>
          </cell>
          <cell r="JY134">
            <v>266</v>
          </cell>
          <cell r="JZ134">
            <v>457</v>
          </cell>
          <cell r="KA134">
            <v>164</v>
          </cell>
          <cell r="KB134">
            <v>293</v>
          </cell>
          <cell r="KC134">
            <v>375</v>
          </cell>
          <cell r="KD134">
            <v>134</v>
          </cell>
          <cell r="KE134">
            <v>241</v>
          </cell>
          <cell r="KF134">
            <v>1448</v>
          </cell>
          <cell r="KG134">
            <v>452</v>
          </cell>
          <cell r="KH134">
            <v>996</v>
          </cell>
        </row>
        <row r="135">
          <cell r="C135" t="str">
            <v>Havering</v>
          </cell>
          <cell r="D135" t="str">
            <v>E09000016</v>
          </cell>
          <cell r="E135" t="str">
            <v>London Borough</v>
          </cell>
          <cell r="F135">
            <v>249085</v>
          </cell>
          <cell r="G135">
            <v>155106</v>
          </cell>
          <cell r="H135">
            <v>4.43878547</v>
          </cell>
          <cell r="I135">
            <v>0.62270309332155693</v>
          </cell>
          <cell r="J135">
            <v>13663</v>
          </cell>
          <cell r="K135">
            <v>13196</v>
          </cell>
          <cell r="L135">
            <v>16093</v>
          </cell>
          <cell r="M135">
            <v>17611</v>
          </cell>
          <cell r="N135">
            <v>15058</v>
          </cell>
          <cell r="O135">
            <v>16287</v>
          </cell>
          <cell r="P135">
            <v>16720</v>
          </cell>
          <cell r="Q135">
            <v>18202</v>
          </cell>
          <cell r="R135">
            <v>14027</v>
          </cell>
          <cell r="S135">
            <v>14249</v>
          </cell>
          <cell r="T135">
            <v>119636</v>
          </cell>
          <cell r="U135">
            <v>129449</v>
          </cell>
          <cell r="V135">
            <v>3185</v>
          </cell>
          <cell r="W135">
            <v>1617</v>
          </cell>
          <cell r="X135">
            <v>1568</v>
          </cell>
          <cell r="Y135">
            <v>3285</v>
          </cell>
          <cell r="Z135">
            <v>1669</v>
          </cell>
          <cell r="AA135">
            <v>1616</v>
          </cell>
          <cell r="AB135">
            <v>3228</v>
          </cell>
          <cell r="AC135">
            <v>1580</v>
          </cell>
          <cell r="AD135">
            <v>1648</v>
          </cell>
          <cell r="AE135">
            <v>3374</v>
          </cell>
          <cell r="AF135">
            <v>1783</v>
          </cell>
          <cell r="AG135">
            <v>1591</v>
          </cell>
          <cell r="AH135">
            <v>3094</v>
          </cell>
          <cell r="AI135">
            <v>1624</v>
          </cell>
          <cell r="AJ135">
            <v>1470</v>
          </cell>
          <cell r="AK135">
            <v>3011</v>
          </cell>
          <cell r="AL135">
            <v>1552</v>
          </cell>
          <cell r="AM135">
            <v>1459</v>
          </cell>
          <cell r="AN135">
            <v>3121</v>
          </cell>
          <cell r="AO135">
            <v>1603</v>
          </cell>
          <cell r="AP135">
            <v>1518</v>
          </cell>
          <cell r="AQ135">
            <v>3094</v>
          </cell>
          <cell r="AR135">
            <v>1583</v>
          </cell>
          <cell r="AS135">
            <v>1511</v>
          </cell>
          <cell r="AT135">
            <v>3010</v>
          </cell>
          <cell r="AU135">
            <v>1500</v>
          </cell>
          <cell r="AV135">
            <v>1510</v>
          </cell>
          <cell r="AW135">
            <v>2934</v>
          </cell>
          <cell r="AX135">
            <v>1482</v>
          </cell>
          <cell r="AY135">
            <v>1452</v>
          </cell>
          <cell r="AZ135">
            <v>2916</v>
          </cell>
          <cell r="BA135">
            <v>1447</v>
          </cell>
          <cell r="BB135">
            <v>1469</v>
          </cell>
          <cell r="BC135">
            <v>2775</v>
          </cell>
          <cell r="BD135">
            <v>1408</v>
          </cell>
          <cell r="BE135">
            <v>1367</v>
          </cell>
          <cell r="BF135">
            <v>2694</v>
          </cell>
          <cell r="BG135">
            <v>1366</v>
          </cell>
          <cell r="BH135">
            <v>1328</v>
          </cell>
          <cell r="BI135">
            <v>2694</v>
          </cell>
          <cell r="BJ135">
            <v>1370</v>
          </cell>
          <cell r="BK135">
            <v>1324</v>
          </cell>
          <cell r="BL135">
            <v>2805</v>
          </cell>
          <cell r="BM135">
            <v>1430</v>
          </cell>
          <cell r="BN135">
            <v>1375</v>
          </cell>
          <cell r="BO135">
            <v>2900</v>
          </cell>
          <cell r="BP135">
            <v>1438</v>
          </cell>
          <cell r="BQ135">
            <v>1462</v>
          </cell>
          <cell r="BR135">
            <v>3066</v>
          </cell>
          <cell r="BS135">
            <v>1575</v>
          </cell>
          <cell r="BT135">
            <v>1491</v>
          </cell>
          <cell r="BU135">
            <v>3017</v>
          </cell>
          <cell r="BV135">
            <v>1584</v>
          </cell>
          <cell r="BW135">
            <v>1433</v>
          </cell>
          <cell r="BX135">
            <v>3055</v>
          </cell>
          <cell r="BY135">
            <v>1488</v>
          </cell>
          <cell r="BZ135">
            <v>1567</v>
          </cell>
          <cell r="CA135">
            <v>2691</v>
          </cell>
          <cell r="CB135">
            <v>1400</v>
          </cell>
          <cell r="CC135">
            <v>1291</v>
          </cell>
          <cell r="CD135">
            <v>2648</v>
          </cell>
          <cell r="CE135">
            <v>1410</v>
          </cell>
          <cell r="CF135">
            <v>1238</v>
          </cell>
          <cell r="CG135">
            <v>2752</v>
          </cell>
          <cell r="CH135">
            <v>1434</v>
          </cell>
          <cell r="CI135">
            <v>1318</v>
          </cell>
          <cell r="CJ135">
            <v>2966</v>
          </cell>
          <cell r="CK135">
            <v>1451</v>
          </cell>
          <cell r="CL135">
            <v>1515</v>
          </cell>
          <cell r="CM135">
            <v>3166</v>
          </cell>
          <cell r="CN135">
            <v>1560</v>
          </cell>
          <cell r="CO135">
            <v>1606</v>
          </cell>
          <cell r="CP135">
            <v>3498</v>
          </cell>
          <cell r="CQ135">
            <v>1761</v>
          </cell>
          <cell r="CR135">
            <v>1737</v>
          </cell>
          <cell r="CS135">
            <v>3424</v>
          </cell>
          <cell r="CT135">
            <v>1724</v>
          </cell>
          <cell r="CU135">
            <v>1700</v>
          </cell>
          <cell r="CV135">
            <v>3553</v>
          </cell>
          <cell r="CW135">
            <v>1692</v>
          </cell>
          <cell r="CX135">
            <v>1861</v>
          </cell>
          <cell r="CY135">
            <v>3481</v>
          </cell>
          <cell r="CZ135">
            <v>1669</v>
          </cell>
          <cell r="DA135">
            <v>1812</v>
          </cell>
          <cell r="DB135">
            <v>3263</v>
          </cell>
          <cell r="DC135">
            <v>1493</v>
          </cell>
          <cell r="DD135">
            <v>1770</v>
          </cell>
          <cell r="DE135">
            <v>3275</v>
          </cell>
          <cell r="DF135">
            <v>1541</v>
          </cell>
          <cell r="DG135">
            <v>1734</v>
          </cell>
          <cell r="DH135">
            <v>3425</v>
          </cell>
          <cell r="DI135">
            <v>1633</v>
          </cell>
          <cell r="DJ135">
            <v>1792</v>
          </cell>
          <cell r="DK135">
            <v>3175</v>
          </cell>
          <cell r="DL135">
            <v>1487</v>
          </cell>
          <cell r="DM135">
            <v>1688</v>
          </cell>
          <cell r="DN135">
            <v>3238</v>
          </cell>
          <cell r="DO135">
            <v>1558</v>
          </cell>
          <cell r="DP135">
            <v>1680</v>
          </cell>
          <cell r="DQ135">
            <v>3420</v>
          </cell>
          <cell r="DR135">
            <v>1671</v>
          </cell>
          <cell r="DS135">
            <v>1749</v>
          </cell>
          <cell r="DT135">
            <v>3450</v>
          </cell>
          <cell r="DU135">
            <v>1625</v>
          </cell>
          <cell r="DV135">
            <v>1825</v>
          </cell>
          <cell r="DW135">
            <v>3439</v>
          </cell>
          <cell r="DX135">
            <v>1647</v>
          </cell>
          <cell r="DY135">
            <v>1792</v>
          </cell>
          <cell r="DZ135">
            <v>3211</v>
          </cell>
          <cell r="EA135">
            <v>1523</v>
          </cell>
          <cell r="EB135">
            <v>1688</v>
          </cell>
          <cell r="EC135">
            <v>3009</v>
          </cell>
          <cell r="ED135">
            <v>1444</v>
          </cell>
          <cell r="EE135">
            <v>1565</v>
          </cell>
          <cell r="EF135">
            <v>3044</v>
          </cell>
          <cell r="EG135">
            <v>1421</v>
          </cell>
          <cell r="EH135">
            <v>1623</v>
          </cell>
          <cell r="EI135">
            <v>3048</v>
          </cell>
          <cell r="EJ135">
            <v>1469</v>
          </cell>
          <cell r="EK135">
            <v>1579</v>
          </cell>
          <cell r="EL135">
            <v>3020</v>
          </cell>
          <cell r="EM135">
            <v>1488</v>
          </cell>
          <cell r="EN135">
            <v>1532</v>
          </cell>
          <cell r="EO135">
            <v>2998</v>
          </cell>
          <cell r="EP135">
            <v>1457</v>
          </cell>
          <cell r="EQ135">
            <v>1541</v>
          </cell>
          <cell r="ER135">
            <v>3027</v>
          </cell>
          <cell r="ES135">
            <v>1467</v>
          </cell>
          <cell r="ET135">
            <v>1560</v>
          </cell>
          <cell r="EU135">
            <v>3230</v>
          </cell>
          <cell r="EV135">
            <v>1578</v>
          </cell>
          <cell r="EW135">
            <v>1652</v>
          </cell>
          <cell r="EX135">
            <v>3319</v>
          </cell>
          <cell r="EY135">
            <v>1564</v>
          </cell>
          <cell r="EZ135">
            <v>1755</v>
          </cell>
          <cell r="FA135">
            <v>3303</v>
          </cell>
          <cell r="FB135">
            <v>1565</v>
          </cell>
          <cell r="FC135">
            <v>1738</v>
          </cell>
          <cell r="FD135">
            <v>3419</v>
          </cell>
          <cell r="FE135">
            <v>1622</v>
          </cell>
          <cell r="FF135">
            <v>1797</v>
          </cell>
          <cell r="FG135">
            <v>3482</v>
          </cell>
          <cell r="FH135">
            <v>1685</v>
          </cell>
          <cell r="FI135">
            <v>1797</v>
          </cell>
          <cell r="FJ135">
            <v>3571</v>
          </cell>
          <cell r="FK135">
            <v>1678</v>
          </cell>
          <cell r="FL135">
            <v>1893</v>
          </cell>
          <cell r="FM135">
            <v>3630</v>
          </cell>
          <cell r="FN135">
            <v>1747</v>
          </cell>
          <cell r="FO135">
            <v>1883</v>
          </cell>
          <cell r="FP135">
            <v>3571</v>
          </cell>
          <cell r="FQ135">
            <v>1711</v>
          </cell>
          <cell r="FR135">
            <v>1860</v>
          </cell>
          <cell r="FS135">
            <v>3574</v>
          </cell>
          <cell r="FT135">
            <v>1680</v>
          </cell>
          <cell r="FU135">
            <v>1894</v>
          </cell>
          <cell r="FV135">
            <v>3502</v>
          </cell>
          <cell r="FW135">
            <v>1672</v>
          </cell>
          <cell r="FX135">
            <v>1830</v>
          </cell>
          <cell r="FY135">
            <v>3328</v>
          </cell>
          <cell r="FZ135">
            <v>1695</v>
          </cell>
          <cell r="GA135">
            <v>1633</v>
          </cell>
          <cell r="GB135">
            <v>3542</v>
          </cell>
          <cell r="GC135">
            <v>1665</v>
          </cell>
          <cell r="GD135">
            <v>1877</v>
          </cell>
          <cell r="GE135">
            <v>3287</v>
          </cell>
          <cell r="GF135">
            <v>1657</v>
          </cell>
          <cell r="GG135">
            <v>1630</v>
          </cell>
          <cell r="GH135">
            <v>3215</v>
          </cell>
          <cell r="GI135">
            <v>1632</v>
          </cell>
          <cell r="GJ135">
            <v>1583</v>
          </cell>
          <cell r="GK135">
            <v>3211</v>
          </cell>
          <cell r="GL135">
            <v>1619</v>
          </cell>
          <cell r="GM135">
            <v>1592</v>
          </cell>
          <cell r="GN135">
            <v>2985</v>
          </cell>
          <cell r="GO135">
            <v>1458</v>
          </cell>
          <cell r="GP135">
            <v>1527</v>
          </cell>
          <cell r="GQ135">
            <v>2728</v>
          </cell>
          <cell r="GR135">
            <v>1413</v>
          </cell>
          <cell r="GS135">
            <v>1315</v>
          </cell>
          <cell r="GT135">
            <v>2621</v>
          </cell>
          <cell r="GU135">
            <v>1304</v>
          </cell>
          <cell r="GV135">
            <v>1317</v>
          </cell>
          <cell r="GW135">
            <v>2686</v>
          </cell>
          <cell r="GX135">
            <v>1304</v>
          </cell>
          <cell r="GY135">
            <v>1382</v>
          </cell>
          <cell r="GZ135">
            <v>2533</v>
          </cell>
          <cell r="HA135">
            <v>1243</v>
          </cell>
          <cell r="HB135">
            <v>1290</v>
          </cell>
          <cell r="HC135">
            <v>2519</v>
          </cell>
          <cell r="HD135">
            <v>1181</v>
          </cell>
          <cell r="HE135">
            <v>1338</v>
          </cell>
          <cell r="HF135">
            <v>2491</v>
          </cell>
          <cell r="HG135">
            <v>1216</v>
          </cell>
          <cell r="HH135">
            <v>1275</v>
          </cell>
          <cell r="HI135">
            <v>2514</v>
          </cell>
          <cell r="HJ135">
            <v>1232</v>
          </cell>
          <cell r="HK135">
            <v>1282</v>
          </cell>
          <cell r="HL135">
            <v>2635</v>
          </cell>
          <cell r="HM135">
            <v>1274</v>
          </cell>
          <cell r="HN135">
            <v>1361</v>
          </cell>
          <cell r="HO135">
            <v>2799</v>
          </cell>
          <cell r="HP135">
            <v>1317</v>
          </cell>
          <cell r="HQ135">
            <v>1482</v>
          </cell>
          <cell r="HR135">
            <v>3122</v>
          </cell>
          <cell r="HS135">
            <v>1483</v>
          </cell>
          <cell r="HT135">
            <v>1639</v>
          </cell>
          <cell r="HU135">
            <v>2402</v>
          </cell>
          <cell r="HV135">
            <v>1117</v>
          </cell>
          <cell r="HW135">
            <v>1285</v>
          </cell>
          <cell r="HX135">
            <v>2178</v>
          </cell>
          <cell r="HY135">
            <v>989</v>
          </cell>
          <cell r="HZ135">
            <v>1189</v>
          </cell>
          <cell r="IA135">
            <v>2151</v>
          </cell>
          <cell r="IB135">
            <v>1009</v>
          </cell>
          <cell r="IC135">
            <v>1142</v>
          </cell>
          <cell r="ID135">
            <v>2024</v>
          </cell>
          <cell r="IE135">
            <v>882</v>
          </cell>
          <cell r="IF135">
            <v>1142</v>
          </cell>
          <cell r="IG135">
            <v>1853</v>
          </cell>
          <cell r="IH135">
            <v>850</v>
          </cell>
          <cell r="II135">
            <v>1003</v>
          </cell>
          <cell r="IJ135">
            <v>1631</v>
          </cell>
          <cell r="IK135">
            <v>730</v>
          </cell>
          <cell r="IL135">
            <v>901</v>
          </cell>
          <cell r="IM135">
            <v>1795</v>
          </cell>
          <cell r="IN135">
            <v>750</v>
          </cell>
          <cell r="IO135">
            <v>1045</v>
          </cell>
          <cell r="IP135">
            <v>1725</v>
          </cell>
          <cell r="IQ135">
            <v>729</v>
          </cell>
          <cell r="IR135">
            <v>996</v>
          </cell>
          <cell r="IS135">
            <v>1694</v>
          </cell>
          <cell r="IT135">
            <v>744</v>
          </cell>
          <cell r="IU135">
            <v>950</v>
          </cell>
          <cell r="IV135">
            <v>1712</v>
          </cell>
          <cell r="IW135">
            <v>732</v>
          </cell>
          <cell r="IX135">
            <v>980</v>
          </cell>
          <cell r="IY135">
            <v>1620</v>
          </cell>
          <cell r="IZ135">
            <v>699</v>
          </cell>
          <cell r="JA135">
            <v>921</v>
          </cell>
          <cell r="JB135">
            <v>1558</v>
          </cell>
          <cell r="JC135">
            <v>632</v>
          </cell>
          <cell r="JD135">
            <v>926</v>
          </cell>
          <cell r="JE135">
            <v>1437</v>
          </cell>
          <cell r="JF135">
            <v>587</v>
          </cell>
          <cell r="JG135">
            <v>850</v>
          </cell>
          <cell r="JH135">
            <v>1405</v>
          </cell>
          <cell r="JI135">
            <v>566</v>
          </cell>
          <cell r="JJ135">
            <v>839</v>
          </cell>
          <cell r="JK135">
            <v>1347</v>
          </cell>
          <cell r="JL135">
            <v>521</v>
          </cell>
          <cell r="JM135">
            <v>826</v>
          </cell>
          <cell r="JN135">
            <v>1253</v>
          </cell>
          <cell r="JO135">
            <v>485</v>
          </cell>
          <cell r="JP135">
            <v>768</v>
          </cell>
          <cell r="JQ135">
            <v>1180</v>
          </cell>
          <cell r="JR135">
            <v>452</v>
          </cell>
          <cell r="JS135">
            <v>728</v>
          </cell>
          <cell r="JT135">
            <v>1060</v>
          </cell>
          <cell r="JU135">
            <v>393</v>
          </cell>
          <cell r="JV135">
            <v>667</v>
          </cell>
          <cell r="JW135">
            <v>906</v>
          </cell>
          <cell r="JX135">
            <v>325</v>
          </cell>
          <cell r="JY135">
            <v>581</v>
          </cell>
          <cell r="JZ135">
            <v>771</v>
          </cell>
          <cell r="KA135">
            <v>262</v>
          </cell>
          <cell r="KB135">
            <v>509</v>
          </cell>
          <cell r="KC135">
            <v>637</v>
          </cell>
          <cell r="KD135">
            <v>176</v>
          </cell>
          <cell r="KE135">
            <v>461</v>
          </cell>
          <cell r="KF135">
            <v>2450</v>
          </cell>
          <cell r="KG135">
            <v>687</v>
          </cell>
          <cell r="KH135">
            <v>1763</v>
          </cell>
        </row>
        <row r="136">
          <cell r="C136" t="str">
            <v>Herefordshire, County of</v>
          </cell>
          <cell r="D136" t="str">
            <v>E06000019</v>
          </cell>
          <cell r="E136" t="str">
            <v>Unitary Authority</v>
          </cell>
          <cell r="F136">
            <v>188099</v>
          </cell>
          <cell r="G136">
            <v>112448</v>
          </cell>
          <cell r="H136">
            <v>3.8396177900000001</v>
          </cell>
          <cell r="I136">
            <v>0.59781285386950489</v>
          </cell>
          <cell r="J136">
            <v>9005</v>
          </cell>
          <cell r="K136">
            <v>8367</v>
          </cell>
          <cell r="L136">
            <v>10977</v>
          </cell>
          <cell r="M136">
            <v>10048</v>
          </cell>
          <cell r="N136">
            <v>10470</v>
          </cell>
          <cell r="O136">
            <v>10573</v>
          </cell>
          <cell r="P136">
            <v>13655</v>
          </cell>
          <cell r="Q136">
            <v>13995</v>
          </cell>
          <cell r="R136">
            <v>12307</v>
          </cell>
          <cell r="S136">
            <v>13051</v>
          </cell>
          <cell r="T136">
            <v>93080</v>
          </cell>
          <cell r="U136">
            <v>95019</v>
          </cell>
          <cell r="V136">
            <v>1780</v>
          </cell>
          <cell r="W136">
            <v>944</v>
          </cell>
          <cell r="X136">
            <v>836</v>
          </cell>
          <cell r="Y136">
            <v>1859</v>
          </cell>
          <cell r="Z136">
            <v>991</v>
          </cell>
          <cell r="AA136">
            <v>868</v>
          </cell>
          <cell r="AB136">
            <v>2034</v>
          </cell>
          <cell r="AC136">
            <v>1058</v>
          </cell>
          <cell r="AD136">
            <v>976</v>
          </cell>
          <cell r="AE136">
            <v>2058</v>
          </cell>
          <cell r="AF136">
            <v>1042</v>
          </cell>
          <cell r="AG136">
            <v>1016</v>
          </cell>
          <cell r="AH136">
            <v>2132</v>
          </cell>
          <cell r="AI136">
            <v>1086</v>
          </cell>
          <cell r="AJ136">
            <v>1046</v>
          </cell>
          <cell r="AK136">
            <v>2054</v>
          </cell>
          <cell r="AL136">
            <v>1050</v>
          </cell>
          <cell r="AM136">
            <v>1004</v>
          </cell>
          <cell r="AN136">
            <v>2042</v>
          </cell>
          <cell r="AO136">
            <v>1029</v>
          </cell>
          <cell r="AP136">
            <v>1013</v>
          </cell>
          <cell r="AQ136">
            <v>2070</v>
          </cell>
          <cell r="AR136">
            <v>1115</v>
          </cell>
          <cell r="AS136">
            <v>955</v>
          </cell>
          <cell r="AT136">
            <v>2012</v>
          </cell>
          <cell r="AU136">
            <v>1057</v>
          </cell>
          <cell r="AV136">
            <v>955</v>
          </cell>
          <cell r="AW136">
            <v>1925</v>
          </cell>
          <cell r="AX136">
            <v>1019</v>
          </cell>
          <cell r="AY136">
            <v>906</v>
          </cell>
          <cell r="AZ136">
            <v>1963</v>
          </cell>
          <cell r="BA136">
            <v>1032</v>
          </cell>
          <cell r="BB136">
            <v>931</v>
          </cell>
          <cell r="BC136">
            <v>1989</v>
          </cell>
          <cell r="BD136">
            <v>1016</v>
          </cell>
          <cell r="BE136">
            <v>973</v>
          </cell>
          <cell r="BF136">
            <v>1866</v>
          </cell>
          <cell r="BG136">
            <v>936</v>
          </cell>
          <cell r="BH136">
            <v>930</v>
          </cell>
          <cell r="BI136">
            <v>1932</v>
          </cell>
          <cell r="BJ136">
            <v>979</v>
          </cell>
          <cell r="BK136">
            <v>953</v>
          </cell>
          <cell r="BL136">
            <v>1910</v>
          </cell>
          <cell r="BM136">
            <v>939</v>
          </cell>
          <cell r="BN136">
            <v>971</v>
          </cell>
          <cell r="BO136">
            <v>2099</v>
          </cell>
          <cell r="BP136">
            <v>1070</v>
          </cell>
          <cell r="BQ136">
            <v>1029</v>
          </cell>
          <cell r="BR136">
            <v>2110</v>
          </cell>
          <cell r="BS136">
            <v>1095</v>
          </cell>
          <cell r="BT136">
            <v>1015</v>
          </cell>
          <cell r="BU136">
            <v>2232</v>
          </cell>
          <cell r="BV136">
            <v>1123</v>
          </cell>
          <cell r="BW136">
            <v>1109</v>
          </cell>
          <cell r="BX136">
            <v>2045</v>
          </cell>
          <cell r="BY136">
            <v>1031</v>
          </cell>
          <cell r="BZ136">
            <v>1014</v>
          </cell>
          <cell r="CA136">
            <v>1762</v>
          </cell>
          <cell r="CB136">
            <v>942</v>
          </cell>
          <cell r="CC136">
            <v>820</v>
          </cell>
          <cell r="CD136">
            <v>1649</v>
          </cell>
          <cell r="CE136">
            <v>861</v>
          </cell>
          <cell r="CF136">
            <v>788</v>
          </cell>
          <cell r="CG136">
            <v>1625</v>
          </cell>
          <cell r="CH136">
            <v>878</v>
          </cell>
          <cell r="CI136">
            <v>747</v>
          </cell>
          <cell r="CJ136">
            <v>1783</v>
          </cell>
          <cell r="CK136">
            <v>953</v>
          </cell>
          <cell r="CL136">
            <v>830</v>
          </cell>
          <cell r="CM136">
            <v>1975</v>
          </cell>
          <cell r="CN136">
            <v>984</v>
          </cell>
          <cell r="CO136">
            <v>991</v>
          </cell>
          <cell r="CP136">
            <v>2191</v>
          </cell>
          <cell r="CQ136">
            <v>1138</v>
          </cell>
          <cell r="CR136">
            <v>1053</v>
          </cell>
          <cell r="CS136">
            <v>2099</v>
          </cell>
          <cell r="CT136">
            <v>1085</v>
          </cell>
          <cell r="CU136">
            <v>1014</v>
          </cell>
          <cell r="CV136">
            <v>2199</v>
          </cell>
          <cell r="CW136">
            <v>1132</v>
          </cell>
          <cell r="CX136">
            <v>1067</v>
          </cell>
          <cell r="CY136">
            <v>2150</v>
          </cell>
          <cell r="CZ136">
            <v>1160</v>
          </cell>
          <cell r="DA136">
            <v>990</v>
          </cell>
          <cell r="DB136">
            <v>2094</v>
          </cell>
          <cell r="DC136">
            <v>1148</v>
          </cell>
          <cell r="DD136">
            <v>946</v>
          </cell>
          <cell r="DE136">
            <v>2138</v>
          </cell>
          <cell r="DF136">
            <v>1092</v>
          </cell>
          <cell r="DG136">
            <v>1046</v>
          </cell>
          <cell r="DH136">
            <v>2029</v>
          </cell>
          <cell r="DI136">
            <v>1080</v>
          </cell>
          <cell r="DJ136">
            <v>949</v>
          </cell>
          <cell r="DK136">
            <v>2053</v>
          </cell>
          <cell r="DL136">
            <v>1061</v>
          </cell>
          <cell r="DM136">
            <v>992</v>
          </cell>
          <cell r="DN136">
            <v>2097</v>
          </cell>
          <cell r="DO136">
            <v>1091</v>
          </cell>
          <cell r="DP136">
            <v>1006</v>
          </cell>
          <cell r="DQ136">
            <v>2021</v>
          </cell>
          <cell r="DR136">
            <v>1051</v>
          </cell>
          <cell r="DS136">
            <v>970</v>
          </cell>
          <cell r="DT136">
            <v>2145</v>
          </cell>
          <cell r="DU136">
            <v>1077</v>
          </cell>
          <cell r="DV136">
            <v>1068</v>
          </cell>
          <cell r="DW136">
            <v>2220</v>
          </cell>
          <cell r="DX136">
            <v>1108</v>
          </cell>
          <cell r="DY136">
            <v>1112</v>
          </cell>
          <cell r="DZ136">
            <v>2059</v>
          </cell>
          <cell r="EA136">
            <v>1049</v>
          </cell>
          <cell r="EB136">
            <v>1010</v>
          </cell>
          <cell r="EC136">
            <v>1880</v>
          </cell>
          <cell r="ED136">
            <v>951</v>
          </cell>
          <cell r="EE136">
            <v>929</v>
          </cell>
          <cell r="EF136">
            <v>1859</v>
          </cell>
          <cell r="EG136">
            <v>906</v>
          </cell>
          <cell r="EH136">
            <v>953</v>
          </cell>
          <cell r="EI136">
            <v>1884</v>
          </cell>
          <cell r="EJ136">
            <v>970</v>
          </cell>
          <cell r="EK136">
            <v>914</v>
          </cell>
          <cell r="EL136">
            <v>1976</v>
          </cell>
          <cell r="EM136">
            <v>990</v>
          </cell>
          <cell r="EN136">
            <v>986</v>
          </cell>
          <cell r="EO136">
            <v>1962</v>
          </cell>
          <cell r="EP136">
            <v>993</v>
          </cell>
          <cell r="EQ136">
            <v>969</v>
          </cell>
          <cell r="ER136">
            <v>2237</v>
          </cell>
          <cell r="ES136">
            <v>1107</v>
          </cell>
          <cell r="ET136">
            <v>1130</v>
          </cell>
          <cell r="EU136">
            <v>2438</v>
          </cell>
          <cell r="EV136">
            <v>1159</v>
          </cell>
          <cell r="EW136">
            <v>1279</v>
          </cell>
          <cell r="EX136">
            <v>2528</v>
          </cell>
          <cell r="EY136">
            <v>1237</v>
          </cell>
          <cell r="EZ136">
            <v>1291</v>
          </cell>
          <cell r="FA136">
            <v>2444</v>
          </cell>
          <cell r="FB136">
            <v>1190</v>
          </cell>
          <cell r="FC136">
            <v>1254</v>
          </cell>
          <cell r="FD136">
            <v>2674</v>
          </cell>
          <cell r="FE136">
            <v>1299</v>
          </cell>
          <cell r="FF136">
            <v>1375</v>
          </cell>
          <cell r="FG136">
            <v>2674</v>
          </cell>
          <cell r="FH136">
            <v>1308</v>
          </cell>
          <cell r="FI136">
            <v>1366</v>
          </cell>
          <cell r="FJ136">
            <v>2789</v>
          </cell>
          <cell r="FK136">
            <v>1375</v>
          </cell>
          <cell r="FL136">
            <v>1414</v>
          </cell>
          <cell r="FM136">
            <v>2911</v>
          </cell>
          <cell r="FN136">
            <v>1440</v>
          </cell>
          <cell r="FO136">
            <v>1471</v>
          </cell>
          <cell r="FP136">
            <v>2959</v>
          </cell>
          <cell r="FQ136">
            <v>1466</v>
          </cell>
          <cell r="FR136">
            <v>1493</v>
          </cell>
          <cell r="FS136">
            <v>2775</v>
          </cell>
          <cell r="FT136">
            <v>1348</v>
          </cell>
          <cell r="FU136">
            <v>1427</v>
          </cell>
          <cell r="FV136">
            <v>2789</v>
          </cell>
          <cell r="FW136">
            <v>1438</v>
          </cell>
          <cell r="FX136">
            <v>1351</v>
          </cell>
          <cell r="FY136">
            <v>2859</v>
          </cell>
          <cell r="FZ136">
            <v>1438</v>
          </cell>
          <cell r="GA136">
            <v>1421</v>
          </cell>
          <cell r="GB136">
            <v>2776</v>
          </cell>
          <cell r="GC136">
            <v>1353</v>
          </cell>
          <cell r="GD136">
            <v>1423</v>
          </cell>
          <cell r="GE136">
            <v>2502</v>
          </cell>
          <cell r="GF136">
            <v>1266</v>
          </cell>
          <cell r="GG136">
            <v>1236</v>
          </cell>
          <cell r="GH136">
            <v>2568</v>
          </cell>
          <cell r="GI136">
            <v>1261</v>
          </cell>
          <cell r="GJ136">
            <v>1307</v>
          </cell>
          <cell r="GK136">
            <v>2673</v>
          </cell>
          <cell r="GL136">
            <v>1308</v>
          </cell>
          <cell r="GM136">
            <v>1365</v>
          </cell>
          <cell r="GN136">
            <v>2523</v>
          </cell>
          <cell r="GO136">
            <v>1190</v>
          </cell>
          <cell r="GP136">
            <v>1333</v>
          </cell>
          <cell r="GQ136">
            <v>2609</v>
          </cell>
          <cell r="GR136">
            <v>1229</v>
          </cell>
          <cell r="GS136">
            <v>1380</v>
          </cell>
          <cell r="GT136">
            <v>2462</v>
          </cell>
          <cell r="GU136">
            <v>1151</v>
          </cell>
          <cell r="GV136">
            <v>1311</v>
          </cell>
          <cell r="GW136">
            <v>2530</v>
          </cell>
          <cell r="GX136">
            <v>1239</v>
          </cell>
          <cell r="GY136">
            <v>1291</v>
          </cell>
          <cell r="GZ136">
            <v>2587</v>
          </cell>
          <cell r="HA136">
            <v>1271</v>
          </cell>
          <cell r="HB136">
            <v>1316</v>
          </cell>
          <cell r="HC136">
            <v>2428</v>
          </cell>
          <cell r="HD136">
            <v>1178</v>
          </cell>
          <cell r="HE136">
            <v>1250</v>
          </cell>
          <cell r="HF136">
            <v>2476</v>
          </cell>
          <cell r="HG136">
            <v>1214</v>
          </cell>
          <cell r="HH136">
            <v>1262</v>
          </cell>
          <cell r="HI136">
            <v>2531</v>
          </cell>
          <cell r="HJ136">
            <v>1251</v>
          </cell>
          <cell r="HK136">
            <v>1280</v>
          </cell>
          <cell r="HL136">
            <v>2771</v>
          </cell>
          <cell r="HM136">
            <v>1345</v>
          </cell>
          <cell r="HN136">
            <v>1426</v>
          </cell>
          <cell r="HO136">
            <v>2750</v>
          </cell>
          <cell r="HP136">
            <v>1395</v>
          </cell>
          <cell r="HQ136">
            <v>1355</v>
          </cell>
          <cell r="HR136">
            <v>2934</v>
          </cell>
          <cell r="HS136">
            <v>1416</v>
          </cell>
          <cell r="HT136">
            <v>1518</v>
          </cell>
          <cell r="HU136">
            <v>2411</v>
          </cell>
          <cell r="HV136">
            <v>1174</v>
          </cell>
          <cell r="HW136">
            <v>1237</v>
          </cell>
          <cell r="HX136">
            <v>2386</v>
          </cell>
          <cell r="HY136">
            <v>1130</v>
          </cell>
          <cell r="HZ136">
            <v>1256</v>
          </cell>
          <cell r="IA136">
            <v>2413</v>
          </cell>
          <cell r="IB136">
            <v>1182</v>
          </cell>
          <cell r="IC136">
            <v>1231</v>
          </cell>
          <cell r="ID136">
            <v>2128</v>
          </cell>
          <cell r="IE136">
            <v>1018</v>
          </cell>
          <cell r="IF136">
            <v>1110</v>
          </cell>
          <cell r="IG136">
            <v>1936</v>
          </cell>
          <cell r="IH136">
            <v>954</v>
          </cell>
          <cell r="II136">
            <v>982</v>
          </cell>
          <cell r="IJ136">
            <v>1683</v>
          </cell>
          <cell r="IK136">
            <v>797</v>
          </cell>
          <cell r="IL136">
            <v>886</v>
          </cell>
          <cell r="IM136">
            <v>1745</v>
          </cell>
          <cell r="IN136">
            <v>849</v>
          </cell>
          <cell r="IO136">
            <v>896</v>
          </cell>
          <cell r="IP136">
            <v>1724</v>
          </cell>
          <cell r="IQ136">
            <v>846</v>
          </cell>
          <cell r="IR136">
            <v>878</v>
          </cell>
          <cell r="IS136">
            <v>1570</v>
          </cell>
          <cell r="IT136">
            <v>752</v>
          </cell>
          <cell r="IU136">
            <v>818</v>
          </cell>
          <cell r="IV136">
            <v>1585</v>
          </cell>
          <cell r="IW136">
            <v>750</v>
          </cell>
          <cell r="IX136">
            <v>835</v>
          </cell>
          <cell r="IY136">
            <v>1450</v>
          </cell>
          <cell r="IZ136">
            <v>700</v>
          </cell>
          <cell r="JA136">
            <v>750</v>
          </cell>
          <cell r="JB136">
            <v>1415</v>
          </cell>
          <cell r="JC136">
            <v>632</v>
          </cell>
          <cell r="JD136">
            <v>783</v>
          </cell>
          <cell r="JE136">
            <v>1295</v>
          </cell>
          <cell r="JF136">
            <v>541</v>
          </cell>
          <cell r="JG136">
            <v>754</v>
          </cell>
          <cell r="JH136">
            <v>1175</v>
          </cell>
          <cell r="JI136">
            <v>543</v>
          </cell>
          <cell r="JJ136">
            <v>632</v>
          </cell>
          <cell r="JK136">
            <v>1106</v>
          </cell>
          <cell r="JL136">
            <v>517</v>
          </cell>
          <cell r="JM136">
            <v>589</v>
          </cell>
          <cell r="JN136">
            <v>990</v>
          </cell>
          <cell r="JO136">
            <v>404</v>
          </cell>
          <cell r="JP136">
            <v>586</v>
          </cell>
          <cell r="JQ136">
            <v>945</v>
          </cell>
          <cell r="JR136">
            <v>398</v>
          </cell>
          <cell r="JS136">
            <v>547</v>
          </cell>
          <cell r="JT136">
            <v>852</v>
          </cell>
          <cell r="JU136">
            <v>331</v>
          </cell>
          <cell r="JV136">
            <v>521</v>
          </cell>
          <cell r="JW136">
            <v>782</v>
          </cell>
          <cell r="JX136">
            <v>320</v>
          </cell>
          <cell r="JY136">
            <v>462</v>
          </cell>
          <cell r="JZ136">
            <v>671</v>
          </cell>
          <cell r="KA136">
            <v>255</v>
          </cell>
          <cell r="KB136">
            <v>416</v>
          </cell>
          <cell r="KC136">
            <v>586</v>
          </cell>
          <cell r="KD136">
            <v>232</v>
          </cell>
          <cell r="KE136">
            <v>354</v>
          </cell>
          <cell r="KF136">
            <v>2092</v>
          </cell>
          <cell r="KG136">
            <v>571</v>
          </cell>
          <cell r="KH136">
            <v>1521</v>
          </cell>
        </row>
        <row r="137">
          <cell r="C137" t="str">
            <v>Hertsmere</v>
          </cell>
          <cell r="D137" t="str">
            <v>E07000098</v>
          </cell>
          <cell r="E137" t="str">
            <v>Non-metropolitan District</v>
          </cell>
          <cell r="F137">
            <v>102998</v>
          </cell>
          <cell r="G137">
            <v>63377</v>
          </cell>
          <cell r="H137">
            <v>3.4583725599999995</v>
          </cell>
          <cell r="I137">
            <v>0.61532262762383738</v>
          </cell>
          <cell r="J137">
            <v>5026</v>
          </cell>
          <cell r="K137">
            <v>5014</v>
          </cell>
          <cell r="L137">
            <v>6103</v>
          </cell>
          <cell r="M137">
            <v>6713</v>
          </cell>
          <cell r="N137">
            <v>6639</v>
          </cell>
          <cell r="O137">
            <v>7332</v>
          </cell>
          <cell r="P137">
            <v>7250</v>
          </cell>
          <cell r="Q137">
            <v>7913</v>
          </cell>
          <cell r="R137">
            <v>5542</v>
          </cell>
          <cell r="S137">
            <v>5845</v>
          </cell>
          <cell r="T137">
            <v>49513</v>
          </cell>
          <cell r="U137">
            <v>53485</v>
          </cell>
          <cell r="V137">
            <v>1326</v>
          </cell>
          <cell r="W137">
            <v>675</v>
          </cell>
          <cell r="X137">
            <v>651</v>
          </cell>
          <cell r="Y137">
            <v>1398</v>
          </cell>
          <cell r="Z137">
            <v>722</v>
          </cell>
          <cell r="AA137">
            <v>676</v>
          </cell>
          <cell r="AB137">
            <v>1315</v>
          </cell>
          <cell r="AC137">
            <v>642</v>
          </cell>
          <cell r="AD137">
            <v>673</v>
          </cell>
          <cell r="AE137">
            <v>1473</v>
          </cell>
          <cell r="AF137">
            <v>756</v>
          </cell>
          <cell r="AG137">
            <v>717</v>
          </cell>
          <cell r="AH137">
            <v>1431</v>
          </cell>
          <cell r="AI137">
            <v>719</v>
          </cell>
          <cell r="AJ137">
            <v>712</v>
          </cell>
          <cell r="AK137">
            <v>1450</v>
          </cell>
          <cell r="AL137">
            <v>728</v>
          </cell>
          <cell r="AM137">
            <v>722</v>
          </cell>
          <cell r="AN137">
            <v>1442</v>
          </cell>
          <cell r="AO137">
            <v>782</v>
          </cell>
          <cell r="AP137">
            <v>660</v>
          </cell>
          <cell r="AQ137">
            <v>1455</v>
          </cell>
          <cell r="AR137">
            <v>742</v>
          </cell>
          <cell r="AS137">
            <v>713</v>
          </cell>
          <cell r="AT137">
            <v>1344</v>
          </cell>
          <cell r="AU137">
            <v>694</v>
          </cell>
          <cell r="AV137">
            <v>650</v>
          </cell>
          <cell r="AW137">
            <v>1308</v>
          </cell>
          <cell r="AX137">
            <v>657</v>
          </cell>
          <cell r="AY137">
            <v>651</v>
          </cell>
          <cell r="AZ137">
            <v>1201</v>
          </cell>
          <cell r="BA137">
            <v>600</v>
          </cell>
          <cell r="BB137">
            <v>601</v>
          </cell>
          <cell r="BC137">
            <v>1255</v>
          </cell>
          <cell r="BD137">
            <v>651</v>
          </cell>
          <cell r="BE137">
            <v>604</v>
          </cell>
          <cell r="BF137">
            <v>1226</v>
          </cell>
          <cell r="BG137">
            <v>609</v>
          </cell>
          <cell r="BH137">
            <v>617</v>
          </cell>
          <cell r="BI137">
            <v>1245</v>
          </cell>
          <cell r="BJ137">
            <v>640</v>
          </cell>
          <cell r="BK137">
            <v>605</v>
          </cell>
          <cell r="BL137">
            <v>1242</v>
          </cell>
          <cell r="BM137">
            <v>662</v>
          </cell>
          <cell r="BN137">
            <v>580</v>
          </cell>
          <cell r="BO137">
            <v>1208</v>
          </cell>
          <cell r="BP137">
            <v>644</v>
          </cell>
          <cell r="BQ137">
            <v>564</v>
          </cell>
          <cell r="BR137">
            <v>1283</v>
          </cell>
          <cell r="BS137">
            <v>659</v>
          </cell>
          <cell r="BT137">
            <v>624</v>
          </cell>
          <cell r="BU137">
            <v>1277</v>
          </cell>
          <cell r="BV137">
            <v>648</v>
          </cell>
          <cell r="BW137">
            <v>629</v>
          </cell>
          <cell r="BX137">
            <v>1278</v>
          </cell>
          <cell r="BY137">
            <v>637</v>
          </cell>
          <cell r="BZ137">
            <v>641</v>
          </cell>
          <cell r="CA137">
            <v>856</v>
          </cell>
          <cell r="CB137">
            <v>471</v>
          </cell>
          <cell r="CC137">
            <v>385</v>
          </cell>
          <cell r="CD137">
            <v>838</v>
          </cell>
          <cell r="CE137">
            <v>440</v>
          </cell>
          <cell r="CF137">
            <v>398</v>
          </cell>
          <cell r="CG137">
            <v>952</v>
          </cell>
          <cell r="CH137">
            <v>495</v>
          </cell>
          <cell r="CI137">
            <v>457</v>
          </cell>
          <cell r="CJ137">
            <v>1060</v>
          </cell>
          <cell r="CK137">
            <v>490</v>
          </cell>
          <cell r="CL137">
            <v>570</v>
          </cell>
          <cell r="CM137">
            <v>1207</v>
          </cell>
          <cell r="CN137">
            <v>590</v>
          </cell>
          <cell r="CO137">
            <v>617</v>
          </cell>
          <cell r="CP137">
            <v>1289</v>
          </cell>
          <cell r="CQ137">
            <v>596</v>
          </cell>
          <cell r="CR137">
            <v>693</v>
          </cell>
          <cell r="CS137">
            <v>1214</v>
          </cell>
          <cell r="CT137">
            <v>619</v>
          </cell>
          <cell r="CU137">
            <v>595</v>
          </cell>
          <cell r="CV137">
            <v>1329</v>
          </cell>
          <cell r="CW137">
            <v>664</v>
          </cell>
          <cell r="CX137">
            <v>665</v>
          </cell>
          <cell r="CY137">
            <v>1311</v>
          </cell>
          <cell r="CZ137">
            <v>642</v>
          </cell>
          <cell r="DA137">
            <v>669</v>
          </cell>
          <cell r="DB137">
            <v>1211</v>
          </cell>
          <cell r="DC137">
            <v>555</v>
          </cell>
          <cell r="DD137">
            <v>656</v>
          </cell>
          <cell r="DE137">
            <v>1228</v>
          </cell>
          <cell r="DF137">
            <v>579</v>
          </cell>
          <cell r="DG137">
            <v>649</v>
          </cell>
          <cell r="DH137">
            <v>1201</v>
          </cell>
          <cell r="DI137">
            <v>560</v>
          </cell>
          <cell r="DJ137">
            <v>641</v>
          </cell>
          <cell r="DK137">
            <v>1278</v>
          </cell>
          <cell r="DL137">
            <v>627</v>
          </cell>
          <cell r="DM137">
            <v>651</v>
          </cell>
          <cell r="DN137">
            <v>1418</v>
          </cell>
          <cell r="DO137">
            <v>706</v>
          </cell>
          <cell r="DP137">
            <v>712</v>
          </cell>
          <cell r="DQ137">
            <v>1361</v>
          </cell>
          <cell r="DR137">
            <v>582</v>
          </cell>
          <cell r="DS137">
            <v>779</v>
          </cell>
          <cell r="DT137">
            <v>1265</v>
          </cell>
          <cell r="DU137">
            <v>569</v>
          </cell>
          <cell r="DV137">
            <v>696</v>
          </cell>
          <cell r="DW137">
            <v>1467</v>
          </cell>
          <cell r="DX137">
            <v>703</v>
          </cell>
          <cell r="DY137">
            <v>764</v>
          </cell>
          <cell r="DZ137">
            <v>1351</v>
          </cell>
          <cell r="EA137">
            <v>665</v>
          </cell>
          <cell r="EB137">
            <v>686</v>
          </cell>
          <cell r="EC137">
            <v>1374</v>
          </cell>
          <cell r="ED137">
            <v>649</v>
          </cell>
          <cell r="EE137">
            <v>725</v>
          </cell>
          <cell r="EF137">
            <v>1301</v>
          </cell>
          <cell r="EG137">
            <v>633</v>
          </cell>
          <cell r="EH137">
            <v>668</v>
          </cell>
          <cell r="EI137">
            <v>1352</v>
          </cell>
          <cell r="EJ137">
            <v>651</v>
          </cell>
          <cell r="EK137">
            <v>701</v>
          </cell>
          <cell r="EL137">
            <v>1391</v>
          </cell>
          <cell r="EM137">
            <v>649</v>
          </cell>
          <cell r="EN137">
            <v>742</v>
          </cell>
          <cell r="EO137">
            <v>1402</v>
          </cell>
          <cell r="EP137">
            <v>662</v>
          </cell>
          <cell r="EQ137">
            <v>740</v>
          </cell>
          <cell r="ER137">
            <v>1441</v>
          </cell>
          <cell r="ES137">
            <v>676</v>
          </cell>
          <cell r="ET137">
            <v>765</v>
          </cell>
          <cell r="EU137">
            <v>1453</v>
          </cell>
          <cell r="EV137">
            <v>673</v>
          </cell>
          <cell r="EW137">
            <v>780</v>
          </cell>
          <cell r="EX137">
            <v>1439</v>
          </cell>
          <cell r="EY137">
            <v>678</v>
          </cell>
          <cell r="EZ137">
            <v>761</v>
          </cell>
          <cell r="FA137">
            <v>1440</v>
          </cell>
          <cell r="FB137">
            <v>675</v>
          </cell>
          <cell r="FC137">
            <v>765</v>
          </cell>
          <cell r="FD137">
            <v>1442</v>
          </cell>
          <cell r="FE137">
            <v>666</v>
          </cell>
          <cell r="FF137">
            <v>776</v>
          </cell>
          <cell r="FG137">
            <v>1620</v>
          </cell>
          <cell r="FH137">
            <v>776</v>
          </cell>
          <cell r="FI137">
            <v>844</v>
          </cell>
          <cell r="FJ137">
            <v>1467</v>
          </cell>
          <cell r="FK137">
            <v>700</v>
          </cell>
          <cell r="FL137">
            <v>767</v>
          </cell>
          <cell r="FM137">
            <v>1592</v>
          </cell>
          <cell r="FN137">
            <v>787</v>
          </cell>
          <cell r="FO137">
            <v>805</v>
          </cell>
          <cell r="FP137">
            <v>1616</v>
          </cell>
          <cell r="FQ137">
            <v>779</v>
          </cell>
          <cell r="FR137">
            <v>837</v>
          </cell>
          <cell r="FS137">
            <v>1537</v>
          </cell>
          <cell r="FT137">
            <v>669</v>
          </cell>
          <cell r="FU137">
            <v>868</v>
          </cell>
          <cell r="FV137">
            <v>1557</v>
          </cell>
          <cell r="FW137">
            <v>778</v>
          </cell>
          <cell r="FX137">
            <v>779</v>
          </cell>
          <cell r="FY137">
            <v>1435</v>
          </cell>
          <cell r="FZ137">
            <v>725</v>
          </cell>
          <cell r="GA137">
            <v>710</v>
          </cell>
          <cell r="GB137">
            <v>1457</v>
          </cell>
          <cell r="GC137">
            <v>695</v>
          </cell>
          <cell r="GD137">
            <v>762</v>
          </cell>
          <cell r="GE137">
            <v>1260</v>
          </cell>
          <cell r="GF137">
            <v>615</v>
          </cell>
          <cell r="GG137">
            <v>645</v>
          </cell>
          <cell r="GH137">
            <v>1354</v>
          </cell>
          <cell r="GI137">
            <v>683</v>
          </cell>
          <cell r="GJ137">
            <v>671</v>
          </cell>
          <cell r="GK137">
            <v>1205</v>
          </cell>
          <cell r="GL137">
            <v>580</v>
          </cell>
          <cell r="GM137">
            <v>625</v>
          </cell>
          <cell r="GN137">
            <v>1192</v>
          </cell>
          <cell r="GO137">
            <v>601</v>
          </cell>
          <cell r="GP137">
            <v>591</v>
          </cell>
          <cell r="GQ137">
            <v>1143</v>
          </cell>
          <cell r="GR137">
            <v>569</v>
          </cell>
          <cell r="GS137">
            <v>574</v>
          </cell>
          <cell r="GT137">
            <v>1140</v>
          </cell>
          <cell r="GU137">
            <v>540</v>
          </cell>
          <cell r="GV137">
            <v>600</v>
          </cell>
          <cell r="GW137">
            <v>1091</v>
          </cell>
          <cell r="GX137">
            <v>524</v>
          </cell>
          <cell r="GY137">
            <v>567</v>
          </cell>
          <cell r="GZ137">
            <v>1018</v>
          </cell>
          <cell r="HA137">
            <v>502</v>
          </cell>
          <cell r="HB137">
            <v>516</v>
          </cell>
          <cell r="HC137">
            <v>975</v>
          </cell>
          <cell r="HD137">
            <v>458</v>
          </cell>
          <cell r="HE137">
            <v>517</v>
          </cell>
          <cell r="HF137">
            <v>1009</v>
          </cell>
          <cell r="HG137">
            <v>470</v>
          </cell>
          <cell r="HH137">
            <v>539</v>
          </cell>
          <cell r="HI137">
            <v>1041</v>
          </cell>
          <cell r="HJ137">
            <v>493</v>
          </cell>
          <cell r="HK137">
            <v>548</v>
          </cell>
          <cell r="HL137">
            <v>1070</v>
          </cell>
          <cell r="HM137">
            <v>495</v>
          </cell>
          <cell r="HN137">
            <v>575</v>
          </cell>
          <cell r="HO137">
            <v>1095</v>
          </cell>
          <cell r="HP137">
            <v>519</v>
          </cell>
          <cell r="HQ137">
            <v>576</v>
          </cell>
          <cell r="HR137">
            <v>1198</v>
          </cell>
          <cell r="HS137">
            <v>558</v>
          </cell>
          <cell r="HT137">
            <v>640</v>
          </cell>
          <cell r="HU137">
            <v>993</v>
          </cell>
          <cell r="HV137">
            <v>492</v>
          </cell>
          <cell r="HW137">
            <v>501</v>
          </cell>
          <cell r="HX137">
            <v>877</v>
          </cell>
          <cell r="HY137">
            <v>420</v>
          </cell>
          <cell r="HZ137">
            <v>457</v>
          </cell>
          <cell r="IA137">
            <v>945</v>
          </cell>
          <cell r="IB137">
            <v>442</v>
          </cell>
          <cell r="IC137">
            <v>503</v>
          </cell>
          <cell r="ID137">
            <v>905</v>
          </cell>
          <cell r="IE137">
            <v>411</v>
          </cell>
          <cell r="IF137">
            <v>494</v>
          </cell>
          <cell r="IG137">
            <v>691</v>
          </cell>
          <cell r="IH137">
            <v>299</v>
          </cell>
          <cell r="II137">
            <v>392</v>
          </cell>
          <cell r="IJ137">
            <v>607</v>
          </cell>
          <cell r="IK137">
            <v>258</v>
          </cell>
          <cell r="IL137">
            <v>349</v>
          </cell>
          <cell r="IM137">
            <v>706</v>
          </cell>
          <cell r="IN137">
            <v>326</v>
          </cell>
          <cell r="IO137">
            <v>380</v>
          </cell>
          <cell r="IP137">
            <v>644</v>
          </cell>
          <cell r="IQ137">
            <v>296</v>
          </cell>
          <cell r="IR137">
            <v>348</v>
          </cell>
          <cell r="IS137">
            <v>685</v>
          </cell>
          <cell r="IT137">
            <v>306</v>
          </cell>
          <cell r="IU137">
            <v>379</v>
          </cell>
          <cell r="IV137">
            <v>617</v>
          </cell>
          <cell r="IW137">
            <v>284</v>
          </cell>
          <cell r="IX137">
            <v>333</v>
          </cell>
          <cell r="IY137">
            <v>624</v>
          </cell>
          <cell r="IZ137">
            <v>287</v>
          </cell>
          <cell r="JA137">
            <v>337</v>
          </cell>
          <cell r="JB137">
            <v>602</v>
          </cell>
          <cell r="JC137">
            <v>263</v>
          </cell>
          <cell r="JD137">
            <v>339</v>
          </cell>
          <cell r="JE137">
            <v>589</v>
          </cell>
          <cell r="JF137">
            <v>233</v>
          </cell>
          <cell r="JG137">
            <v>356</v>
          </cell>
          <cell r="JH137">
            <v>544</v>
          </cell>
          <cell r="JI137">
            <v>227</v>
          </cell>
          <cell r="JJ137">
            <v>317</v>
          </cell>
          <cell r="JK137">
            <v>458</v>
          </cell>
          <cell r="JL137">
            <v>182</v>
          </cell>
          <cell r="JM137">
            <v>276</v>
          </cell>
          <cell r="JN137">
            <v>449</v>
          </cell>
          <cell r="JO137">
            <v>190</v>
          </cell>
          <cell r="JP137">
            <v>259</v>
          </cell>
          <cell r="JQ137">
            <v>442</v>
          </cell>
          <cell r="JR137">
            <v>192</v>
          </cell>
          <cell r="JS137">
            <v>250</v>
          </cell>
          <cell r="JT137">
            <v>426</v>
          </cell>
          <cell r="JU137">
            <v>174</v>
          </cell>
          <cell r="JV137">
            <v>252</v>
          </cell>
          <cell r="JW137">
            <v>355</v>
          </cell>
          <cell r="JX137">
            <v>121</v>
          </cell>
          <cell r="JY137">
            <v>234</v>
          </cell>
          <cell r="JZ137">
            <v>319</v>
          </cell>
          <cell r="KA137">
            <v>109</v>
          </cell>
          <cell r="KB137">
            <v>210</v>
          </cell>
          <cell r="KC137">
            <v>283</v>
          </cell>
          <cell r="KD137">
            <v>125</v>
          </cell>
          <cell r="KE137">
            <v>158</v>
          </cell>
          <cell r="KF137">
            <v>1137</v>
          </cell>
          <cell r="KG137">
            <v>328</v>
          </cell>
          <cell r="KH137">
            <v>809</v>
          </cell>
        </row>
        <row r="138">
          <cell r="C138" t="str">
            <v>High Peak</v>
          </cell>
          <cell r="D138" t="str">
            <v>E07000037</v>
          </cell>
          <cell r="E138" t="str">
            <v>Non-metropolitan District</v>
          </cell>
          <cell r="F138">
            <v>91496</v>
          </cell>
          <cell r="G138">
            <v>57626</v>
          </cell>
          <cell r="H138">
            <v>3.6432236600000003</v>
          </cell>
          <cell r="I138">
            <v>0.62981988283640811</v>
          </cell>
          <cell r="J138">
            <v>4925</v>
          </cell>
          <cell r="K138">
            <v>4754</v>
          </cell>
          <cell r="L138">
            <v>4923</v>
          </cell>
          <cell r="M138">
            <v>4854</v>
          </cell>
          <cell r="N138">
            <v>5272</v>
          </cell>
          <cell r="O138">
            <v>5581</v>
          </cell>
          <cell r="P138">
            <v>7439</v>
          </cell>
          <cell r="Q138">
            <v>7529</v>
          </cell>
          <cell r="R138">
            <v>6232</v>
          </cell>
          <cell r="S138">
            <v>6117</v>
          </cell>
          <cell r="T138">
            <v>45051</v>
          </cell>
          <cell r="U138">
            <v>46445</v>
          </cell>
          <cell r="V138">
            <v>878</v>
          </cell>
          <cell r="W138">
            <v>469</v>
          </cell>
          <cell r="X138">
            <v>409</v>
          </cell>
          <cell r="Y138">
            <v>858</v>
          </cell>
          <cell r="Z138">
            <v>425</v>
          </cell>
          <cell r="AA138">
            <v>433</v>
          </cell>
          <cell r="AB138">
            <v>936</v>
          </cell>
          <cell r="AC138">
            <v>468</v>
          </cell>
          <cell r="AD138">
            <v>468</v>
          </cell>
          <cell r="AE138">
            <v>1028</v>
          </cell>
          <cell r="AF138">
            <v>516</v>
          </cell>
          <cell r="AG138">
            <v>512</v>
          </cell>
          <cell r="AH138">
            <v>988</v>
          </cell>
          <cell r="AI138">
            <v>491</v>
          </cell>
          <cell r="AJ138">
            <v>497</v>
          </cell>
          <cell r="AK138">
            <v>1016</v>
          </cell>
          <cell r="AL138">
            <v>539</v>
          </cell>
          <cell r="AM138">
            <v>477</v>
          </cell>
          <cell r="AN138">
            <v>1005</v>
          </cell>
          <cell r="AO138">
            <v>513</v>
          </cell>
          <cell r="AP138">
            <v>492</v>
          </cell>
          <cell r="AQ138">
            <v>1014</v>
          </cell>
          <cell r="AR138">
            <v>552</v>
          </cell>
          <cell r="AS138">
            <v>462</v>
          </cell>
          <cell r="AT138">
            <v>1033</v>
          </cell>
          <cell r="AU138">
            <v>500</v>
          </cell>
          <cell r="AV138">
            <v>533</v>
          </cell>
          <cell r="AW138">
            <v>1042</v>
          </cell>
          <cell r="AX138">
            <v>540</v>
          </cell>
          <cell r="AY138">
            <v>502</v>
          </cell>
          <cell r="AZ138">
            <v>977</v>
          </cell>
          <cell r="BA138">
            <v>496</v>
          </cell>
          <cell r="BB138">
            <v>481</v>
          </cell>
          <cell r="BC138">
            <v>988</v>
          </cell>
          <cell r="BD138">
            <v>526</v>
          </cell>
          <cell r="BE138">
            <v>462</v>
          </cell>
          <cell r="BF138">
            <v>972</v>
          </cell>
          <cell r="BG138">
            <v>486</v>
          </cell>
          <cell r="BH138">
            <v>486</v>
          </cell>
          <cell r="BI138">
            <v>932</v>
          </cell>
          <cell r="BJ138">
            <v>454</v>
          </cell>
          <cell r="BK138">
            <v>478</v>
          </cell>
          <cell r="BL138">
            <v>998</v>
          </cell>
          <cell r="BM138">
            <v>481</v>
          </cell>
          <cell r="BN138">
            <v>517</v>
          </cell>
          <cell r="BO138">
            <v>1061</v>
          </cell>
          <cell r="BP138">
            <v>518</v>
          </cell>
          <cell r="BQ138">
            <v>543</v>
          </cell>
          <cell r="BR138">
            <v>1156</v>
          </cell>
          <cell r="BS138">
            <v>576</v>
          </cell>
          <cell r="BT138">
            <v>580</v>
          </cell>
          <cell r="BU138">
            <v>1132</v>
          </cell>
          <cell r="BV138">
            <v>603</v>
          </cell>
          <cell r="BW138">
            <v>529</v>
          </cell>
          <cell r="BX138">
            <v>1097</v>
          </cell>
          <cell r="BY138">
            <v>558</v>
          </cell>
          <cell r="BZ138">
            <v>539</v>
          </cell>
          <cell r="CA138">
            <v>985</v>
          </cell>
          <cell r="CB138">
            <v>499</v>
          </cell>
          <cell r="CC138">
            <v>486</v>
          </cell>
          <cell r="CD138">
            <v>940</v>
          </cell>
          <cell r="CE138">
            <v>483</v>
          </cell>
          <cell r="CF138">
            <v>457</v>
          </cell>
          <cell r="CG138">
            <v>1026</v>
          </cell>
          <cell r="CH138">
            <v>542</v>
          </cell>
          <cell r="CI138">
            <v>484</v>
          </cell>
          <cell r="CJ138">
            <v>1031</v>
          </cell>
          <cell r="CK138">
            <v>509</v>
          </cell>
          <cell r="CL138">
            <v>522</v>
          </cell>
          <cell r="CM138">
            <v>1212</v>
          </cell>
          <cell r="CN138">
            <v>597</v>
          </cell>
          <cell r="CO138">
            <v>615</v>
          </cell>
          <cell r="CP138">
            <v>1100</v>
          </cell>
          <cell r="CQ138">
            <v>558</v>
          </cell>
          <cell r="CR138">
            <v>542</v>
          </cell>
          <cell r="CS138">
            <v>1054</v>
          </cell>
          <cell r="CT138">
            <v>581</v>
          </cell>
          <cell r="CU138">
            <v>473</v>
          </cell>
          <cell r="CV138">
            <v>980</v>
          </cell>
          <cell r="CW138">
            <v>512</v>
          </cell>
          <cell r="CX138">
            <v>468</v>
          </cell>
          <cell r="CY138">
            <v>978</v>
          </cell>
          <cell r="CZ138">
            <v>501</v>
          </cell>
          <cell r="DA138">
            <v>477</v>
          </cell>
          <cell r="DB138">
            <v>978</v>
          </cell>
          <cell r="DC138">
            <v>524</v>
          </cell>
          <cell r="DD138">
            <v>454</v>
          </cell>
          <cell r="DE138">
            <v>1003</v>
          </cell>
          <cell r="DF138">
            <v>496</v>
          </cell>
          <cell r="DG138">
            <v>507</v>
          </cell>
          <cell r="DH138">
            <v>912</v>
          </cell>
          <cell r="DI138">
            <v>431</v>
          </cell>
          <cell r="DJ138">
            <v>481</v>
          </cell>
          <cell r="DK138">
            <v>916</v>
          </cell>
          <cell r="DL138">
            <v>429</v>
          </cell>
          <cell r="DM138">
            <v>487</v>
          </cell>
          <cell r="DN138">
            <v>962</v>
          </cell>
          <cell r="DO138">
            <v>498</v>
          </cell>
          <cell r="DP138">
            <v>464</v>
          </cell>
          <cell r="DQ138">
            <v>972</v>
          </cell>
          <cell r="DR138">
            <v>485</v>
          </cell>
          <cell r="DS138">
            <v>487</v>
          </cell>
          <cell r="DT138">
            <v>1022</v>
          </cell>
          <cell r="DU138">
            <v>466</v>
          </cell>
          <cell r="DV138">
            <v>556</v>
          </cell>
          <cell r="DW138">
            <v>991</v>
          </cell>
          <cell r="DX138">
            <v>465</v>
          </cell>
          <cell r="DY138">
            <v>526</v>
          </cell>
          <cell r="DZ138">
            <v>1023</v>
          </cell>
          <cell r="EA138">
            <v>487</v>
          </cell>
          <cell r="EB138">
            <v>536</v>
          </cell>
          <cell r="EC138">
            <v>960</v>
          </cell>
          <cell r="ED138">
            <v>462</v>
          </cell>
          <cell r="EE138">
            <v>498</v>
          </cell>
          <cell r="EF138">
            <v>881</v>
          </cell>
          <cell r="EG138">
            <v>431</v>
          </cell>
          <cell r="EH138">
            <v>450</v>
          </cell>
          <cell r="EI138">
            <v>940</v>
          </cell>
          <cell r="EJ138">
            <v>446</v>
          </cell>
          <cell r="EK138">
            <v>494</v>
          </cell>
          <cell r="EL138">
            <v>1052</v>
          </cell>
          <cell r="EM138">
            <v>507</v>
          </cell>
          <cell r="EN138">
            <v>545</v>
          </cell>
          <cell r="EO138">
            <v>1089</v>
          </cell>
          <cell r="EP138">
            <v>521</v>
          </cell>
          <cell r="EQ138">
            <v>568</v>
          </cell>
          <cell r="ER138">
            <v>1216</v>
          </cell>
          <cell r="ES138">
            <v>606</v>
          </cell>
          <cell r="ET138">
            <v>610</v>
          </cell>
          <cell r="EU138">
            <v>1287</v>
          </cell>
          <cell r="EV138">
            <v>642</v>
          </cell>
          <cell r="EW138">
            <v>645</v>
          </cell>
          <cell r="EX138">
            <v>1414</v>
          </cell>
          <cell r="EY138">
            <v>705</v>
          </cell>
          <cell r="EZ138">
            <v>709</v>
          </cell>
          <cell r="FA138">
            <v>1384</v>
          </cell>
          <cell r="FB138">
            <v>692</v>
          </cell>
          <cell r="FC138">
            <v>692</v>
          </cell>
          <cell r="FD138">
            <v>1459</v>
          </cell>
          <cell r="FE138">
            <v>713</v>
          </cell>
          <cell r="FF138">
            <v>746</v>
          </cell>
          <cell r="FG138">
            <v>1512</v>
          </cell>
          <cell r="FH138">
            <v>752</v>
          </cell>
          <cell r="FI138">
            <v>760</v>
          </cell>
          <cell r="FJ138">
            <v>1519</v>
          </cell>
          <cell r="FK138">
            <v>787</v>
          </cell>
          <cell r="FL138">
            <v>732</v>
          </cell>
          <cell r="FM138">
            <v>1508</v>
          </cell>
          <cell r="FN138">
            <v>699</v>
          </cell>
          <cell r="FO138">
            <v>809</v>
          </cell>
          <cell r="FP138">
            <v>1536</v>
          </cell>
          <cell r="FQ138">
            <v>734</v>
          </cell>
          <cell r="FR138">
            <v>802</v>
          </cell>
          <cell r="FS138">
            <v>1557</v>
          </cell>
          <cell r="FT138">
            <v>769</v>
          </cell>
          <cell r="FU138">
            <v>788</v>
          </cell>
          <cell r="FV138">
            <v>1520</v>
          </cell>
          <cell r="FW138">
            <v>768</v>
          </cell>
          <cell r="FX138">
            <v>752</v>
          </cell>
          <cell r="FY138">
            <v>1470</v>
          </cell>
          <cell r="FZ138">
            <v>780</v>
          </cell>
          <cell r="GA138">
            <v>690</v>
          </cell>
          <cell r="GB138">
            <v>1503</v>
          </cell>
          <cell r="GC138">
            <v>745</v>
          </cell>
          <cell r="GD138">
            <v>758</v>
          </cell>
          <cell r="GE138">
            <v>1353</v>
          </cell>
          <cell r="GF138">
            <v>642</v>
          </cell>
          <cell r="GG138">
            <v>711</v>
          </cell>
          <cell r="GH138">
            <v>1395</v>
          </cell>
          <cell r="GI138">
            <v>669</v>
          </cell>
          <cell r="GJ138">
            <v>726</v>
          </cell>
          <cell r="GK138">
            <v>1314</v>
          </cell>
          <cell r="GL138">
            <v>677</v>
          </cell>
          <cell r="GM138">
            <v>637</v>
          </cell>
          <cell r="GN138">
            <v>1268</v>
          </cell>
          <cell r="GO138">
            <v>650</v>
          </cell>
          <cell r="GP138">
            <v>618</v>
          </cell>
          <cell r="GQ138">
            <v>1213</v>
          </cell>
          <cell r="GR138">
            <v>647</v>
          </cell>
          <cell r="GS138">
            <v>566</v>
          </cell>
          <cell r="GT138">
            <v>1093</v>
          </cell>
          <cell r="GU138">
            <v>541</v>
          </cell>
          <cell r="GV138">
            <v>552</v>
          </cell>
          <cell r="GW138">
            <v>1222</v>
          </cell>
          <cell r="GX138">
            <v>612</v>
          </cell>
          <cell r="GY138">
            <v>610</v>
          </cell>
          <cell r="GZ138">
            <v>1171</v>
          </cell>
          <cell r="HA138">
            <v>630</v>
          </cell>
          <cell r="HB138">
            <v>541</v>
          </cell>
          <cell r="HC138">
            <v>1159</v>
          </cell>
          <cell r="HD138">
            <v>559</v>
          </cell>
          <cell r="HE138">
            <v>600</v>
          </cell>
          <cell r="HF138">
            <v>1161</v>
          </cell>
          <cell r="HG138">
            <v>605</v>
          </cell>
          <cell r="HH138">
            <v>556</v>
          </cell>
          <cell r="HI138">
            <v>1213</v>
          </cell>
          <cell r="HJ138">
            <v>639</v>
          </cell>
          <cell r="HK138">
            <v>574</v>
          </cell>
          <cell r="HL138">
            <v>1195</v>
          </cell>
          <cell r="HM138">
            <v>570</v>
          </cell>
          <cell r="HN138">
            <v>625</v>
          </cell>
          <cell r="HO138">
            <v>1308</v>
          </cell>
          <cell r="HP138">
            <v>651</v>
          </cell>
          <cell r="HQ138">
            <v>657</v>
          </cell>
          <cell r="HR138">
            <v>1387</v>
          </cell>
          <cell r="HS138">
            <v>680</v>
          </cell>
          <cell r="HT138">
            <v>707</v>
          </cell>
          <cell r="HU138">
            <v>1026</v>
          </cell>
          <cell r="HV138">
            <v>513</v>
          </cell>
          <cell r="HW138">
            <v>513</v>
          </cell>
          <cell r="HX138">
            <v>994</v>
          </cell>
          <cell r="HY138">
            <v>502</v>
          </cell>
          <cell r="HZ138">
            <v>492</v>
          </cell>
          <cell r="IA138">
            <v>1024</v>
          </cell>
          <cell r="IB138">
            <v>489</v>
          </cell>
          <cell r="IC138">
            <v>535</v>
          </cell>
          <cell r="ID138">
            <v>915</v>
          </cell>
          <cell r="IE138">
            <v>405</v>
          </cell>
          <cell r="IF138">
            <v>510</v>
          </cell>
          <cell r="IG138">
            <v>828</v>
          </cell>
          <cell r="IH138">
            <v>394</v>
          </cell>
          <cell r="II138">
            <v>434</v>
          </cell>
          <cell r="IJ138">
            <v>716</v>
          </cell>
          <cell r="IK138">
            <v>331</v>
          </cell>
          <cell r="IL138">
            <v>385</v>
          </cell>
          <cell r="IM138">
            <v>707</v>
          </cell>
          <cell r="IN138">
            <v>318</v>
          </cell>
          <cell r="IO138">
            <v>389</v>
          </cell>
          <cell r="IP138">
            <v>675</v>
          </cell>
          <cell r="IQ138">
            <v>318</v>
          </cell>
          <cell r="IR138">
            <v>357</v>
          </cell>
          <cell r="IS138">
            <v>631</v>
          </cell>
          <cell r="IT138">
            <v>290</v>
          </cell>
          <cell r="IU138">
            <v>341</v>
          </cell>
          <cell r="IV138">
            <v>579</v>
          </cell>
          <cell r="IW138">
            <v>256</v>
          </cell>
          <cell r="IX138">
            <v>323</v>
          </cell>
          <cell r="IY138">
            <v>587</v>
          </cell>
          <cell r="IZ138">
            <v>258</v>
          </cell>
          <cell r="JA138">
            <v>329</v>
          </cell>
          <cell r="JB138">
            <v>539</v>
          </cell>
          <cell r="JC138">
            <v>250</v>
          </cell>
          <cell r="JD138">
            <v>289</v>
          </cell>
          <cell r="JE138">
            <v>480</v>
          </cell>
          <cell r="JF138">
            <v>204</v>
          </cell>
          <cell r="JG138">
            <v>276</v>
          </cell>
          <cell r="JH138">
            <v>406</v>
          </cell>
          <cell r="JI138">
            <v>157</v>
          </cell>
          <cell r="JJ138">
            <v>249</v>
          </cell>
          <cell r="JK138">
            <v>459</v>
          </cell>
          <cell r="JL138">
            <v>198</v>
          </cell>
          <cell r="JM138">
            <v>261</v>
          </cell>
          <cell r="JN138">
            <v>376</v>
          </cell>
          <cell r="JO138">
            <v>163</v>
          </cell>
          <cell r="JP138">
            <v>213</v>
          </cell>
          <cell r="JQ138">
            <v>335</v>
          </cell>
          <cell r="JR138">
            <v>141</v>
          </cell>
          <cell r="JS138">
            <v>194</v>
          </cell>
          <cell r="JT138">
            <v>319</v>
          </cell>
          <cell r="JU138">
            <v>107</v>
          </cell>
          <cell r="JV138">
            <v>212</v>
          </cell>
          <cell r="JW138">
            <v>256</v>
          </cell>
          <cell r="JX138">
            <v>88</v>
          </cell>
          <cell r="JY138">
            <v>168</v>
          </cell>
          <cell r="JZ138">
            <v>231</v>
          </cell>
          <cell r="KA138">
            <v>86</v>
          </cell>
          <cell r="KB138">
            <v>145</v>
          </cell>
          <cell r="KC138">
            <v>194</v>
          </cell>
          <cell r="KD138">
            <v>58</v>
          </cell>
          <cell r="KE138">
            <v>136</v>
          </cell>
          <cell r="KF138">
            <v>764</v>
          </cell>
          <cell r="KG138">
            <v>220</v>
          </cell>
          <cell r="KH138">
            <v>544</v>
          </cell>
        </row>
        <row r="139">
          <cell r="C139" t="str">
            <v>Hillingdon</v>
          </cell>
          <cell r="D139" t="str">
            <v>E09000017</v>
          </cell>
          <cell r="E139" t="str">
            <v>London Borough</v>
          </cell>
          <cell r="F139">
            <v>297735</v>
          </cell>
          <cell r="G139">
            <v>195274</v>
          </cell>
          <cell r="H139">
            <v>4.3864302999999998</v>
          </cell>
          <cell r="I139">
            <v>0.65586511495121502</v>
          </cell>
          <cell r="J139">
            <v>19566</v>
          </cell>
          <cell r="K139">
            <v>17468</v>
          </cell>
          <cell r="L139">
            <v>23666</v>
          </cell>
          <cell r="M139">
            <v>23850</v>
          </cell>
          <cell r="N139">
            <v>22141</v>
          </cell>
          <cell r="O139">
            <v>21481</v>
          </cell>
          <cell r="P139">
            <v>19181</v>
          </cell>
          <cell r="Q139">
            <v>19694</v>
          </cell>
          <cell r="R139">
            <v>14071</v>
          </cell>
          <cell r="S139">
            <v>14156</v>
          </cell>
          <cell r="T139">
            <v>149011</v>
          </cell>
          <cell r="U139">
            <v>148724</v>
          </cell>
          <cell r="V139">
            <v>4570</v>
          </cell>
          <cell r="W139">
            <v>2347</v>
          </cell>
          <cell r="X139">
            <v>2223</v>
          </cell>
          <cell r="Y139">
            <v>4492</v>
          </cell>
          <cell r="Z139">
            <v>2265</v>
          </cell>
          <cell r="AA139">
            <v>2227</v>
          </cell>
          <cell r="AB139">
            <v>4614</v>
          </cell>
          <cell r="AC139">
            <v>2354</v>
          </cell>
          <cell r="AD139">
            <v>2260</v>
          </cell>
          <cell r="AE139">
            <v>4688</v>
          </cell>
          <cell r="AF139">
            <v>2471</v>
          </cell>
          <cell r="AG139">
            <v>2217</v>
          </cell>
          <cell r="AH139">
            <v>4375</v>
          </cell>
          <cell r="AI139">
            <v>2298</v>
          </cell>
          <cell r="AJ139">
            <v>2077</v>
          </cell>
          <cell r="AK139">
            <v>4268</v>
          </cell>
          <cell r="AL139">
            <v>2145</v>
          </cell>
          <cell r="AM139">
            <v>2123</v>
          </cell>
          <cell r="AN139">
            <v>4162</v>
          </cell>
          <cell r="AO139">
            <v>2124</v>
          </cell>
          <cell r="AP139">
            <v>2038</v>
          </cell>
          <cell r="AQ139">
            <v>4228</v>
          </cell>
          <cell r="AR139">
            <v>2173</v>
          </cell>
          <cell r="AS139">
            <v>2055</v>
          </cell>
          <cell r="AT139">
            <v>3924</v>
          </cell>
          <cell r="AU139">
            <v>1984</v>
          </cell>
          <cell r="AV139">
            <v>1940</v>
          </cell>
          <cell r="AW139">
            <v>3734</v>
          </cell>
          <cell r="AX139">
            <v>1923</v>
          </cell>
          <cell r="AY139">
            <v>1811</v>
          </cell>
          <cell r="AZ139">
            <v>3631</v>
          </cell>
          <cell r="BA139">
            <v>1914</v>
          </cell>
          <cell r="BB139">
            <v>1717</v>
          </cell>
          <cell r="BC139">
            <v>3447</v>
          </cell>
          <cell r="BD139">
            <v>1757</v>
          </cell>
          <cell r="BE139">
            <v>1690</v>
          </cell>
          <cell r="BF139">
            <v>3289</v>
          </cell>
          <cell r="BG139">
            <v>1731</v>
          </cell>
          <cell r="BH139">
            <v>1558</v>
          </cell>
          <cell r="BI139">
            <v>3266</v>
          </cell>
          <cell r="BJ139">
            <v>1684</v>
          </cell>
          <cell r="BK139">
            <v>1582</v>
          </cell>
          <cell r="BL139">
            <v>3351</v>
          </cell>
          <cell r="BM139">
            <v>1692</v>
          </cell>
          <cell r="BN139">
            <v>1659</v>
          </cell>
          <cell r="BO139">
            <v>3492</v>
          </cell>
          <cell r="BP139">
            <v>1778</v>
          </cell>
          <cell r="BQ139">
            <v>1714</v>
          </cell>
          <cell r="BR139">
            <v>3460</v>
          </cell>
          <cell r="BS139">
            <v>1746</v>
          </cell>
          <cell r="BT139">
            <v>1714</v>
          </cell>
          <cell r="BU139">
            <v>3721</v>
          </cell>
          <cell r="BV139">
            <v>1975</v>
          </cell>
          <cell r="BW139">
            <v>1746</v>
          </cell>
          <cell r="BX139">
            <v>3610</v>
          </cell>
          <cell r="BY139">
            <v>1857</v>
          </cell>
          <cell r="BZ139">
            <v>1753</v>
          </cell>
          <cell r="CA139">
            <v>3798</v>
          </cell>
          <cell r="CB139">
            <v>2043</v>
          </cell>
          <cell r="CC139">
            <v>1755</v>
          </cell>
          <cell r="CD139">
            <v>3995</v>
          </cell>
          <cell r="CE139">
            <v>2191</v>
          </cell>
          <cell r="CF139">
            <v>1804</v>
          </cell>
          <cell r="CG139">
            <v>4361</v>
          </cell>
          <cell r="CH139">
            <v>2256</v>
          </cell>
          <cell r="CI139">
            <v>2105</v>
          </cell>
          <cell r="CJ139">
            <v>4532</v>
          </cell>
          <cell r="CK139">
            <v>2443</v>
          </cell>
          <cell r="CL139">
            <v>2089</v>
          </cell>
          <cell r="CM139">
            <v>4790</v>
          </cell>
          <cell r="CN139">
            <v>2555</v>
          </cell>
          <cell r="CO139">
            <v>2235</v>
          </cell>
          <cell r="CP139">
            <v>4767</v>
          </cell>
          <cell r="CQ139">
            <v>2500</v>
          </cell>
          <cell r="CR139">
            <v>2267</v>
          </cell>
          <cell r="CS139">
            <v>4603</v>
          </cell>
          <cell r="CT139">
            <v>2435</v>
          </cell>
          <cell r="CU139">
            <v>2168</v>
          </cell>
          <cell r="CV139">
            <v>4719</v>
          </cell>
          <cell r="CW139">
            <v>2449</v>
          </cell>
          <cell r="CX139">
            <v>2270</v>
          </cell>
          <cell r="CY139">
            <v>4672</v>
          </cell>
          <cell r="CZ139">
            <v>2247</v>
          </cell>
          <cell r="DA139">
            <v>2425</v>
          </cell>
          <cell r="DB139">
            <v>4577</v>
          </cell>
          <cell r="DC139">
            <v>2161</v>
          </cell>
          <cell r="DD139">
            <v>2416</v>
          </cell>
          <cell r="DE139">
            <v>4851</v>
          </cell>
          <cell r="DF139">
            <v>2409</v>
          </cell>
          <cell r="DG139">
            <v>2442</v>
          </cell>
          <cell r="DH139">
            <v>4741</v>
          </cell>
          <cell r="DI139">
            <v>2398</v>
          </cell>
          <cell r="DJ139">
            <v>2343</v>
          </cell>
          <cell r="DK139">
            <v>4753</v>
          </cell>
          <cell r="DL139">
            <v>2366</v>
          </cell>
          <cell r="DM139">
            <v>2387</v>
          </cell>
          <cell r="DN139">
            <v>4814</v>
          </cell>
          <cell r="DO139">
            <v>2290</v>
          </cell>
          <cell r="DP139">
            <v>2524</v>
          </cell>
          <cell r="DQ139">
            <v>4824</v>
          </cell>
          <cell r="DR139">
            <v>2404</v>
          </cell>
          <cell r="DS139">
            <v>2420</v>
          </cell>
          <cell r="DT139">
            <v>4962</v>
          </cell>
          <cell r="DU139">
            <v>2507</v>
          </cell>
          <cell r="DV139">
            <v>2455</v>
          </cell>
          <cell r="DW139">
            <v>5092</v>
          </cell>
          <cell r="DX139">
            <v>2622</v>
          </cell>
          <cell r="DY139">
            <v>2470</v>
          </cell>
          <cell r="DZ139">
            <v>5058</v>
          </cell>
          <cell r="EA139">
            <v>2496</v>
          </cell>
          <cell r="EB139">
            <v>2562</v>
          </cell>
          <cell r="EC139">
            <v>4565</v>
          </cell>
          <cell r="ED139">
            <v>2331</v>
          </cell>
          <cell r="EE139">
            <v>2234</v>
          </cell>
          <cell r="EF139">
            <v>4285</v>
          </cell>
          <cell r="EG139">
            <v>2245</v>
          </cell>
          <cell r="EH139">
            <v>2040</v>
          </cell>
          <cell r="EI139">
            <v>4201</v>
          </cell>
          <cell r="EJ139">
            <v>2073</v>
          </cell>
          <cell r="EK139">
            <v>2128</v>
          </cell>
          <cell r="EL139">
            <v>4199</v>
          </cell>
          <cell r="EM139">
            <v>2117</v>
          </cell>
          <cell r="EN139">
            <v>2082</v>
          </cell>
          <cell r="EO139">
            <v>4067</v>
          </cell>
          <cell r="EP139">
            <v>2032</v>
          </cell>
          <cell r="EQ139">
            <v>2035</v>
          </cell>
          <cell r="ER139">
            <v>4052</v>
          </cell>
          <cell r="ES139">
            <v>2122</v>
          </cell>
          <cell r="ET139">
            <v>1930</v>
          </cell>
          <cell r="EU139">
            <v>4038</v>
          </cell>
          <cell r="EV139">
            <v>2041</v>
          </cell>
          <cell r="EW139">
            <v>1997</v>
          </cell>
          <cell r="EX139">
            <v>4065</v>
          </cell>
          <cell r="EY139">
            <v>2062</v>
          </cell>
          <cell r="EZ139">
            <v>2003</v>
          </cell>
          <cell r="FA139">
            <v>4066</v>
          </cell>
          <cell r="FB139">
            <v>2048</v>
          </cell>
          <cell r="FC139">
            <v>2018</v>
          </cell>
          <cell r="FD139">
            <v>3822</v>
          </cell>
          <cell r="FE139">
            <v>1883</v>
          </cell>
          <cell r="FF139">
            <v>1939</v>
          </cell>
          <cell r="FG139">
            <v>4034</v>
          </cell>
          <cell r="FH139">
            <v>1933</v>
          </cell>
          <cell r="FI139">
            <v>2101</v>
          </cell>
          <cell r="FJ139">
            <v>4055</v>
          </cell>
          <cell r="FK139">
            <v>2084</v>
          </cell>
          <cell r="FL139">
            <v>1971</v>
          </cell>
          <cell r="FM139">
            <v>3959</v>
          </cell>
          <cell r="FN139">
            <v>1934</v>
          </cell>
          <cell r="FO139">
            <v>2025</v>
          </cell>
          <cell r="FP139">
            <v>3960</v>
          </cell>
          <cell r="FQ139">
            <v>1956</v>
          </cell>
          <cell r="FR139">
            <v>2004</v>
          </cell>
          <cell r="FS139">
            <v>3880</v>
          </cell>
          <cell r="FT139">
            <v>1846</v>
          </cell>
          <cell r="FU139">
            <v>2034</v>
          </cell>
          <cell r="FV139">
            <v>3796</v>
          </cell>
          <cell r="FW139">
            <v>1888</v>
          </cell>
          <cell r="FX139">
            <v>1908</v>
          </cell>
          <cell r="FY139">
            <v>3758</v>
          </cell>
          <cell r="FZ139">
            <v>1817</v>
          </cell>
          <cell r="GA139">
            <v>1941</v>
          </cell>
          <cell r="GB139">
            <v>3545</v>
          </cell>
          <cell r="GC139">
            <v>1792</v>
          </cell>
          <cell r="GD139">
            <v>1753</v>
          </cell>
          <cell r="GE139">
            <v>3431</v>
          </cell>
          <cell r="GF139">
            <v>1767</v>
          </cell>
          <cell r="GG139">
            <v>1664</v>
          </cell>
          <cell r="GH139">
            <v>3287</v>
          </cell>
          <cell r="GI139">
            <v>1613</v>
          </cell>
          <cell r="GJ139">
            <v>1674</v>
          </cell>
          <cell r="GK139">
            <v>3171</v>
          </cell>
          <cell r="GL139">
            <v>1544</v>
          </cell>
          <cell r="GM139">
            <v>1627</v>
          </cell>
          <cell r="GN139">
            <v>2993</v>
          </cell>
          <cell r="GO139">
            <v>1492</v>
          </cell>
          <cell r="GP139">
            <v>1501</v>
          </cell>
          <cell r="GQ139">
            <v>2887</v>
          </cell>
          <cell r="GR139">
            <v>1414</v>
          </cell>
          <cell r="GS139">
            <v>1473</v>
          </cell>
          <cell r="GT139">
            <v>2751</v>
          </cell>
          <cell r="GU139">
            <v>1414</v>
          </cell>
          <cell r="GV139">
            <v>1337</v>
          </cell>
          <cell r="GW139">
            <v>2591</v>
          </cell>
          <cell r="GX139">
            <v>1272</v>
          </cell>
          <cell r="GY139">
            <v>1319</v>
          </cell>
          <cell r="GZ139">
            <v>2511</v>
          </cell>
          <cell r="HA139">
            <v>1295</v>
          </cell>
          <cell r="HB139">
            <v>1216</v>
          </cell>
          <cell r="HC139">
            <v>2332</v>
          </cell>
          <cell r="HD139">
            <v>1166</v>
          </cell>
          <cell r="HE139">
            <v>1166</v>
          </cell>
          <cell r="HF139">
            <v>2273</v>
          </cell>
          <cell r="HG139">
            <v>1094</v>
          </cell>
          <cell r="HH139">
            <v>1179</v>
          </cell>
          <cell r="HI139">
            <v>2337</v>
          </cell>
          <cell r="HJ139">
            <v>1135</v>
          </cell>
          <cell r="HK139">
            <v>1202</v>
          </cell>
          <cell r="HL139">
            <v>2311</v>
          </cell>
          <cell r="HM139">
            <v>1148</v>
          </cell>
          <cell r="HN139">
            <v>1163</v>
          </cell>
          <cell r="HO139">
            <v>2409</v>
          </cell>
          <cell r="HP139">
            <v>1158</v>
          </cell>
          <cell r="HQ139">
            <v>1251</v>
          </cell>
          <cell r="HR139">
            <v>2629</v>
          </cell>
          <cell r="HS139">
            <v>1245</v>
          </cell>
          <cell r="HT139">
            <v>1384</v>
          </cell>
          <cell r="HU139">
            <v>2047</v>
          </cell>
          <cell r="HV139">
            <v>972</v>
          </cell>
          <cell r="HW139">
            <v>1075</v>
          </cell>
          <cell r="HX139">
            <v>1930</v>
          </cell>
          <cell r="HY139">
            <v>918</v>
          </cell>
          <cell r="HZ139">
            <v>1012</v>
          </cell>
          <cell r="IA139">
            <v>1894</v>
          </cell>
          <cell r="IB139">
            <v>952</v>
          </cell>
          <cell r="IC139">
            <v>942</v>
          </cell>
          <cell r="ID139">
            <v>1783</v>
          </cell>
          <cell r="IE139">
            <v>833</v>
          </cell>
          <cell r="IF139">
            <v>950</v>
          </cell>
          <cell r="IG139">
            <v>1642</v>
          </cell>
          <cell r="IH139">
            <v>752</v>
          </cell>
          <cell r="II139">
            <v>890</v>
          </cell>
          <cell r="IJ139">
            <v>1420</v>
          </cell>
          <cell r="IK139">
            <v>644</v>
          </cell>
          <cell r="IL139">
            <v>776</v>
          </cell>
          <cell r="IM139">
            <v>1575</v>
          </cell>
          <cell r="IN139">
            <v>756</v>
          </cell>
          <cell r="IO139">
            <v>819</v>
          </cell>
          <cell r="IP139">
            <v>1521</v>
          </cell>
          <cell r="IQ139">
            <v>697</v>
          </cell>
          <cell r="IR139">
            <v>824</v>
          </cell>
          <cell r="IS139">
            <v>1531</v>
          </cell>
          <cell r="IT139">
            <v>711</v>
          </cell>
          <cell r="IU139">
            <v>820</v>
          </cell>
          <cell r="IV139">
            <v>1492</v>
          </cell>
          <cell r="IW139">
            <v>694</v>
          </cell>
          <cell r="IX139">
            <v>798</v>
          </cell>
          <cell r="IY139">
            <v>1463</v>
          </cell>
          <cell r="IZ139">
            <v>638</v>
          </cell>
          <cell r="JA139">
            <v>825</v>
          </cell>
          <cell r="JB139">
            <v>1356</v>
          </cell>
          <cell r="JC139">
            <v>610</v>
          </cell>
          <cell r="JD139">
            <v>746</v>
          </cell>
          <cell r="JE139">
            <v>1214</v>
          </cell>
          <cell r="JF139">
            <v>528</v>
          </cell>
          <cell r="JG139">
            <v>686</v>
          </cell>
          <cell r="JH139">
            <v>1130</v>
          </cell>
          <cell r="JI139">
            <v>499</v>
          </cell>
          <cell r="JJ139">
            <v>631</v>
          </cell>
          <cell r="JK139">
            <v>1072</v>
          </cell>
          <cell r="JL139">
            <v>487</v>
          </cell>
          <cell r="JM139">
            <v>585</v>
          </cell>
          <cell r="JN139">
            <v>947</v>
          </cell>
          <cell r="JO139">
            <v>389</v>
          </cell>
          <cell r="JP139">
            <v>558</v>
          </cell>
          <cell r="JQ139">
            <v>897</v>
          </cell>
          <cell r="JR139">
            <v>367</v>
          </cell>
          <cell r="JS139">
            <v>530</v>
          </cell>
          <cell r="JT139">
            <v>766</v>
          </cell>
          <cell r="JU139">
            <v>321</v>
          </cell>
          <cell r="JV139">
            <v>445</v>
          </cell>
          <cell r="JW139">
            <v>635</v>
          </cell>
          <cell r="JX139">
            <v>244</v>
          </cell>
          <cell r="JY139">
            <v>391</v>
          </cell>
          <cell r="JZ139">
            <v>577</v>
          </cell>
          <cell r="KA139">
            <v>232</v>
          </cell>
          <cell r="KB139">
            <v>345</v>
          </cell>
          <cell r="KC139">
            <v>489</v>
          </cell>
          <cell r="KD139">
            <v>213</v>
          </cell>
          <cell r="KE139">
            <v>276</v>
          </cell>
          <cell r="KF139">
            <v>1863</v>
          </cell>
          <cell r="KG139">
            <v>603</v>
          </cell>
          <cell r="KH139">
            <v>1260</v>
          </cell>
        </row>
        <row r="140">
          <cell r="C140" t="str">
            <v>Hinckley and Bosworth</v>
          </cell>
          <cell r="D140" t="str">
            <v>E07000132</v>
          </cell>
          <cell r="E140" t="str">
            <v>Non-metropolitan District</v>
          </cell>
          <cell r="F140">
            <v>108769</v>
          </cell>
          <cell r="G140">
            <v>66807</v>
          </cell>
          <cell r="H140">
            <v>3.1549116100000005</v>
          </cell>
          <cell r="I140">
            <v>0.61420993113846778</v>
          </cell>
          <cell r="J140">
            <v>5091</v>
          </cell>
          <cell r="K140">
            <v>4833</v>
          </cell>
          <cell r="L140">
            <v>5882</v>
          </cell>
          <cell r="M140">
            <v>6323</v>
          </cell>
          <cell r="N140">
            <v>6813</v>
          </cell>
          <cell r="O140">
            <v>7002</v>
          </cell>
          <cell r="P140">
            <v>8257</v>
          </cell>
          <cell r="Q140">
            <v>8411</v>
          </cell>
          <cell r="R140">
            <v>7036</v>
          </cell>
          <cell r="S140">
            <v>7159</v>
          </cell>
          <cell r="T140">
            <v>53554</v>
          </cell>
          <cell r="U140">
            <v>55215</v>
          </cell>
          <cell r="V140">
            <v>1116</v>
          </cell>
          <cell r="W140">
            <v>559</v>
          </cell>
          <cell r="X140">
            <v>557</v>
          </cell>
          <cell r="Y140">
            <v>1120</v>
          </cell>
          <cell r="Z140">
            <v>585</v>
          </cell>
          <cell r="AA140">
            <v>535</v>
          </cell>
          <cell r="AB140">
            <v>1213</v>
          </cell>
          <cell r="AC140">
            <v>669</v>
          </cell>
          <cell r="AD140">
            <v>544</v>
          </cell>
          <cell r="AE140">
            <v>1345</v>
          </cell>
          <cell r="AF140">
            <v>689</v>
          </cell>
          <cell r="AG140">
            <v>656</v>
          </cell>
          <cell r="AH140">
            <v>1263</v>
          </cell>
          <cell r="AI140">
            <v>631</v>
          </cell>
          <cell r="AJ140">
            <v>632</v>
          </cell>
          <cell r="AK140">
            <v>1228</v>
          </cell>
          <cell r="AL140">
            <v>634</v>
          </cell>
          <cell r="AM140">
            <v>594</v>
          </cell>
          <cell r="AN140">
            <v>1152</v>
          </cell>
          <cell r="AO140">
            <v>596</v>
          </cell>
          <cell r="AP140">
            <v>556</v>
          </cell>
          <cell r="AQ140">
            <v>1205</v>
          </cell>
          <cell r="AR140">
            <v>634</v>
          </cell>
          <cell r="AS140">
            <v>571</v>
          </cell>
          <cell r="AT140">
            <v>1229</v>
          </cell>
          <cell r="AU140">
            <v>647</v>
          </cell>
          <cell r="AV140">
            <v>582</v>
          </cell>
          <cell r="AW140">
            <v>1221</v>
          </cell>
          <cell r="AX140">
            <v>613</v>
          </cell>
          <cell r="AY140">
            <v>608</v>
          </cell>
          <cell r="AZ140">
            <v>1169</v>
          </cell>
          <cell r="BA140">
            <v>650</v>
          </cell>
          <cell r="BB140">
            <v>519</v>
          </cell>
          <cell r="BC140">
            <v>1222</v>
          </cell>
          <cell r="BD140">
            <v>626</v>
          </cell>
          <cell r="BE140">
            <v>596</v>
          </cell>
          <cell r="BF140">
            <v>1129</v>
          </cell>
          <cell r="BG140">
            <v>565</v>
          </cell>
          <cell r="BH140">
            <v>564</v>
          </cell>
          <cell r="BI140">
            <v>1097</v>
          </cell>
          <cell r="BJ140">
            <v>557</v>
          </cell>
          <cell r="BK140">
            <v>540</v>
          </cell>
          <cell r="BL140">
            <v>1228</v>
          </cell>
          <cell r="BM140">
            <v>622</v>
          </cell>
          <cell r="BN140">
            <v>606</v>
          </cell>
          <cell r="BO140">
            <v>1209</v>
          </cell>
          <cell r="BP140">
            <v>621</v>
          </cell>
          <cell r="BQ140">
            <v>588</v>
          </cell>
          <cell r="BR140">
            <v>1315</v>
          </cell>
          <cell r="BS140">
            <v>671</v>
          </cell>
          <cell r="BT140">
            <v>644</v>
          </cell>
          <cell r="BU140">
            <v>1221</v>
          </cell>
          <cell r="BV140">
            <v>633</v>
          </cell>
          <cell r="BW140">
            <v>588</v>
          </cell>
          <cell r="BX140">
            <v>1145</v>
          </cell>
          <cell r="BY140">
            <v>596</v>
          </cell>
          <cell r="BZ140">
            <v>549</v>
          </cell>
          <cell r="CA140">
            <v>885</v>
          </cell>
          <cell r="CB140">
            <v>502</v>
          </cell>
          <cell r="CC140">
            <v>383</v>
          </cell>
          <cell r="CD140">
            <v>909</v>
          </cell>
          <cell r="CE140">
            <v>472</v>
          </cell>
          <cell r="CF140">
            <v>437</v>
          </cell>
          <cell r="CG140">
            <v>958</v>
          </cell>
          <cell r="CH140">
            <v>494</v>
          </cell>
          <cell r="CI140">
            <v>464</v>
          </cell>
          <cell r="CJ140">
            <v>1057</v>
          </cell>
          <cell r="CK140">
            <v>539</v>
          </cell>
          <cell r="CL140">
            <v>518</v>
          </cell>
          <cell r="CM140">
            <v>1133</v>
          </cell>
          <cell r="CN140">
            <v>540</v>
          </cell>
          <cell r="CO140">
            <v>593</v>
          </cell>
          <cell r="CP140">
            <v>1301</v>
          </cell>
          <cell r="CQ140">
            <v>644</v>
          </cell>
          <cell r="CR140">
            <v>657</v>
          </cell>
          <cell r="CS140">
            <v>1197</v>
          </cell>
          <cell r="CT140">
            <v>622</v>
          </cell>
          <cell r="CU140">
            <v>575</v>
          </cell>
          <cell r="CV140">
            <v>1203</v>
          </cell>
          <cell r="CW140">
            <v>608</v>
          </cell>
          <cell r="CX140">
            <v>595</v>
          </cell>
          <cell r="CY140">
            <v>1281</v>
          </cell>
          <cell r="CZ140">
            <v>617</v>
          </cell>
          <cell r="DA140">
            <v>664</v>
          </cell>
          <cell r="DB140">
            <v>1164</v>
          </cell>
          <cell r="DC140">
            <v>517</v>
          </cell>
          <cell r="DD140">
            <v>647</v>
          </cell>
          <cell r="DE140">
            <v>1194</v>
          </cell>
          <cell r="DF140">
            <v>572</v>
          </cell>
          <cell r="DG140">
            <v>622</v>
          </cell>
          <cell r="DH140">
            <v>1265</v>
          </cell>
          <cell r="DI140">
            <v>607</v>
          </cell>
          <cell r="DJ140">
            <v>658</v>
          </cell>
          <cell r="DK140">
            <v>1191</v>
          </cell>
          <cell r="DL140">
            <v>560</v>
          </cell>
          <cell r="DM140">
            <v>631</v>
          </cell>
          <cell r="DN140">
            <v>1213</v>
          </cell>
          <cell r="DO140">
            <v>576</v>
          </cell>
          <cell r="DP140">
            <v>637</v>
          </cell>
          <cell r="DQ140">
            <v>1254</v>
          </cell>
          <cell r="DR140">
            <v>595</v>
          </cell>
          <cell r="DS140">
            <v>659</v>
          </cell>
          <cell r="DT140">
            <v>1243</v>
          </cell>
          <cell r="DU140">
            <v>608</v>
          </cell>
          <cell r="DV140">
            <v>635</v>
          </cell>
          <cell r="DW140">
            <v>1304</v>
          </cell>
          <cell r="DX140">
            <v>633</v>
          </cell>
          <cell r="DY140">
            <v>671</v>
          </cell>
          <cell r="DZ140">
            <v>1371</v>
          </cell>
          <cell r="EA140">
            <v>662</v>
          </cell>
          <cell r="EB140">
            <v>709</v>
          </cell>
          <cell r="EC140">
            <v>1223</v>
          </cell>
          <cell r="ED140">
            <v>576</v>
          </cell>
          <cell r="EE140">
            <v>647</v>
          </cell>
          <cell r="EF140">
            <v>1253</v>
          </cell>
          <cell r="EG140">
            <v>667</v>
          </cell>
          <cell r="EH140">
            <v>586</v>
          </cell>
          <cell r="EI140">
            <v>1241</v>
          </cell>
          <cell r="EJ140">
            <v>622</v>
          </cell>
          <cell r="EK140">
            <v>619</v>
          </cell>
          <cell r="EL140">
            <v>1308</v>
          </cell>
          <cell r="EM140">
            <v>617</v>
          </cell>
          <cell r="EN140">
            <v>691</v>
          </cell>
          <cell r="EO140">
            <v>1336</v>
          </cell>
          <cell r="EP140">
            <v>682</v>
          </cell>
          <cell r="EQ140">
            <v>654</v>
          </cell>
          <cell r="ER140">
            <v>1443</v>
          </cell>
          <cell r="ES140">
            <v>712</v>
          </cell>
          <cell r="ET140">
            <v>731</v>
          </cell>
          <cell r="EU140">
            <v>1644</v>
          </cell>
          <cell r="EV140">
            <v>821</v>
          </cell>
          <cell r="EW140">
            <v>823</v>
          </cell>
          <cell r="EX140">
            <v>1692</v>
          </cell>
          <cell r="EY140">
            <v>821</v>
          </cell>
          <cell r="EZ140">
            <v>871</v>
          </cell>
          <cell r="FA140">
            <v>1616</v>
          </cell>
          <cell r="FB140">
            <v>771</v>
          </cell>
          <cell r="FC140">
            <v>845</v>
          </cell>
          <cell r="FD140">
            <v>1731</v>
          </cell>
          <cell r="FE140">
            <v>851</v>
          </cell>
          <cell r="FF140">
            <v>880</v>
          </cell>
          <cell r="FG140">
            <v>1678</v>
          </cell>
          <cell r="FH140">
            <v>819</v>
          </cell>
          <cell r="FI140">
            <v>859</v>
          </cell>
          <cell r="FJ140">
            <v>1657</v>
          </cell>
          <cell r="FK140">
            <v>866</v>
          </cell>
          <cell r="FL140">
            <v>791</v>
          </cell>
          <cell r="FM140">
            <v>1764</v>
          </cell>
          <cell r="FN140">
            <v>873</v>
          </cell>
          <cell r="FO140">
            <v>891</v>
          </cell>
          <cell r="FP140">
            <v>1689</v>
          </cell>
          <cell r="FQ140">
            <v>860</v>
          </cell>
          <cell r="FR140">
            <v>829</v>
          </cell>
          <cell r="FS140">
            <v>1654</v>
          </cell>
          <cell r="FT140">
            <v>831</v>
          </cell>
          <cell r="FU140">
            <v>823</v>
          </cell>
          <cell r="FV140">
            <v>1628</v>
          </cell>
          <cell r="FW140">
            <v>810</v>
          </cell>
          <cell r="FX140">
            <v>818</v>
          </cell>
          <cell r="FY140">
            <v>1667</v>
          </cell>
          <cell r="FZ140">
            <v>804</v>
          </cell>
          <cell r="GA140">
            <v>863</v>
          </cell>
          <cell r="GB140">
            <v>1584</v>
          </cell>
          <cell r="GC140">
            <v>772</v>
          </cell>
          <cell r="GD140">
            <v>812</v>
          </cell>
          <cell r="GE140">
            <v>1508</v>
          </cell>
          <cell r="GF140">
            <v>760</v>
          </cell>
          <cell r="GG140">
            <v>748</v>
          </cell>
          <cell r="GH140">
            <v>1493</v>
          </cell>
          <cell r="GI140">
            <v>763</v>
          </cell>
          <cell r="GJ140">
            <v>730</v>
          </cell>
          <cell r="GK140">
            <v>1468</v>
          </cell>
          <cell r="GL140">
            <v>691</v>
          </cell>
          <cell r="GM140">
            <v>777</v>
          </cell>
          <cell r="GN140">
            <v>1404</v>
          </cell>
          <cell r="GO140">
            <v>712</v>
          </cell>
          <cell r="GP140">
            <v>692</v>
          </cell>
          <cell r="GQ140">
            <v>1384</v>
          </cell>
          <cell r="GR140">
            <v>693</v>
          </cell>
          <cell r="GS140">
            <v>691</v>
          </cell>
          <cell r="GT140">
            <v>1290</v>
          </cell>
          <cell r="GU140">
            <v>659</v>
          </cell>
          <cell r="GV140">
            <v>631</v>
          </cell>
          <cell r="GW140">
            <v>1372</v>
          </cell>
          <cell r="GX140">
            <v>693</v>
          </cell>
          <cell r="GY140">
            <v>679</v>
          </cell>
          <cell r="GZ140">
            <v>1475</v>
          </cell>
          <cell r="HA140">
            <v>709</v>
          </cell>
          <cell r="HB140">
            <v>766</v>
          </cell>
          <cell r="HC140">
            <v>1384</v>
          </cell>
          <cell r="HD140">
            <v>665</v>
          </cell>
          <cell r="HE140">
            <v>719</v>
          </cell>
          <cell r="HF140">
            <v>1417</v>
          </cell>
          <cell r="HG140">
            <v>691</v>
          </cell>
          <cell r="HH140">
            <v>726</v>
          </cell>
          <cell r="HI140">
            <v>1487</v>
          </cell>
          <cell r="HJ140">
            <v>720</v>
          </cell>
          <cell r="HK140">
            <v>767</v>
          </cell>
          <cell r="HL140">
            <v>1579</v>
          </cell>
          <cell r="HM140">
            <v>775</v>
          </cell>
          <cell r="HN140">
            <v>804</v>
          </cell>
          <cell r="HO140">
            <v>1668</v>
          </cell>
          <cell r="HP140">
            <v>833</v>
          </cell>
          <cell r="HQ140">
            <v>835</v>
          </cell>
          <cell r="HR140">
            <v>1644</v>
          </cell>
          <cell r="HS140">
            <v>826</v>
          </cell>
          <cell r="HT140">
            <v>818</v>
          </cell>
          <cell r="HU140">
            <v>1254</v>
          </cell>
          <cell r="HV140">
            <v>622</v>
          </cell>
          <cell r="HW140">
            <v>632</v>
          </cell>
          <cell r="HX140">
            <v>1283</v>
          </cell>
          <cell r="HY140">
            <v>624</v>
          </cell>
          <cell r="HZ140">
            <v>659</v>
          </cell>
          <cell r="IA140">
            <v>1246</v>
          </cell>
          <cell r="IB140">
            <v>592</v>
          </cell>
          <cell r="IC140">
            <v>654</v>
          </cell>
          <cell r="ID140">
            <v>1151</v>
          </cell>
          <cell r="IE140">
            <v>564</v>
          </cell>
          <cell r="IF140">
            <v>587</v>
          </cell>
          <cell r="IG140">
            <v>960</v>
          </cell>
          <cell r="IH140">
            <v>462</v>
          </cell>
          <cell r="II140">
            <v>498</v>
          </cell>
          <cell r="IJ140">
            <v>863</v>
          </cell>
          <cell r="IK140">
            <v>404</v>
          </cell>
          <cell r="IL140">
            <v>459</v>
          </cell>
          <cell r="IM140">
            <v>866</v>
          </cell>
          <cell r="IN140">
            <v>413</v>
          </cell>
          <cell r="IO140">
            <v>453</v>
          </cell>
          <cell r="IP140">
            <v>894</v>
          </cell>
          <cell r="IQ140">
            <v>419</v>
          </cell>
          <cell r="IR140">
            <v>475</v>
          </cell>
          <cell r="IS140">
            <v>856</v>
          </cell>
          <cell r="IT140">
            <v>410</v>
          </cell>
          <cell r="IU140">
            <v>446</v>
          </cell>
          <cell r="IV140">
            <v>742</v>
          </cell>
          <cell r="IW140">
            <v>363</v>
          </cell>
          <cell r="IX140">
            <v>379</v>
          </cell>
          <cell r="IY140">
            <v>686</v>
          </cell>
          <cell r="IZ140">
            <v>330</v>
          </cell>
          <cell r="JA140">
            <v>356</v>
          </cell>
          <cell r="JB140">
            <v>703</v>
          </cell>
          <cell r="JC140">
            <v>341</v>
          </cell>
          <cell r="JD140">
            <v>362</v>
          </cell>
          <cell r="JE140">
            <v>562</v>
          </cell>
          <cell r="JF140">
            <v>253</v>
          </cell>
          <cell r="JG140">
            <v>309</v>
          </cell>
          <cell r="JH140">
            <v>550</v>
          </cell>
          <cell r="JI140">
            <v>242</v>
          </cell>
          <cell r="JJ140">
            <v>308</v>
          </cell>
          <cell r="JK140">
            <v>516</v>
          </cell>
          <cell r="JL140">
            <v>221</v>
          </cell>
          <cell r="JM140">
            <v>295</v>
          </cell>
          <cell r="JN140">
            <v>530</v>
          </cell>
          <cell r="JO140">
            <v>210</v>
          </cell>
          <cell r="JP140">
            <v>320</v>
          </cell>
          <cell r="JQ140">
            <v>442</v>
          </cell>
          <cell r="JR140">
            <v>185</v>
          </cell>
          <cell r="JS140">
            <v>257</v>
          </cell>
          <cell r="JT140">
            <v>420</v>
          </cell>
          <cell r="JU140">
            <v>176</v>
          </cell>
          <cell r="JV140">
            <v>244</v>
          </cell>
          <cell r="JW140">
            <v>345</v>
          </cell>
          <cell r="JX140">
            <v>123</v>
          </cell>
          <cell r="JY140">
            <v>222</v>
          </cell>
          <cell r="JZ140">
            <v>320</v>
          </cell>
          <cell r="KA140">
            <v>109</v>
          </cell>
          <cell r="KB140">
            <v>211</v>
          </cell>
          <cell r="KC140">
            <v>298</v>
          </cell>
          <cell r="KD140">
            <v>108</v>
          </cell>
          <cell r="KE140">
            <v>190</v>
          </cell>
          <cell r="KF140">
            <v>951</v>
          </cell>
          <cell r="KG140">
            <v>252</v>
          </cell>
          <cell r="KH140">
            <v>699</v>
          </cell>
        </row>
        <row r="141">
          <cell r="C141" t="str">
            <v>Horsham</v>
          </cell>
          <cell r="D141" t="str">
            <v>E07000227</v>
          </cell>
          <cell r="E141" t="str">
            <v>Non-metropolitan District</v>
          </cell>
          <cell r="F141">
            <v>135868</v>
          </cell>
          <cell r="G141">
            <v>81257</v>
          </cell>
          <cell r="H141">
            <v>2.9889666699999999</v>
          </cell>
          <cell r="I141">
            <v>0.59805840963287893</v>
          </cell>
          <cell r="J141">
            <v>6204</v>
          </cell>
          <cell r="K141">
            <v>5929</v>
          </cell>
          <cell r="L141">
            <v>6279</v>
          </cell>
          <cell r="M141">
            <v>6452</v>
          </cell>
          <cell r="N141">
            <v>7955</v>
          </cell>
          <cell r="O141">
            <v>8845</v>
          </cell>
          <cell r="P141">
            <v>10575</v>
          </cell>
          <cell r="Q141">
            <v>11345</v>
          </cell>
          <cell r="R141">
            <v>8667</v>
          </cell>
          <cell r="S141">
            <v>9006</v>
          </cell>
          <cell r="T141">
            <v>66016</v>
          </cell>
          <cell r="U141">
            <v>69852</v>
          </cell>
          <cell r="V141">
            <v>1249</v>
          </cell>
          <cell r="W141">
            <v>639</v>
          </cell>
          <cell r="X141">
            <v>610</v>
          </cell>
          <cell r="Y141">
            <v>1374</v>
          </cell>
          <cell r="Z141">
            <v>715</v>
          </cell>
          <cell r="AA141">
            <v>659</v>
          </cell>
          <cell r="AB141">
            <v>1400</v>
          </cell>
          <cell r="AC141">
            <v>730</v>
          </cell>
          <cell r="AD141">
            <v>670</v>
          </cell>
          <cell r="AE141">
            <v>1511</v>
          </cell>
          <cell r="AF141">
            <v>777</v>
          </cell>
          <cell r="AG141">
            <v>734</v>
          </cell>
          <cell r="AH141">
            <v>1584</v>
          </cell>
          <cell r="AI141">
            <v>815</v>
          </cell>
          <cell r="AJ141">
            <v>769</v>
          </cell>
          <cell r="AK141">
            <v>1621</v>
          </cell>
          <cell r="AL141">
            <v>843</v>
          </cell>
          <cell r="AM141">
            <v>778</v>
          </cell>
          <cell r="AN141">
            <v>1573</v>
          </cell>
          <cell r="AO141">
            <v>811</v>
          </cell>
          <cell r="AP141">
            <v>762</v>
          </cell>
          <cell r="AQ141">
            <v>1561</v>
          </cell>
          <cell r="AR141">
            <v>814</v>
          </cell>
          <cell r="AS141">
            <v>747</v>
          </cell>
          <cell r="AT141">
            <v>1624</v>
          </cell>
          <cell r="AU141">
            <v>835</v>
          </cell>
          <cell r="AV141">
            <v>789</v>
          </cell>
          <cell r="AW141">
            <v>1594</v>
          </cell>
          <cell r="AX141">
            <v>825</v>
          </cell>
          <cell r="AY141">
            <v>769</v>
          </cell>
          <cell r="AZ141">
            <v>1590</v>
          </cell>
          <cell r="BA141">
            <v>782</v>
          </cell>
          <cell r="BB141">
            <v>808</v>
          </cell>
          <cell r="BC141">
            <v>1652</v>
          </cell>
          <cell r="BD141">
            <v>837</v>
          </cell>
          <cell r="BE141">
            <v>815</v>
          </cell>
          <cell r="BF141">
            <v>1652</v>
          </cell>
          <cell r="BG141">
            <v>864</v>
          </cell>
          <cell r="BH141">
            <v>788</v>
          </cell>
          <cell r="BI141">
            <v>1575</v>
          </cell>
          <cell r="BJ141">
            <v>793</v>
          </cell>
          <cell r="BK141">
            <v>782</v>
          </cell>
          <cell r="BL141">
            <v>1654</v>
          </cell>
          <cell r="BM141">
            <v>868</v>
          </cell>
          <cell r="BN141">
            <v>786</v>
          </cell>
          <cell r="BO141">
            <v>1814</v>
          </cell>
          <cell r="BP141">
            <v>934</v>
          </cell>
          <cell r="BQ141">
            <v>880</v>
          </cell>
          <cell r="BR141">
            <v>1778</v>
          </cell>
          <cell r="BS141">
            <v>911</v>
          </cell>
          <cell r="BT141">
            <v>867</v>
          </cell>
          <cell r="BU141">
            <v>1753</v>
          </cell>
          <cell r="BV141">
            <v>833</v>
          </cell>
          <cell r="BW141">
            <v>920</v>
          </cell>
          <cell r="BX141">
            <v>1584</v>
          </cell>
          <cell r="BY141">
            <v>804</v>
          </cell>
          <cell r="BZ141">
            <v>780</v>
          </cell>
          <cell r="CA141">
            <v>1117</v>
          </cell>
          <cell r="CB141">
            <v>616</v>
          </cell>
          <cell r="CC141">
            <v>501</v>
          </cell>
          <cell r="CD141">
            <v>1079</v>
          </cell>
          <cell r="CE141">
            <v>565</v>
          </cell>
          <cell r="CF141">
            <v>514</v>
          </cell>
          <cell r="CG141">
            <v>1035</v>
          </cell>
          <cell r="CH141">
            <v>585</v>
          </cell>
          <cell r="CI141">
            <v>450</v>
          </cell>
          <cell r="CJ141">
            <v>1321</v>
          </cell>
          <cell r="CK141">
            <v>642</v>
          </cell>
          <cell r="CL141">
            <v>679</v>
          </cell>
          <cell r="CM141">
            <v>1252</v>
          </cell>
          <cell r="CN141">
            <v>635</v>
          </cell>
          <cell r="CO141">
            <v>617</v>
          </cell>
          <cell r="CP141">
            <v>1214</v>
          </cell>
          <cell r="CQ141">
            <v>613</v>
          </cell>
          <cell r="CR141">
            <v>601</v>
          </cell>
          <cell r="CS141">
            <v>1232</v>
          </cell>
          <cell r="CT141">
            <v>634</v>
          </cell>
          <cell r="CU141">
            <v>598</v>
          </cell>
          <cell r="CV141">
            <v>1280</v>
          </cell>
          <cell r="CW141">
            <v>661</v>
          </cell>
          <cell r="CX141">
            <v>619</v>
          </cell>
          <cell r="CY141">
            <v>1272</v>
          </cell>
          <cell r="CZ141">
            <v>652</v>
          </cell>
          <cell r="DA141">
            <v>620</v>
          </cell>
          <cell r="DB141">
            <v>1211</v>
          </cell>
          <cell r="DC141">
            <v>621</v>
          </cell>
          <cell r="DD141">
            <v>590</v>
          </cell>
          <cell r="DE141">
            <v>1232</v>
          </cell>
          <cell r="DF141">
            <v>608</v>
          </cell>
          <cell r="DG141">
            <v>624</v>
          </cell>
          <cell r="DH141">
            <v>1186</v>
          </cell>
          <cell r="DI141">
            <v>549</v>
          </cell>
          <cell r="DJ141">
            <v>637</v>
          </cell>
          <cell r="DK141">
            <v>1194</v>
          </cell>
          <cell r="DL141">
            <v>561</v>
          </cell>
          <cell r="DM141">
            <v>633</v>
          </cell>
          <cell r="DN141">
            <v>1243</v>
          </cell>
          <cell r="DO141">
            <v>580</v>
          </cell>
          <cell r="DP141">
            <v>663</v>
          </cell>
          <cell r="DQ141">
            <v>1384</v>
          </cell>
          <cell r="DR141">
            <v>693</v>
          </cell>
          <cell r="DS141">
            <v>691</v>
          </cell>
          <cell r="DT141">
            <v>1497</v>
          </cell>
          <cell r="DU141">
            <v>720</v>
          </cell>
          <cell r="DV141">
            <v>777</v>
          </cell>
          <cell r="DW141">
            <v>1494</v>
          </cell>
          <cell r="DX141">
            <v>660</v>
          </cell>
          <cell r="DY141">
            <v>834</v>
          </cell>
          <cell r="DZ141">
            <v>1609</v>
          </cell>
          <cell r="EA141">
            <v>754</v>
          </cell>
          <cell r="EB141">
            <v>855</v>
          </cell>
          <cell r="EC141">
            <v>1524</v>
          </cell>
          <cell r="ED141">
            <v>724</v>
          </cell>
          <cell r="EE141">
            <v>800</v>
          </cell>
          <cell r="EF141">
            <v>1505</v>
          </cell>
          <cell r="EG141">
            <v>688</v>
          </cell>
          <cell r="EH141">
            <v>817</v>
          </cell>
          <cell r="EI141">
            <v>1515</v>
          </cell>
          <cell r="EJ141">
            <v>733</v>
          </cell>
          <cell r="EK141">
            <v>782</v>
          </cell>
          <cell r="EL141">
            <v>1667</v>
          </cell>
          <cell r="EM141">
            <v>761</v>
          </cell>
          <cell r="EN141">
            <v>906</v>
          </cell>
          <cell r="EO141">
            <v>1706</v>
          </cell>
          <cell r="EP141">
            <v>842</v>
          </cell>
          <cell r="EQ141">
            <v>864</v>
          </cell>
          <cell r="ER141">
            <v>1781</v>
          </cell>
          <cell r="ES141">
            <v>810</v>
          </cell>
          <cell r="ET141">
            <v>971</v>
          </cell>
          <cell r="EU141">
            <v>1965</v>
          </cell>
          <cell r="EV141">
            <v>976</v>
          </cell>
          <cell r="EW141">
            <v>989</v>
          </cell>
          <cell r="EX141">
            <v>2034</v>
          </cell>
          <cell r="EY141">
            <v>1007</v>
          </cell>
          <cell r="EZ141">
            <v>1027</v>
          </cell>
          <cell r="FA141">
            <v>1978</v>
          </cell>
          <cell r="FB141">
            <v>946</v>
          </cell>
          <cell r="FC141">
            <v>1032</v>
          </cell>
          <cell r="FD141">
            <v>2076</v>
          </cell>
          <cell r="FE141">
            <v>970</v>
          </cell>
          <cell r="FF141">
            <v>1106</v>
          </cell>
          <cell r="FG141">
            <v>2219</v>
          </cell>
          <cell r="FH141">
            <v>1085</v>
          </cell>
          <cell r="FI141">
            <v>1134</v>
          </cell>
          <cell r="FJ141">
            <v>2306</v>
          </cell>
          <cell r="FK141">
            <v>1107</v>
          </cell>
          <cell r="FL141">
            <v>1199</v>
          </cell>
          <cell r="FM141">
            <v>2253</v>
          </cell>
          <cell r="FN141">
            <v>1116</v>
          </cell>
          <cell r="FO141">
            <v>1137</v>
          </cell>
          <cell r="FP141">
            <v>2243</v>
          </cell>
          <cell r="FQ141">
            <v>1085</v>
          </cell>
          <cell r="FR141">
            <v>1158</v>
          </cell>
          <cell r="FS141">
            <v>2233</v>
          </cell>
          <cell r="FT141">
            <v>1026</v>
          </cell>
          <cell r="FU141">
            <v>1207</v>
          </cell>
          <cell r="FV141">
            <v>2248</v>
          </cell>
          <cell r="FW141">
            <v>1085</v>
          </cell>
          <cell r="FX141">
            <v>1163</v>
          </cell>
          <cell r="FY141">
            <v>2193</v>
          </cell>
          <cell r="FZ141">
            <v>1076</v>
          </cell>
          <cell r="GA141">
            <v>1117</v>
          </cell>
          <cell r="GB141">
            <v>2171</v>
          </cell>
          <cell r="GC141">
            <v>1079</v>
          </cell>
          <cell r="GD141">
            <v>1092</v>
          </cell>
          <cell r="GE141">
            <v>1953</v>
          </cell>
          <cell r="GF141">
            <v>996</v>
          </cell>
          <cell r="GG141">
            <v>957</v>
          </cell>
          <cell r="GH141">
            <v>1976</v>
          </cell>
          <cell r="GI141">
            <v>965</v>
          </cell>
          <cell r="GJ141">
            <v>1011</v>
          </cell>
          <cell r="GK141">
            <v>1911</v>
          </cell>
          <cell r="GL141">
            <v>953</v>
          </cell>
          <cell r="GM141">
            <v>958</v>
          </cell>
          <cell r="GN141">
            <v>1825</v>
          </cell>
          <cell r="GO141">
            <v>882</v>
          </cell>
          <cell r="GP141">
            <v>943</v>
          </cell>
          <cell r="GQ141">
            <v>1720</v>
          </cell>
          <cell r="GR141">
            <v>876</v>
          </cell>
          <cell r="GS141">
            <v>844</v>
          </cell>
          <cell r="GT141">
            <v>1675</v>
          </cell>
          <cell r="GU141">
            <v>771</v>
          </cell>
          <cell r="GV141">
            <v>904</v>
          </cell>
          <cell r="GW141">
            <v>1679</v>
          </cell>
          <cell r="GX141">
            <v>810</v>
          </cell>
          <cell r="GY141">
            <v>869</v>
          </cell>
          <cell r="GZ141">
            <v>1678</v>
          </cell>
          <cell r="HA141">
            <v>861</v>
          </cell>
          <cell r="HB141">
            <v>817</v>
          </cell>
          <cell r="HC141">
            <v>1619</v>
          </cell>
          <cell r="HD141">
            <v>759</v>
          </cell>
          <cell r="HE141">
            <v>860</v>
          </cell>
          <cell r="HF141">
            <v>1637</v>
          </cell>
          <cell r="HG141">
            <v>794</v>
          </cell>
          <cell r="HH141">
            <v>843</v>
          </cell>
          <cell r="HI141">
            <v>1707</v>
          </cell>
          <cell r="HJ141">
            <v>852</v>
          </cell>
          <cell r="HK141">
            <v>855</v>
          </cell>
          <cell r="HL141">
            <v>1729</v>
          </cell>
          <cell r="HM141">
            <v>863</v>
          </cell>
          <cell r="HN141">
            <v>866</v>
          </cell>
          <cell r="HO141">
            <v>1840</v>
          </cell>
          <cell r="HP141">
            <v>884</v>
          </cell>
          <cell r="HQ141">
            <v>956</v>
          </cell>
          <cell r="HR141">
            <v>2078</v>
          </cell>
          <cell r="HS141">
            <v>1010</v>
          </cell>
          <cell r="HT141">
            <v>1068</v>
          </cell>
          <cell r="HU141">
            <v>1646</v>
          </cell>
          <cell r="HV141">
            <v>785</v>
          </cell>
          <cell r="HW141">
            <v>861</v>
          </cell>
          <cell r="HX141">
            <v>1495</v>
          </cell>
          <cell r="HY141">
            <v>714</v>
          </cell>
          <cell r="HZ141">
            <v>781</v>
          </cell>
          <cell r="IA141">
            <v>1486</v>
          </cell>
          <cell r="IB141">
            <v>708</v>
          </cell>
          <cell r="IC141">
            <v>778</v>
          </cell>
          <cell r="ID141">
            <v>1504</v>
          </cell>
          <cell r="IE141">
            <v>687</v>
          </cell>
          <cell r="IF141">
            <v>817</v>
          </cell>
          <cell r="IG141">
            <v>1243</v>
          </cell>
          <cell r="IH141">
            <v>616</v>
          </cell>
          <cell r="II141">
            <v>627</v>
          </cell>
          <cell r="IJ141">
            <v>1090</v>
          </cell>
          <cell r="IK141">
            <v>553</v>
          </cell>
          <cell r="IL141">
            <v>537</v>
          </cell>
          <cell r="IM141">
            <v>1161</v>
          </cell>
          <cell r="IN141">
            <v>524</v>
          </cell>
          <cell r="IO141">
            <v>637</v>
          </cell>
          <cell r="IP141">
            <v>1126</v>
          </cell>
          <cell r="IQ141">
            <v>507</v>
          </cell>
          <cell r="IR141">
            <v>619</v>
          </cell>
          <cell r="IS141">
            <v>1101</v>
          </cell>
          <cell r="IT141">
            <v>512</v>
          </cell>
          <cell r="IU141">
            <v>589</v>
          </cell>
          <cell r="IV141">
            <v>1030</v>
          </cell>
          <cell r="IW141">
            <v>474</v>
          </cell>
          <cell r="IX141">
            <v>556</v>
          </cell>
          <cell r="IY141">
            <v>985</v>
          </cell>
          <cell r="IZ141">
            <v>447</v>
          </cell>
          <cell r="JA141">
            <v>538</v>
          </cell>
          <cell r="JB141">
            <v>949</v>
          </cell>
          <cell r="JC141">
            <v>417</v>
          </cell>
          <cell r="JD141">
            <v>532</v>
          </cell>
          <cell r="JE141">
            <v>874</v>
          </cell>
          <cell r="JF141">
            <v>400</v>
          </cell>
          <cell r="JG141">
            <v>474</v>
          </cell>
          <cell r="JH141">
            <v>793</v>
          </cell>
          <cell r="JI141">
            <v>350</v>
          </cell>
          <cell r="JJ141">
            <v>443</v>
          </cell>
          <cell r="JK141">
            <v>751</v>
          </cell>
          <cell r="JL141">
            <v>301</v>
          </cell>
          <cell r="JM141">
            <v>450</v>
          </cell>
          <cell r="JN141">
            <v>757</v>
          </cell>
          <cell r="JO141">
            <v>338</v>
          </cell>
          <cell r="JP141">
            <v>419</v>
          </cell>
          <cell r="JQ141">
            <v>729</v>
          </cell>
          <cell r="JR141">
            <v>296</v>
          </cell>
          <cell r="JS141">
            <v>433</v>
          </cell>
          <cell r="JT141">
            <v>618</v>
          </cell>
          <cell r="JU141">
            <v>247</v>
          </cell>
          <cell r="JV141">
            <v>371</v>
          </cell>
          <cell r="JW141">
            <v>524</v>
          </cell>
          <cell r="JX141">
            <v>178</v>
          </cell>
          <cell r="JY141">
            <v>346</v>
          </cell>
          <cell r="JZ141">
            <v>437</v>
          </cell>
          <cell r="KA141">
            <v>173</v>
          </cell>
          <cell r="KB141">
            <v>264</v>
          </cell>
          <cell r="KC141">
            <v>362</v>
          </cell>
          <cell r="KD141">
            <v>124</v>
          </cell>
          <cell r="KE141">
            <v>238</v>
          </cell>
          <cell r="KF141">
            <v>1568</v>
          </cell>
          <cell r="KG141">
            <v>494</v>
          </cell>
          <cell r="KH141">
            <v>1074</v>
          </cell>
        </row>
        <row r="142">
          <cell r="C142" t="str">
            <v>Hounslow</v>
          </cell>
          <cell r="D142" t="str">
            <v>E09000018</v>
          </cell>
          <cell r="E142" t="str">
            <v>London Borough</v>
          </cell>
          <cell r="F142">
            <v>268770</v>
          </cell>
          <cell r="G142">
            <v>181629</v>
          </cell>
          <cell r="H142">
            <v>5.3507495600000006</v>
          </cell>
          <cell r="I142">
            <v>0.6757785467128028</v>
          </cell>
          <cell r="J142">
            <v>14610</v>
          </cell>
          <cell r="K142">
            <v>13673</v>
          </cell>
          <cell r="L142">
            <v>25776</v>
          </cell>
          <cell r="M142">
            <v>24367</v>
          </cell>
          <cell r="N142">
            <v>23416</v>
          </cell>
          <cell r="O142">
            <v>20893</v>
          </cell>
          <cell r="P142">
            <v>17132</v>
          </cell>
          <cell r="Q142">
            <v>16735</v>
          </cell>
          <cell r="R142">
            <v>12395</v>
          </cell>
          <cell r="S142">
            <v>12632</v>
          </cell>
          <cell r="T142">
            <v>136145</v>
          </cell>
          <cell r="U142">
            <v>132625</v>
          </cell>
          <cell r="V142">
            <v>4287</v>
          </cell>
          <cell r="W142">
            <v>2234</v>
          </cell>
          <cell r="X142">
            <v>2053</v>
          </cell>
          <cell r="Y142">
            <v>4233</v>
          </cell>
          <cell r="Z142">
            <v>2201</v>
          </cell>
          <cell r="AA142">
            <v>2032</v>
          </cell>
          <cell r="AB142">
            <v>4373</v>
          </cell>
          <cell r="AC142">
            <v>2252</v>
          </cell>
          <cell r="AD142">
            <v>2121</v>
          </cell>
          <cell r="AE142">
            <v>4534</v>
          </cell>
          <cell r="AF142">
            <v>2294</v>
          </cell>
          <cell r="AG142">
            <v>2240</v>
          </cell>
          <cell r="AH142">
            <v>4119</v>
          </cell>
          <cell r="AI142">
            <v>2097</v>
          </cell>
          <cell r="AJ142">
            <v>2022</v>
          </cell>
          <cell r="AK142">
            <v>3836</v>
          </cell>
          <cell r="AL142">
            <v>1934</v>
          </cell>
          <cell r="AM142">
            <v>1902</v>
          </cell>
          <cell r="AN142">
            <v>3759</v>
          </cell>
          <cell r="AO142">
            <v>1872</v>
          </cell>
          <cell r="AP142">
            <v>1887</v>
          </cell>
          <cell r="AQ142">
            <v>3788</v>
          </cell>
          <cell r="AR142">
            <v>1929</v>
          </cell>
          <cell r="AS142">
            <v>1859</v>
          </cell>
          <cell r="AT142">
            <v>3529</v>
          </cell>
          <cell r="AU142">
            <v>1855</v>
          </cell>
          <cell r="AV142">
            <v>1674</v>
          </cell>
          <cell r="AW142">
            <v>3328</v>
          </cell>
          <cell r="AX142">
            <v>1717</v>
          </cell>
          <cell r="AY142">
            <v>1611</v>
          </cell>
          <cell r="AZ142">
            <v>3124</v>
          </cell>
          <cell r="BA142">
            <v>1596</v>
          </cell>
          <cell r="BB142">
            <v>1528</v>
          </cell>
          <cell r="BC142">
            <v>2862</v>
          </cell>
          <cell r="BD142">
            <v>1450</v>
          </cell>
          <cell r="BE142">
            <v>1412</v>
          </cell>
          <cell r="BF142">
            <v>2803</v>
          </cell>
          <cell r="BG142">
            <v>1425</v>
          </cell>
          <cell r="BH142">
            <v>1378</v>
          </cell>
          <cell r="BI142">
            <v>2688</v>
          </cell>
          <cell r="BJ142">
            <v>1395</v>
          </cell>
          <cell r="BK142">
            <v>1293</v>
          </cell>
          <cell r="BL142">
            <v>2709</v>
          </cell>
          <cell r="BM142">
            <v>1366</v>
          </cell>
          <cell r="BN142">
            <v>1343</v>
          </cell>
          <cell r="BO142">
            <v>2753</v>
          </cell>
          <cell r="BP142">
            <v>1364</v>
          </cell>
          <cell r="BQ142">
            <v>1389</v>
          </cell>
          <cell r="BR142">
            <v>2896</v>
          </cell>
          <cell r="BS142">
            <v>1534</v>
          </cell>
          <cell r="BT142">
            <v>1362</v>
          </cell>
          <cell r="BU142">
            <v>2978</v>
          </cell>
          <cell r="BV142">
            <v>1550</v>
          </cell>
          <cell r="BW142">
            <v>1428</v>
          </cell>
          <cell r="BX142">
            <v>3046</v>
          </cell>
          <cell r="BY142">
            <v>1601</v>
          </cell>
          <cell r="BZ142">
            <v>1445</v>
          </cell>
          <cell r="CA142">
            <v>2835</v>
          </cell>
          <cell r="CB142">
            <v>1567</v>
          </cell>
          <cell r="CC142">
            <v>1268</v>
          </cell>
          <cell r="CD142">
            <v>2924</v>
          </cell>
          <cell r="CE142">
            <v>1563</v>
          </cell>
          <cell r="CF142">
            <v>1361</v>
          </cell>
          <cell r="CG142">
            <v>2944</v>
          </cell>
          <cell r="CH142">
            <v>1490</v>
          </cell>
          <cell r="CI142">
            <v>1454</v>
          </cell>
          <cell r="CJ142">
            <v>3206</v>
          </cell>
          <cell r="CK142">
            <v>1632</v>
          </cell>
          <cell r="CL142">
            <v>1574</v>
          </cell>
          <cell r="CM142">
            <v>3513</v>
          </cell>
          <cell r="CN142">
            <v>1695</v>
          </cell>
          <cell r="CO142">
            <v>1818</v>
          </cell>
          <cell r="CP142">
            <v>3941</v>
          </cell>
          <cell r="CQ142">
            <v>1978</v>
          </cell>
          <cell r="CR142">
            <v>1963</v>
          </cell>
          <cell r="CS142">
            <v>4200</v>
          </cell>
          <cell r="CT142">
            <v>2143</v>
          </cell>
          <cell r="CU142">
            <v>2057</v>
          </cell>
          <cell r="CV142">
            <v>4401</v>
          </cell>
          <cell r="CW142">
            <v>2202</v>
          </cell>
          <cell r="CX142">
            <v>2199</v>
          </cell>
          <cell r="CY142">
            <v>4799</v>
          </cell>
          <cell r="CZ142">
            <v>2494</v>
          </cell>
          <cell r="DA142">
            <v>2305</v>
          </cell>
          <cell r="DB142">
            <v>4939</v>
          </cell>
          <cell r="DC142">
            <v>2554</v>
          </cell>
          <cell r="DD142">
            <v>2385</v>
          </cell>
          <cell r="DE142">
            <v>5043</v>
          </cell>
          <cell r="DF142">
            <v>2644</v>
          </cell>
          <cell r="DG142">
            <v>2399</v>
          </cell>
          <cell r="DH142">
            <v>5247</v>
          </cell>
          <cell r="DI142">
            <v>2776</v>
          </cell>
          <cell r="DJ142">
            <v>2471</v>
          </cell>
          <cell r="DK142">
            <v>5253</v>
          </cell>
          <cell r="DL142">
            <v>2639</v>
          </cell>
          <cell r="DM142">
            <v>2614</v>
          </cell>
          <cell r="DN142">
            <v>5326</v>
          </cell>
          <cell r="DO142">
            <v>2758</v>
          </cell>
          <cell r="DP142">
            <v>2568</v>
          </cell>
          <cell r="DQ142">
            <v>5522</v>
          </cell>
          <cell r="DR142">
            <v>2748</v>
          </cell>
          <cell r="DS142">
            <v>2774</v>
          </cell>
          <cell r="DT142">
            <v>5413</v>
          </cell>
          <cell r="DU142">
            <v>2818</v>
          </cell>
          <cell r="DV142">
            <v>2595</v>
          </cell>
          <cell r="DW142">
            <v>5255</v>
          </cell>
          <cell r="DX142">
            <v>2657</v>
          </cell>
          <cell r="DY142">
            <v>2598</v>
          </cell>
          <cell r="DZ142">
            <v>5068</v>
          </cell>
          <cell r="EA142">
            <v>2716</v>
          </cell>
          <cell r="EB142">
            <v>2352</v>
          </cell>
          <cell r="EC142">
            <v>4887</v>
          </cell>
          <cell r="ED142">
            <v>2642</v>
          </cell>
          <cell r="EE142">
            <v>2245</v>
          </cell>
          <cell r="EF142">
            <v>4555</v>
          </cell>
          <cell r="EG142">
            <v>2475</v>
          </cell>
          <cell r="EH142">
            <v>2080</v>
          </cell>
          <cell r="EI142">
            <v>4396</v>
          </cell>
          <cell r="EJ142">
            <v>2356</v>
          </cell>
          <cell r="EK142">
            <v>2040</v>
          </cell>
          <cell r="EL142">
            <v>4459</v>
          </cell>
          <cell r="EM142">
            <v>2331</v>
          </cell>
          <cell r="EN142">
            <v>2128</v>
          </cell>
          <cell r="EO142">
            <v>4096</v>
          </cell>
          <cell r="EP142">
            <v>2169</v>
          </cell>
          <cell r="EQ142">
            <v>1927</v>
          </cell>
          <cell r="ER142">
            <v>3994</v>
          </cell>
          <cell r="ES142">
            <v>2140</v>
          </cell>
          <cell r="ET142">
            <v>1854</v>
          </cell>
          <cell r="EU142">
            <v>3895</v>
          </cell>
          <cell r="EV142">
            <v>2096</v>
          </cell>
          <cell r="EW142">
            <v>1799</v>
          </cell>
          <cell r="EX142">
            <v>3704</v>
          </cell>
          <cell r="EY142">
            <v>1834</v>
          </cell>
          <cell r="EZ142">
            <v>1870</v>
          </cell>
          <cell r="FA142">
            <v>3685</v>
          </cell>
          <cell r="FB142">
            <v>1811</v>
          </cell>
          <cell r="FC142">
            <v>1874</v>
          </cell>
          <cell r="FD142">
            <v>3475</v>
          </cell>
          <cell r="FE142">
            <v>1755</v>
          </cell>
          <cell r="FF142">
            <v>1720</v>
          </cell>
          <cell r="FG142">
            <v>3554</v>
          </cell>
          <cell r="FH142">
            <v>1779</v>
          </cell>
          <cell r="FI142">
            <v>1775</v>
          </cell>
          <cell r="FJ142">
            <v>3428</v>
          </cell>
          <cell r="FK142">
            <v>1742</v>
          </cell>
          <cell r="FL142">
            <v>1686</v>
          </cell>
          <cell r="FM142">
            <v>3527</v>
          </cell>
          <cell r="FN142">
            <v>1803</v>
          </cell>
          <cell r="FO142">
            <v>1724</v>
          </cell>
          <cell r="FP142">
            <v>3497</v>
          </cell>
          <cell r="FQ142">
            <v>1783</v>
          </cell>
          <cell r="FR142">
            <v>1714</v>
          </cell>
          <cell r="FS142">
            <v>3330</v>
          </cell>
          <cell r="FT142">
            <v>1704</v>
          </cell>
          <cell r="FU142">
            <v>1626</v>
          </cell>
          <cell r="FV142">
            <v>3186</v>
          </cell>
          <cell r="FW142">
            <v>1596</v>
          </cell>
          <cell r="FX142">
            <v>1590</v>
          </cell>
          <cell r="FY142">
            <v>3155</v>
          </cell>
          <cell r="FZ142">
            <v>1589</v>
          </cell>
          <cell r="GA142">
            <v>1566</v>
          </cell>
          <cell r="GB142">
            <v>3030</v>
          </cell>
          <cell r="GC142">
            <v>1570</v>
          </cell>
          <cell r="GD142">
            <v>1460</v>
          </cell>
          <cell r="GE142">
            <v>2890</v>
          </cell>
          <cell r="GF142">
            <v>1449</v>
          </cell>
          <cell r="GG142">
            <v>1441</v>
          </cell>
          <cell r="GH142">
            <v>2851</v>
          </cell>
          <cell r="GI142">
            <v>1418</v>
          </cell>
          <cell r="GJ142">
            <v>1433</v>
          </cell>
          <cell r="GK142">
            <v>2744</v>
          </cell>
          <cell r="GL142">
            <v>1324</v>
          </cell>
          <cell r="GM142">
            <v>1420</v>
          </cell>
          <cell r="GN142">
            <v>2684</v>
          </cell>
          <cell r="GO142">
            <v>1356</v>
          </cell>
          <cell r="GP142">
            <v>1328</v>
          </cell>
          <cell r="GQ142">
            <v>2513</v>
          </cell>
          <cell r="GR142">
            <v>1284</v>
          </cell>
          <cell r="GS142">
            <v>1229</v>
          </cell>
          <cell r="GT142">
            <v>2456</v>
          </cell>
          <cell r="GU142">
            <v>1222</v>
          </cell>
          <cell r="GV142">
            <v>1234</v>
          </cell>
          <cell r="GW142">
            <v>2328</v>
          </cell>
          <cell r="GX142">
            <v>1119</v>
          </cell>
          <cell r="GY142">
            <v>1209</v>
          </cell>
          <cell r="GZ142">
            <v>2279</v>
          </cell>
          <cell r="HA142">
            <v>1086</v>
          </cell>
          <cell r="HB142">
            <v>1193</v>
          </cell>
          <cell r="HC142">
            <v>2217</v>
          </cell>
          <cell r="HD142">
            <v>1136</v>
          </cell>
          <cell r="HE142">
            <v>1081</v>
          </cell>
          <cell r="HF142">
            <v>2065</v>
          </cell>
          <cell r="HG142">
            <v>1001</v>
          </cell>
          <cell r="HH142">
            <v>1064</v>
          </cell>
          <cell r="HI142">
            <v>2119</v>
          </cell>
          <cell r="HJ142">
            <v>1054</v>
          </cell>
          <cell r="HK142">
            <v>1065</v>
          </cell>
          <cell r="HL142">
            <v>2054</v>
          </cell>
          <cell r="HM142">
            <v>998</v>
          </cell>
          <cell r="HN142">
            <v>1056</v>
          </cell>
          <cell r="HO142">
            <v>2033</v>
          </cell>
          <cell r="HP142">
            <v>954</v>
          </cell>
          <cell r="HQ142">
            <v>1079</v>
          </cell>
          <cell r="HR142">
            <v>2027</v>
          </cell>
          <cell r="HS142">
            <v>1004</v>
          </cell>
          <cell r="HT142">
            <v>1023</v>
          </cell>
          <cell r="HU142">
            <v>1601</v>
          </cell>
          <cell r="HV142">
            <v>762</v>
          </cell>
          <cell r="HW142">
            <v>839</v>
          </cell>
          <cell r="HX142">
            <v>1553</v>
          </cell>
          <cell r="HY142">
            <v>736</v>
          </cell>
          <cell r="HZ142">
            <v>817</v>
          </cell>
          <cell r="IA142">
            <v>1508</v>
          </cell>
          <cell r="IB142">
            <v>713</v>
          </cell>
          <cell r="IC142">
            <v>795</v>
          </cell>
          <cell r="ID142">
            <v>1446</v>
          </cell>
          <cell r="IE142">
            <v>663</v>
          </cell>
          <cell r="IF142">
            <v>783</v>
          </cell>
          <cell r="IG142">
            <v>1366</v>
          </cell>
          <cell r="IH142">
            <v>625</v>
          </cell>
          <cell r="II142">
            <v>741</v>
          </cell>
          <cell r="IJ142">
            <v>1132</v>
          </cell>
          <cell r="IK142">
            <v>511</v>
          </cell>
          <cell r="IL142">
            <v>621</v>
          </cell>
          <cell r="IM142">
            <v>1236</v>
          </cell>
          <cell r="IN142">
            <v>615</v>
          </cell>
          <cell r="IO142">
            <v>621</v>
          </cell>
          <cell r="IP142">
            <v>1276</v>
          </cell>
          <cell r="IQ142">
            <v>634</v>
          </cell>
          <cell r="IR142">
            <v>642</v>
          </cell>
          <cell r="IS142">
            <v>1205</v>
          </cell>
          <cell r="IT142">
            <v>533</v>
          </cell>
          <cell r="IU142">
            <v>672</v>
          </cell>
          <cell r="IV142">
            <v>1081</v>
          </cell>
          <cell r="IW142">
            <v>498</v>
          </cell>
          <cell r="IX142">
            <v>583</v>
          </cell>
          <cell r="IY142">
            <v>1036</v>
          </cell>
          <cell r="IZ142">
            <v>463</v>
          </cell>
          <cell r="JA142">
            <v>573</v>
          </cell>
          <cell r="JB142">
            <v>977</v>
          </cell>
          <cell r="JC142">
            <v>441</v>
          </cell>
          <cell r="JD142">
            <v>536</v>
          </cell>
          <cell r="JE142">
            <v>864</v>
          </cell>
          <cell r="JF142">
            <v>419</v>
          </cell>
          <cell r="JG142">
            <v>445</v>
          </cell>
          <cell r="JH142">
            <v>827</v>
          </cell>
          <cell r="JI142">
            <v>352</v>
          </cell>
          <cell r="JJ142">
            <v>475</v>
          </cell>
          <cell r="JK142">
            <v>741</v>
          </cell>
          <cell r="JL142">
            <v>322</v>
          </cell>
          <cell r="JM142">
            <v>419</v>
          </cell>
          <cell r="JN142">
            <v>722</v>
          </cell>
          <cell r="JO142">
            <v>293</v>
          </cell>
          <cell r="JP142">
            <v>429</v>
          </cell>
          <cell r="JQ142">
            <v>633</v>
          </cell>
          <cell r="JR142">
            <v>231</v>
          </cell>
          <cell r="JS142">
            <v>402</v>
          </cell>
          <cell r="JT142">
            <v>524</v>
          </cell>
          <cell r="JU142">
            <v>215</v>
          </cell>
          <cell r="JV142">
            <v>309</v>
          </cell>
          <cell r="JW142">
            <v>459</v>
          </cell>
          <cell r="JX142">
            <v>181</v>
          </cell>
          <cell r="JY142">
            <v>278</v>
          </cell>
          <cell r="JZ142">
            <v>376</v>
          </cell>
          <cell r="KA142">
            <v>154</v>
          </cell>
          <cell r="KB142">
            <v>222</v>
          </cell>
          <cell r="KC142">
            <v>317</v>
          </cell>
          <cell r="KD142">
            <v>124</v>
          </cell>
          <cell r="KE142">
            <v>193</v>
          </cell>
          <cell r="KF142">
            <v>1303</v>
          </cell>
          <cell r="KG142">
            <v>340</v>
          </cell>
          <cell r="KH142">
            <v>963</v>
          </cell>
        </row>
        <row r="143">
          <cell r="C143" t="str">
            <v>Huntingdonshire</v>
          </cell>
          <cell r="D143" t="str">
            <v>E07000011</v>
          </cell>
          <cell r="E143" t="str">
            <v>Non-metropolitan District</v>
          </cell>
          <cell r="F143">
            <v>174966</v>
          </cell>
          <cell r="G143">
            <v>109365</v>
          </cell>
          <cell r="H143">
            <v>2.7555252600000002</v>
          </cell>
          <cell r="I143">
            <v>0.62506429820650866</v>
          </cell>
          <cell r="J143">
            <v>8452</v>
          </cell>
          <cell r="K143">
            <v>7875</v>
          </cell>
          <cell r="L143">
            <v>10808</v>
          </cell>
          <cell r="M143">
            <v>10645</v>
          </cell>
          <cell r="N143">
            <v>11641</v>
          </cell>
          <cell r="O143">
            <v>11672</v>
          </cell>
          <cell r="P143">
            <v>13438</v>
          </cell>
          <cell r="Q143">
            <v>13428</v>
          </cell>
          <cell r="R143">
            <v>10654</v>
          </cell>
          <cell r="S143">
            <v>10752</v>
          </cell>
          <cell r="T143">
            <v>87313</v>
          </cell>
          <cell r="U143">
            <v>87653</v>
          </cell>
          <cell r="V143">
            <v>1964</v>
          </cell>
          <cell r="W143">
            <v>1009</v>
          </cell>
          <cell r="X143">
            <v>955</v>
          </cell>
          <cell r="Y143">
            <v>2058</v>
          </cell>
          <cell r="Z143">
            <v>1089</v>
          </cell>
          <cell r="AA143">
            <v>969</v>
          </cell>
          <cell r="AB143">
            <v>2139</v>
          </cell>
          <cell r="AC143">
            <v>1108</v>
          </cell>
          <cell r="AD143">
            <v>1031</v>
          </cell>
          <cell r="AE143">
            <v>2239</v>
          </cell>
          <cell r="AF143">
            <v>1141</v>
          </cell>
          <cell r="AG143">
            <v>1098</v>
          </cell>
          <cell r="AH143">
            <v>2087</v>
          </cell>
          <cell r="AI143">
            <v>1072</v>
          </cell>
          <cell r="AJ143">
            <v>1015</v>
          </cell>
          <cell r="AK143">
            <v>2123</v>
          </cell>
          <cell r="AL143">
            <v>1090</v>
          </cell>
          <cell r="AM143">
            <v>1033</v>
          </cell>
          <cell r="AN143">
            <v>2128</v>
          </cell>
          <cell r="AO143">
            <v>1072</v>
          </cell>
          <cell r="AP143">
            <v>1056</v>
          </cell>
          <cell r="AQ143">
            <v>2057</v>
          </cell>
          <cell r="AR143">
            <v>1071</v>
          </cell>
          <cell r="AS143">
            <v>986</v>
          </cell>
          <cell r="AT143">
            <v>2077</v>
          </cell>
          <cell r="AU143">
            <v>1061</v>
          </cell>
          <cell r="AV143">
            <v>1016</v>
          </cell>
          <cell r="AW143">
            <v>1959</v>
          </cell>
          <cell r="AX143">
            <v>1037</v>
          </cell>
          <cell r="AY143">
            <v>922</v>
          </cell>
          <cell r="AZ143">
            <v>2051</v>
          </cell>
          <cell r="BA143">
            <v>1090</v>
          </cell>
          <cell r="BB143">
            <v>961</v>
          </cell>
          <cell r="BC143">
            <v>1927</v>
          </cell>
          <cell r="BD143">
            <v>995</v>
          </cell>
          <cell r="BE143">
            <v>932</v>
          </cell>
          <cell r="BF143">
            <v>1896</v>
          </cell>
          <cell r="BG143">
            <v>990</v>
          </cell>
          <cell r="BH143">
            <v>906</v>
          </cell>
          <cell r="BI143">
            <v>1905</v>
          </cell>
          <cell r="BJ143">
            <v>986</v>
          </cell>
          <cell r="BK143">
            <v>919</v>
          </cell>
          <cell r="BL143">
            <v>2021</v>
          </cell>
          <cell r="BM143">
            <v>1017</v>
          </cell>
          <cell r="BN143">
            <v>1004</v>
          </cell>
          <cell r="BO143">
            <v>1984</v>
          </cell>
          <cell r="BP143">
            <v>1042</v>
          </cell>
          <cell r="BQ143">
            <v>942</v>
          </cell>
          <cell r="BR143">
            <v>2093</v>
          </cell>
          <cell r="BS143">
            <v>1093</v>
          </cell>
          <cell r="BT143">
            <v>1000</v>
          </cell>
          <cell r="BU143">
            <v>2120</v>
          </cell>
          <cell r="BV143">
            <v>1095</v>
          </cell>
          <cell r="BW143">
            <v>1025</v>
          </cell>
          <cell r="BX143">
            <v>2066</v>
          </cell>
          <cell r="BY143">
            <v>1121</v>
          </cell>
          <cell r="BZ143">
            <v>945</v>
          </cell>
          <cell r="CA143">
            <v>1579</v>
          </cell>
          <cell r="CB143">
            <v>799</v>
          </cell>
          <cell r="CC143">
            <v>780</v>
          </cell>
          <cell r="CD143">
            <v>1408</v>
          </cell>
          <cell r="CE143">
            <v>726</v>
          </cell>
          <cell r="CF143">
            <v>682</v>
          </cell>
          <cell r="CG143">
            <v>1490</v>
          </cell>
          <cell r="CH143">
            <v>759</v>
          </cell>
          <cell r="CI143">
            <v>731</v>
          </cell>
          <cell r="CJ143">
            <v>1618</v>
          </cell>
          <cell r="CK143">
            <v>831</v>
          </cell>
          <cell r="CL143">
            <v>787</v>
          </cell>
          <cell r="CM143">
            <v>1881</v>
          </cell>
          <cell r="CN143">
            <v>966</v>
          </cell>
          <cell r="CO143">
            <v>915</v>
          </cell>
          <cell r="CP143">
            <v>2072</v>
          </cell>
          <cell r="CQ143">
            <v>1062</v>
          </cell>
          <cell r="CR143">
            <v>1010</v>
          </cell>
          <cell r="CS143">
            <v>2059</v>
          </cell>
          <cell r="CT143">
            <v>1072</v>
          </cell>
          <cell r="CU143">
            <v>987</v>
          </cell>
          <cell r="CV143">
            <v>2203</v>
          </cell>
          <cell r="CW143">
            <v>1167</v>
          </cell>
          <cell r="CX143">
            <v>1036</v>
          </cell>
          <cell r="CY143">
            <v>2270</v>
          </cell>
          <cell r="CZ143">
            <v>1149</v>
          </cell>
          <cell r="DA143">
            <v>1121</v>
          </cell>
          <cell r="DB143">
            <v>2193</v>
          </cell>
          <cell r="DC143">
            <v>1119</v>
          </cell>
          <cell r="DD143">
            <v>1074</v>
          </cell>
          <cell r="DE143">
            <v>2020</v>
          </cell>
          <cell r="DF143">
            <v>1037</v>
          </cell>
          <cell r="DG143">
            <v>983</v>
          </cell>
          <cell r="DH143">
            <v>2172</v>
          </cell>
          <cell r="DI143">
            <v>1090</v>
          </cell>
          <cell r="DJ143">
            <v>1082</v>
          </cell>
          <cell r="DK143">
            <v>2096</v>
          </cell>
          <cell r="DL143">
            <v>1051</v>
          </cell>
          <cell r="DM143">
            <v>1045</v>
          </cell>
          <cell r="DN143">
            <v>2125</v>
          </cell>
          <cell r="DO143">
            <v>1009</v>
          </cell>
          <cell r="DP143">
            <v>1116</v>
          </cell>
          <cell r="DQ143">
            <v>2140</v>
          </cell>
          <cell r="DR143">
            <v>1039</v>
          </cell>
          <cell r="DS143">
            <v>1101</v>
          </cell>
          <cell r="DT143">
            <v>2175</v>
          </cell>
          <cell r="DU143">
            <v>1075</v>
          </cell>
          <cell r="DV143">
            <v>1100</v>
          </cell>
          <cell r="DW143">
            <v>2270</v>
          </cell>
          <cell r="DX143">
            <v>1118</v>
          </cell>
          <cell r="DY143">
            <v>1152</v>
          </cell>
          <cell r="DZ143">
            <v>2237</v>
          </cell>
          <cell r="EA143">
            <v>1072</v>
          </cell>
          <cell r="EB143">
            <v>1165</v>
          </cell>
          <cell r="EC143">
            <v>2144</v>
          </cell>
          <cell r="ED143">
            <v>1058</v>
          </cell>
          <cell r="EE143">
            <v>1086</v>
          </cell>
          <cell r="EF143">
            <v>2207</v>
          </cell>
          <cell r="EG143">
            <v>1090</v>
          </cell>
          <cell r="EH143">
            <v>1117</v>
          </cell>
          <cell r="EI143">
            <v>2191</v>
          </cell>
          <cell r="EJ143">
            <v>1118</v>
          </cell>
          <cell r="EK143">
            <v>1073</v>
          </cell>
          <cell r="EL143">
            <v>2126</v>
          </cell>
          <cell r="EM143">
            <v>1054</v>
          </cell>
          <cell r="EN143">
            <v>1072</v>
          </cell>
          <cell r="EO143">
            <v>2344</v>
          </cell>
          <cell r="EP143">
            <v>1199</v>
          </cell>
          <cell r="EQ143">
            <v>1145</v>
          </cell>
          <cell r="ER143">
            <v>2494</v>
          </cell>
          <cell r="ES143">
            <v>1261</v>
          </cell>
          <cell r="ET143">
            <v>1233</v>
          </cell>
          <cell r="EU143">
            <v>2607</v>
          </cell>
          <cell r="EV143">
            <v>1307</v>
          </cell>
          <cell r="EW143">
            <v>1300</v>
          </cell>
          <cell r="EX143">
            <v>2693</v>
          </cell>
          <cell r="EY143">
            <v>1364</v>
          </cell>
          <cell r="EZ143">
            <v>1329</v>
          </cell>
          <cell r="FA143">
            <v>2641</v>
          </cell>
          <cell r="FB143">
            <v>1318</v>
          </cell>
          <cell r="FC143">
            <v>1323</v>
          </cell>
          <cell r="FD143">
            <v>2734</v>
          </cell>
          <cell r="FE143">
            <v>1364</v>
          </cell>
          <cell r="FF143">
            <v>1370</v>
          </cell>
          <cell r="FG143">
            <v>2641</v>
          </cell>
          <cell r="FH143">
            <v>1314</v>
          </cell>
          <cell r="FI143">
            <v>1327</v>
          </cell>
          <cell r="FJ143">
            <v>2770</v>
          </cell>
          <cell r="FK143">
            <v>1383</v>
          </cell>
          <cell r="FL143">
            <v>1387</v>
          </cell>
          <cell r="FM143">
            <v>2852</v>
          </cell>
          <cell r="FN143">
            <v>1456</v>
          </cell>
          <cell r="FO143">
            <v>1396</v>
          </cell>
          <cell r="FP143">
            <v>2731</v>
          </cell>
          <cell r="FQ143">
            <v>1344</v>
          </cell>
          <cell r="FR143">
            <v>1387</v>
          </cell>
          <cell r="FS143">
            <v>2719</v>
          </cell>
          <cell r="FT143">
            <v>1332</v>
          </cell>
          <cell r="FU143">
            <v>1387</v>
          </cell>
          <cell r="FV143">
            <v>2690</v>
          </cell>
          <cell r="FW143">
            <v>1374</v>
          </cell>
          <cell r="FX143">
            <v>1316</v>
          </cell>
          <cell r="FY143">
            <v>2584</v>
          </cell>
          <cell r="FZ143">
            <v>1273</v>
          </cell>
          <cell r="GA143">
            <v>1311</v>
          </cell>
          <cell r="GB143">
            <v>2504</v>
          </cell>
          <cell r="GC143">
            <v>1280</v>
          </cell>
          <cell r="GD143">
            <v>1224</v>
          </cell>
          <cell r="GE143">
            <v>2461</v>
          </cell>
          <cell r="GF143">
            <v>1216</v>
          </cell>
          <cell r="GG143">
            <v>1245</v>
          </cell>
          <cell r="GH143">
            <v>2343</v>
          </cell>
          <cell r="GI143">
            <v>1246</v>
          </cell>
          <cell r="GJ143">
            <v>1097</v>
          </cell>
          <cell r="GK143">
            <v>2288</v>
          </cell>
          <cell r="GL143">
            <v>1147</v>
          </cell>
          <cell r="GM143">
            <v>1141</v>
          </cell>
          <cell r="GN143">
            <v>2136</v>
          </cell>
          <cell r="GO143">
            <v>1049</v>
          </cell>
          <cell r="GP143">
            <v>1087</v>
          </cell>
          <cell r="GQ143">
            <v>2089</v>
          </cell>
          <cell r="GR143">
            <v>1098</v>
          </cell>
          <cell r="GS143">
            <v>991</v>
          </cell>
          <cell r="GT143">
            <v>2059</v>
          </cell>
          <cell r="GU143">
            <v>1007</v>
          </cell>
          <cell r="GV143">
            <v>1052</v>
          </cell>
          <cell r="GW143">
            <v>2016</v>
          </cell>
          <cell r="GX143">
            <v>984</v>
          </cell>
          <cell r="GY143">
            <v>1032</v>
          </cell>
          <cell r="GZ143">
            <v>1970</v>
          </cell>
          <cell r="HA143">
            <v>961</v>
          </cell>
          <cell r="HB143">
            <v>1009</v>
          </cell>
          <cell r="HC143">
            <v>1983</v>
          </cell>
          <cell r="HD143">
            <v>950</v>
          </cell>
          <cell r="HE143">
            <v>1033</v>
          </cell>
          <cell r="HF143">
            <v>2061</v>
          </cell>
          <cell r="HG143">
            <v>996</v>
          </cell>
          <cell r="HH143">
            <v>1065</v>
          </cell>
          <cell r="HI143">
            <v>2084</v>
          </cell>
          <cell r="HJ143">
            <v>1064</v>
          </cell>
          <cell r="HK143">
            <v>1020</v>
          </cell>
          <cell r="HL143">
            <v>2240</v>
          </cell>
          <cell r="HM143">
            <v>1092</v>
          </cell>
          <cell r="HN143">
            <v>1148</v>
          </cell>
          <cell r="HO143">
            <v>2260</v>
          </cell>
          <cell r="HP143">
            <v>1133</v>
          </cell>
          <cell r="HQ143">
            <v>1127</v>
          </cell>
          <cell r="HR143">
            <v>2477</v>
          </cell>
          <cell r="HS143">
            <v>1210</v>
          </cell>
          <cell r="HT143">
            <v>1267</v>
          </cell>
          <cell r="HU143">
            <v>1938</v>
          </cell>
          <cell r="HV143">
            <v>993</v>
          </cell>
          <cell r="HW143">
            <v>945</v>
          </cell>
          <cell r="HX143">
            <v>1853</v>
          </cell>
          <cell r="HY143">
            <v>941</v>
          </cell>
          <cell r="HZ143">
            <v>912</v>
          </cell>
          <cell r="IA143">
            <v>1818</v>
          </cell>
          <cell r="IB143">
            <v>897</v>
          </cell>
          <cell r="IC143">
            <v>921</v>
          </cell>
          <cell r="ID143">
            <v>1652</v>
          </cell>
          <cell r="IE143">
            <v>798</v>
          </cell>
          <cell r="IF143">
            <v>854</v>
          </cell>
          <cell r="IG143">
            <v>1474</v>
          </cell>
          <cell r="IH143">
            <v>713</v>
          </cell>
          <cell r="II143">
            <v>761</v>
          </cell>
          <cell r="IJ143">
            <v>1224</v>
          </cell>
          <cell r="IK143">
            <v>569</v>
          </cell>
          <cell r="IL143">
            <v>655</v>
          </cell>
          <cell r="IM143">
            <v>1300</v>
          </cell>
          <cell r="IN143">
            <v>602</v>
          </cell>
          <cell r="IO143">
            <v>698</v>
          </cell>
          <cell r="IP143">
            <v>1270</v>
          </cell>
          <cell r="IQ143">
            <v>582</v>
          </cell>
          <cell r="IR143">
            <v>688</v>
          </cell>
          <cell r="IS143">
            <v>1277</v>
          </cell>
          <cell r="IT143">
            <v>617</v>
          </cell>
          <cell r="IU143">
            <v>660</v>
          </cell>
          <cell r="IV143">
            <v>1107</v>
          </cell>
          <cell r="IW143">
            <v>544</v>
          </cell>
          <cell r="IX143">
            <v>563</v>
          </cell>
          <cell r="IY143">
            <v>1002</v>
          </cell>
          <cell r="IZ143">
            <v>483</v>
          </cell>
          <cell r="JA143">
            <v>519</v>
          </cell>
          <cell r="JB143">
            <v>919</v>
          </cell>
          <cell r="JC143">
            <v>422</v>
          </cell>
          <cell r="JD143">
            <v>497</v>
          </cell>
          <cell r="JE143">
            <v>905</v>
          </cell>
          <cell r="JF143">
            <v>434</v>
          </cell>
          <cell r="JG143">
            <v>471</v>
          </cell>
          <cell r="JH143">
            <v>733</v>
          </cell>
          <cell r="JI143">
            <v>315</v>
          </cell>
          <cell r="JJ143">
            <v>418</v>
          </cell>
          <cell r="JK143">
            <v>776</v>
          </cell>
          <cell r="JL143">
            <v>344</v>
          </cell>
          <cell r="JM143">
            <v>432</v>
          </cell>
          <cell r="JN143">
            <v>693</v>
          </cell>
          <cell r="JO143">
            <v>297</v>
          </cell>
          <cell r="JP143">
            <v>396</v>
          </cell>
          <cell r="JQ143">
            <v>616</v>
          </cell>
          <cell r="JR143">
            <v>250</v>
          </cell>
          <cell r="JS143">
            <v>366</v>
          </cell>
          <cell r="JT143">
            <v>546</v>
          </cell>
          <cell r="JU143">
            <v>210</v>
          </cell>
          <cell r="JV143">
            <v>336</v>
          </cell>
          <cell r="JW143">
            <v>506</v>
          </cell>
          <cell r="JX143">
            <v>197</v>
          </cell>
          <cell r="JY143">
            <v>309</v>
          </cell>
          <cell r="JZ143">
            <v>433</v>
          </cell>
          <cell r="KA143">
            <v>162</v>
          </cell>
          <cell r="KB143">
            <v>271</v>
          </cell>
          <cell r="KC143">
            <v>348</v>
          </cell>
          <cell r="KD143">
            <v>131</v>
          </cell>
          <cell r="KE143">
            <v>217</v>
          </cell>
          <cell r="KF143">
            <v>1535</v>
          </cell>
          <cell r="KG143">
            <v>450</v>
          </cell>
          <cell r="KH143">
            <v>1085</v>
          </cell>
        </row>
        <row r="144">
          <cell r="C144" t="str">
            <v>Hyndburn</v>
          </cell>
          <cell r="D144" t="str">
            <v>E07000120</v>
          </cell>
          <cell r="E144" t="str">
            <v>Non-metropolitan District</v>
          </cell>
          <cell r="F144">
            <v>80228</v>
          </cell>
          <cell r="G144">
            <v>49412</v>
          </cell>
          <cell r="H144">
            <v>5.0670683399999996</v>
          </cell>
          <cell r="I144">
            <v>0.6158947001047016</v>
          </cell>
          <cell r="J144">
            <v>4414</v>
          </cell>
          <cell r="K144">
            <v>4293</v>
          </cell>
          <cell r="L144">
            <v>5064</v>
          </cell>
          <cell r="M144">
            <v>5370</v>
          </cell>
          <cell r="N144">
            <v>4841</v>
          </cell>
          <cell r="O144">
            <v>4958</v>
          </cell>
          <cell r="P144">
            <v>5703</v>
          </cell>
          <cell r="Q144">
            <v>5612</v>
          </cell>
          <cell r="R144">
            <v>4534</v>
          </cell>
          <cell r="S144">
            <v>4623</v>
          </cell>
          <cell r="T144">
            <v>39671</v>
          </cell>
          <cell r="U144">
            <v>40557</v>
          </cell>
          <cell r="V144">
            <v>1076</v>
          </cell>
          <cell r="W144">
            <v>528</v>
          </cell>
          <cell r="X144">
            <v>548</v>
          </cell>
          <cell r="Y144">
            <v>1076</v>
          </cell>
          <cell r="Z144">
            <v>549</v>
          </cell>
          <cell r="AA144">
            <v>527</v>
          </cell>
          <cell r="AB144">
            <v>1159</v>
          </cell>
          <cell r="AC144">
            <v>592</v>
          </cell>
          <cell r="AD144">
            <v>567</v>
          </cell>
          <cell r="AE144">
            <v>1057</v>
          </cell>
          <cell r="AF144">
            <v>512</v>
          </cell>
          <cell r="AG144">
            <v>545</v>
          </cell>
          <cell r="AH144">
            <v>1076</v>
          </cell>
          <cell r="AI144">
            <v>568</v>
          </cell>
          <cell r="AJ144">
            <v>508</v>
          </cell>
          <cell r="AK144">
            <v>1077</v>
          </cell>
          <cell r="AL144">
            <v>578</v>
          </cell>
          <cell r="AM144">
            <v>499</v>
          </cell>
          <cell r="AN144">
            <v>1085</v>
          </cell>
          <cell r="AO144">
            <v>559</v>
          </cell>
          <cell r="AP144">
            <v>526</v>
          </cell>
          <cell r="AQ144">
            <v>1022</v>
          </cell>
          <cell r="AR144">
            <v>482</v>
          </cell>
          <cell r="AS144">
            <v>540</v>
          </cell>
          <cell r="AT144">
            <v>1057</v>
          </cell>
          <cell r="AU144">
            <v>534</v>
          </cell>
          <cell r="AV144">
            <v>523</v>
          </cell>
          <cell r="AW144">
            <v>1021</v>
          </cell>
          <cell r="AX144">
            <v>536</v>
          </cell>
          <cell r="AY144">
            <v>485</v>
          </cell>
          <cell r="AZ144">
            <v>1027</v>
          </cell>
          <cell r="BA144">
            <v>577</v>
          </cell>
          <cell r="BB144">
            <v>450</v>
          </cell>
          <cell r="BC144">
            <v>955</v>
          </cell>
          <cell r="BD144">
            <v>493</v>
          </cell>
          <cell r="BE144">
            <v>462</v>
          </cell>
          <cell r="BF144">
            <v>973</v>
          </cell>
          <cell r="BG144">
            <v>516</v>
          </cell>
          <cell r="BH144">
            <v>457</v>
          </cell>
          <cell r="BI144">
            <v>899</v>
          </cell>
          <cell r="BJ144">
            <v>465</v>
          </cell>
          <cell r="BK144">
            <v>434</v>
          </cell>
          <cell r="BL144">
            <v>945</v>
          </cell>
          <cell r="BM144">
            <v>482</v>
          </cell>
          <cell r="BN144">
            <v>463</v>
          </cell>
          <cell r="BO144">
            <v>963</v>
          </cell>
          <cell r="BP144">
            <v>537</v>
          </cell>
          <cell r="BQ144">
            <v>426</v>
          </cell>
          <cell r="BR144">
            <v>983</v>
          </cell>
          <cell r="BS144">
            <v>475</v>
          </cell>
          <cell r="BT144">
            <v>508</v>
          </cell>
          <cell r="BU144">
            <v>1020</v>
          </cell>
          <cell r="BV144">
            <v>475</v>
          </cell>
          <cell r="BW144">
            <v>545</v>
          </cell>
          <cell r="BX144">
            <v>1027</v>
          </cell>
          <cell r="BY144">
            <v>541</v>
          </cell>
          <cell r="BZ144">
            <v>486</v>
          </cell>
          <cell r="CA144">
            <v>947</v>
          </cell>
          <cell r="CB144">
            <v>501</v>
          </cell>
          <cell r="CC144">
            <v>446</v>
          </cell>
          <cell r="CD144">
            <v>880</v>
          </cell>
          <cell r="CE144">
            <v>456</v>
          </cell>
          <cell r="CF144">
            <v>424</v>
          </cell>
          <cell r="CG144">
            <v>900</v>
          </cell>
          <cell r="CH144">
            <v>472</v>
          </cell>
          <cell r="CI144">
            <v>428</v>
          </cell>
          <cell r="CJ144">
            <v>921</v>
          </cell>
          <cell r="CK144">
            <v>467</v>
          </cell>
          <cell r="CL144">
            <v>454</v>
          </cell>
          <cell r="CM144">
            <v>974</v>
          </cell>
          <cell r="CN144">
            <v>478</v>
          </cell>
          <cell r="CO144">
            <v>496</v>
          </cell>
          <cell r="CP144">
            <v>1055</v>
          </cell>
          <cell r="CQ144">
            <v>549</v>
          </cell>
          <cell r="CR144">
            <v>506</v>
          </cell>
          <cell r="CS144">
            <v>1034</v>
          </cell>
          <cell r="CT144">
            <v>510</v>
          </cell>
          <cell r="CU144">
            <v>524</v>
          </cell>
          <cell r="CV144">
            <v>1141</v>
          </cell>
          <cell r="CW144">
            <v>567</v>
          </cell>
          <cell r="CX144">
            <v>574</v>
          </cell>
          <cell r="CY144">
            <v>1032</v>
          </cell>
          <cell r="CZ144">
            <v>484</v>
          </cell>
          <cell r="DA144">
            <v>548</v>
          </cell>
          <cell r="DB144">
            <v>990</v>
          </cell>
          <cell r="DC144">
            <v>455</v>
          </cell>
          <cell r="DD144">
            <v>535</v>
          </cell>
          <cell r="DE144">
            <v>1071</v>
          </cell>
          <cell r="DF144">
            <v>511</v>
          </cell>
          <cell r="DG144">
            <v>560</v>
          </cell>
          <cell r="DH144">
            <v>1055</v>
          </cell>
          <cell r="DI144">
            <v>533</v>
          </cell>
          <cell r="DJ144">
            <v>522</v>
          </cell>
          <cell r="DK144">
            <v>1009</v>
          </cell>
          <cell r="DL144">
            <v>515</v>
          </cell>
          <cell r="DM144">
            <v>494</v>
          </cell>
          <cell r="DN144">
            <v>992</v>
          </cell>
          <cell r="DO144">
            <v>501</v>
          </cell>
          <cell r="DP144">
            <v>491</v>
          </cell>
          <cell r="DQ144">
            <v>1041</v>
          </cell>
          <cell r="DR144">
            <v>475</v>
          </cell>
          <cell r="DS144">
            <v>566</v>
          </cell>
          <cell r="DT144">
            <v>1069</v>
          </cell>
          <cell r="DU144">
            <v>513</v>
          </cell>
          <cell r="DV144">
            <v>556</v>
          </cell>
          <cell r="DW144">
            <v>975</v>
          </cell>
          <cell r="DX144">
            <v>467</v>
          </cell>
          <cell r="DY144">
            <v>508</v>
          </cell>
          <cell r="DZ144">
            <v>993</v>
          </cell>
          <cell r="EA144">
            <v>494</v>
          </cell>
          <cell r="EB144">
            <v>499</v>
          </cell>
          <cell r="EC144">
            <v>891</v>
          </cell>
          <cell r="ED144">
            <v>444</v>
          </cell>
          <cell r="EE144">
            <v>447</v>
          </cell>
          <cell r="EF144">
            <v>810</v>
          </cell>
          <cell r="EG144">
            <v>411</v>
          </cell>
          <cell r="EH144">
            <v>399</v>
          </cell>
          <cell r="EI144">
            <v>978</v>
          </cell>
          <cell r="EJ144">
            <v>482</v>
          </cell>
          <cell r="EK144">
            <v>496</v>
          </cell>
          <cell r="EL144">
            <v>931</v>
          </cell>
          <cell r="EM144">
            <v>483</v>
          </cell>
          <cell r="EN144">
            <v>448</v>
          </cell>
          <cell r="EO144">
            <v>967</v>
          </cell>
          <cell r="EP144">
            <v>497</v>
          </cell>
          <cell r="EQ144">
            <v>470</v>
          </cell>
          <cell r="ER144">
            <v>1000</v>
          </cell>
          <cell r="ES144">
            <v>478</v>
          </cell>
          <cell r="ET144">
            <v>522</v>
          </cell>
          <cell r="EU144">
            <v>1077</v>
          </cell>
          <cell r="EV144">
            <v>513</v>
          </cell>
          <cell r="EW144">
            <v>564</v>
          </cell>
          <cell r="EX144">
            <v>1177</v>
          </cell>
          <cell r="EY144">
            <v>572</v>
          </cell>
          <cell r="EZ144">
            <v>605</v>
          </cell>
          <cell r="FA144">
            <v>1184</v>
          </cell>
          <cell r="FB144">
            <v>591</v>
          </cell>
          <cell r="FC144">
            <v>593</v>
          </cell>
          <cell r="FD144">
            <v>1222</v>
          </cell>
          <cell r="FE144">
            <v>625</v>
          </cell>
          <cell r="FF144">
            <v>597</v>
          </cell>
          <cell r="FG144">
            <v>1190</v>
          </cell>
          <cell r="FH144">
            <v>629</v>
          </cell>
          <cell r="FI144">
            <v>561</v>
          </cell>
          <cell r="FJ144">
            <v>1140</v>
          </cell>
          <cell r="FK144">
            <v>581</v>
          </cell>
          <cell r="FL144">
            <v>559</v>
          </cell>
          <cell r="FM144">
            <v>1120</v>
          </cell>
          <cell r="FN144">
            <v>543</v>
          </cell>
          <cell r="FO144">
            <v>577</v>
          </cell>
          <cell r="FP144">
            <v>1110</v>
          </cell>
          <cell r="FQ144">
            <v>556</v>
          </cell>
          <cell r="FR144">
            <v>554</v>
          </cell>
          <cell r="FS144">
            <v>1154</v>
          </cell>
          <cell r="FT144">
            <v>562</v>
          </cell>
          <cell r="FU144">
            <v>592</v>
          </cell>
          <cell r="FV144">
            <v>1070</v>
          </cell>
          <cell r="FW144">
            <v>500</v>
          </cell>
          <cell r="FX144">
            <v>570</v>
          </cell>
          <cell r="FY144">
            <v>1128</v>
          </cell>
          <cell r="FZ144">
            <v>606</v>
          </cell>
          <cell r="GA144">
            <v>522</v>
          </cell>
          <cell r="GB144">
            <v>997</v>
          </cell>
          <cell r="GC144">
            <v>510</v>
          </cell>
          <cell r="GD144">
            <v>487</v>
          </cell>
          <cell r="GE144">
            <v>1031</v>
          </cell>
          <cell r="GF144">
            <v>482</v>
          </cell>
          <cell r="GG144">
            <v>549</v>
          </cell>
          <cell r="GH144">
            <v>938</v>
          </cell>
          <cell r="GI144">
            <v>481</v>
          </cell>
          <cell r="GJ144">
            <v>457</v>
          </cell>
          <cell r="GK144">
            <v>941</v>
          </cell>
          <cell r="GL144">
            <v>452</v>
          </cell>
          <cell r="GM144">
            <v>489</v>
          </cell>
          <cell r="GN144">
            <v>955</v>
          </cell>
          <cell r="GO144">
            <v>463</v>
          </cell>
          <cell r="GP144">
            <v>492</v>
          </cell>
          <cell r="GQ144">
            <v>962</v>
          </cell>
          <cell r="GR144">
            <v>493</v>
          </cell>
          <cell r="GS144">
            <v>469</v>
          </cell>
          <cell r="GT144">
            <v>809</v>
          </cell>
          <cell r="GU144">
            <v>410</v>
          </cell>
          <cell r="GV144">
            <v>399</v>
          </cell>
          <cell r="GW144">
            <v>877</v>
          </cell>
          <cell r="GX144">
            <v>415</v>
          </cell>
          <cell r="GY144">
            <v>462</v>
          </cell>
          <cell r="GZ144">
            <v>872</v>
          </cell>
          <cell r="HA144">
            <v>419</v>
          </cell>
          <cell r="HB144">
            <v>453</v>
          </cell>
          <cell r="HC144">
            <v>863</v>
          </cell>
          <cell r="HD144">
            <v>432</v>
          </cell>
          <cell r="HE144">
            <v>431</v>
          </cell>
          <cell r="HF144">
            <v>909</v>
          </cell>
          <cell r="HG144">
            <v>487</v>
          </cell>
          <cell r="HH144">
            <v>422</v>
          </cell>
          <cell r="HI144">
            <v>834</v>
          </cell>
          <cell r="HJ144">
            <v>419</v>
          </cell>
          <cell r="HK144">
            <v>415</v>
          </cell>
          <cell r="HL144">
            <v>980</v>
          </cell>
          <cell r="HM144">
            <v>487</v>
          </cell>
          <cell r="HN144">
            <v>493</v>
          </cell>
          <cell r="HO144">
            <v>1018</v>
          </cell>
          <cell r="HP144">
            <v>486</v>
          </cell>
          <cell r="HQ144">
            <v>532</v>
          </cell>
          <cell r="HR144">
            <v>1028</v>
          </cell>
          <cell r="HS144">
            <v>539</v>
          </cell>
          <cell r="HT144">
            <v>489</v>
          </cell>
          <cell r="HU144">
            <v>803</v>
          </cell>
          <cell r="HV144">
            <v>384</v>
          </cell>
          <cell r="HW144">
            <v>419</v>
          </cell>
          <cell r="HX144">
            <v>820</v>
          </cell>
          <cell r="HY144">
            <v>372</v>
          </cell>
          <cell r="HZ144">
            <v>448</v>
          </cell>
          <cell r="IA144">
            <v>794</v>
          </cell>
          <cell r="IB144">
            <v>382</v>
          </cell>
          <cell r="IC144">
            <v>412</v>
          </cell>
          <cell r="ID144">
            <v>703</v>
          </cell>
          <cell r="IE144">
            <v>330</v>
          </cell>
          <cell r="IF144">
            <v>373</v>
          </cell>
          <cell r="IG144">
            <v>666</v>
          </cell>
          <cell r="IH144">
            <v>352</v>
          </cell>
          <cell r="II144">
            <v>314</v>
          </cell>
          <cell r="IJ144">
            <v>573</v>
          </cell>
          <cell r="IK144">
            <v>267</v>
          </cell>
          <cell r="IL144">
            <v>306</v>
          </cell>
          <cell r="IM144">
            <v>563</v>
          </cell>
          <cell r="IN144">
            <v>276</v>
          </cell>
          <cell r="IO144">
            <v>287</v>
          </cell>
          <cell r="IP144">
            <v>534</v>
          </cell>
          <cell r="IQ144">
            <v>240</v>
          </cell>
          <cell r="IR144">
            <v>294</v>
          </cell>
          <cell r="IS144">
            <v>520</v>
          </cell>
          <cell r="IT144">
            <v>241</v>
          </cell>
          <cell r="IU144">
            <v>279</v>
          </cell>
          <cell r="IV144">
            <v>497</v>
          </cell>
          <cell r="IW144">
            <v>220</v>
          </cell>
          <cell r="IX144">
            <v>277</v>
          </cell>
          <cell r="IY144">
            <v>485</v>
          </cell>
          <cell r="IZ144">
            <v>234</v>
          </cell>
          <cell r="JA144">
            <v>251</v>
          </cell>
          <cell r="JB144">
            <v>429</v>
          </cell>
          <cell r="JC144">
            <v>199</v>
          </cell>
          <cell r="JD144">
            <v>230</v>
          </cell>
          <cell r="JE144">
            <v>418</v>
          </cell>
          <cell r="JF144">
            <v>172</v>
          </cell>
          <cell r="JG144">
            <v>246</v>
          </cell>
          <cell r="JH144">
            <v>330</v>
          </cell>
          <cell r="JI144">
            <v>131</v>
          </cell>
          <cell r="JJ144">
            <v>199</v>
          </cell>
          <cell r="JK144">
            <v>343</v>
          </cell>
          <cell r="JL144">
            <v>135</v>
          </cell>
          <cell r="JM144">
            <v>208</v>
          </cell>
          <cell r="JN144">
            <v>342</v>
          </cell>
          <cell r="JO144">
            <v>138</v>
          </cell>
          <cell r="JP144">
            <v>204</v>
          </cell>
          <cell r="JQ144">
            <v>268</v>
          </cell>
          <cell r="JR144">
            <v>110</v>
          </cell>
          <cell r="JS144">
            <v>158</v>
          </cell>
          <cell r="JT144">
            <v>242</v>
          </cell>
          <cell r="JU144">
            <v>111</v>
          </cell>
          <cell r="JV144">
            <v>131</v>
          </cell>
          <cell r="JW144">
            <v>227</v>
          </cell>
          <cell r="JX144">
            <v>88</v>
          </cell>
          <cell r="JY144">
            <v>139</v>
          </cell>
          <cell r="JZ144">
            <v>199</v>
          </cell>
          <cell r="KA144">
            <v>76</v>
          </cell>
          <cell r="KB144">
            <v>123</v>
          </cell>
          <cell r="KC144">
            <v>148</v>
          </cell>
          <cell r="KD144">
            <v>43</v>
          </cell>
          <cell r="KE144">
            <v>105</v>
          </cell>
          <cell r="KF144">
            <v>584</v>
          </cell>
          <cell r="KG144">
            <v>175</v>
          </cell>
          <cell r="KH144">
            <v>409</v>
          </cell>
        </row>
        <row r="145">
          <cell r="C145" t="str">
            <v>Ipswich</v>
          </cell>
          <cell r="D145" t="str">
            <v>E07000202</v>
          </cell>
          <cell r="E145" t="str">
            <v>Non-metropolitan District</v>
          </cell>
          <cell r="F145">
            <v>135600</v>
          </cell>
          <cell r="G145">
            <v>86745</v>
          </cell>
          <cell r="H145">
            <v>4.8265098200000001</v>
          </cell>
          <cell r="I145">
            <v>0.63971238938053099</v>
          </cell>
          <cell r="J145">
            <v>7830</v>
          </cell>
          <cell r="K145">
            <v>7446</v>
          </cell>
          <cell r="L145">
            <v>10578</v>
          </cell>
          <cell r="M145">
            <v>10275</v>
          </cell>
          <cell r="N145">
            <v>8964</v>
          </cell>
          <cell r="O145">
            <v>8959</v>
          </cell>
          <cell r="P145">
            <v>9116</v>
          </cell>
          <cell r="Q145">
            <v>8831</v>
          </cell>
          <cell r="R145">
            <v>7180</v>
          </cell>
          <cell r="S145">
            <v>7566</v>
          </cell>
          <cell r="T145">
            <v>67647</v>
          </cell>
          <cell r="U145">
            <v>67953</v>
          </cell>
          <cell r="V145">
            <v>1940</v>
          </cell>
          <cell r="W145">
            <v>988</v>
          </cell>
          <cell r="X145">
            <v>952</v>
          </cell>
          <cell r="Y145">
            <v>1857</v>
          </cell>
          <cell r="Z145">
            <v>943</v>
          </cell>
          <cell r="AA145">
            <v>914</v>
          </cell>
          <cell r="AB145">
            <v>1906</v>
          </cell>
          <cell r="AC145">
            <v>959</v>
          </cell>
          <cell r="AD145">
            <v>947</v>
          </cell>
          <cell r="AE145">
            <v>1939</v>
          </cell>
          <cell r="AF145">
            <v>988</v>
          </cell>
          <cell r="AG145">
            <v>951</v>
          </cell>
          <cell r="AH145">
            <v>1868</v>
          </cell>
          <cell r="AI145">
            <v>963</v>
          </cell>
          <cell r="AJ145">
            <v>905</v>
          </cell>
          <cell r="AK145">
            <v>1890</v>
          </cell>
          <cell r="AL145">
            <v>939</v>
          </cell>
          <cell r="AM145">
            <v>951</v>
          </cell>
          <cell r="AN145">
            <v>1746</v>
          </cell>
          <cell r="AO145">
            <v>921</v>
          </cell>
          <cell r="AP145">
            <v>825</v>
          </cell>
          <cell r="AQ145">
            <v>1797</v>
          </cell>
          <cell r="AR145">
            <v>920</v>
          </cell>
          <cell r="AS145">
            <v>877</v>
          </cell>
          <cell r="AT145">
            <v>1649</v>
          </cell>
          <cell r="AU145">
            <v>894</v>
          </cell>
          <cell r="AV145">
            <v>755</v>
          </cell>
          <cell r="AW145">
            <v>1700</v>
          </cell>
          <cell r="AX145">
            <v>852</v>
          </cell>
          <cell r="AY145">
            <v>848</v>
          </cell>
          <cell r="AZ145">
            <v>1591</v>
          </cell>
          <cell r="BA145">
            <v>846</v>
          </cell>
          <cell r="BB145">
            <v>745</v>
          </cell>
          <cell r="BC145">
            <v>1544</v>
          </cell>
          <cell r="BD145">
            <v>823</v>
          </cell>
          <cell r="BE145">
            <v>721</v>
          </cell>
          <cell r="BF145">
            <v>1382</v>
          </cell>
          <cell r="BG145">
            <v>741</v>
          </cell>
          <cell r="BH145">
            <v>641</v>
          </cell>
          <cell r="BI145">
            <v>1362</v>
          </cell>
          <cell r="BJ145">
            <v>722</v>
          </cell>
          <cell r="BK145">
            <v>640</v>
          </cell>
          <cell r="BL145">
            <v>1403</v>
          </cell>
          <cell r="BM145">
            <v>759</v>
          </cell>
          <cell r="BN145">
            <v>644</v>
          </cell>
          <cell r="BO145">
            <v>1556</v>
          </cell>
          <cell r="BP145">
            <v>822</v>
          </cell>
          <cell r="BQ145">
            <v>734</v>
          </cell>
          <cell r="BR145">
            <v>1542</v>
          </cell>
          <cell r="BS145">
            <v>818</v>
          </cell>
          <cell r="BT145">
            <v>724</v>
          </cell>
          <cell r="BU145">
            <v>1569</v>
          </cell>
          <cell r="BV145">
            <v>794</v>
          </cell>
          <cell r="BW145">
            <v>775</v>
          </cell>
          <cell r="BX145">
            <v>1706</v>
          </cell>
          <cell r="BY145">
            <v>899</v>
          </cell>
          <cell r="BZ145">
            <v>807</v>
          </cell>
          <cell r="CA145">
            <v>1488</v>
          </cell>
          <cell r="CB145">
            <v>791</v>
          </cell>
          <cell r="CC145">
            <v>697</v>
          </cell>
          <cell r="CD145">
            <v>1624</v>
          </cell>
          <cell r="CE145">
            <v>825</v>
          </cell>
          <cell r="CF145">
            <v>799</v>
          </cell>
          <cell r="CG145">
            <v>1625</v>
          </cell>
          <cell r="CH145">
            <v>781</v>
          </cell>
          <cell r="CI145">
            <v>844</v>
          </cell>
          <cell r="CJ145">
            <v>1743</v>
          </cell>
          <cell r="CK145">
            <v>919</v>
          </cell>
          <cell r="CL145">
            <v>824</v>
          </cell>
          <cell r="CM145">
            <v>1975</v>
          </cell>
          <cell r="CN145">
            <v>1024</v>
          </cell>
          <cell r="CO145">
            <v>951</v>
          </cell>
          <cell r="CP145">
            <v>2004</v>
          </cell>
          <cell r="CQ145">
            <v>979</v>
          </cell>
          <cell r="CR145">
            <v>1025</v>
          </cell>
          <cell r="CS145">
            <v>1933</v>
          </cell>
          <cell r="CT145">
            <v>907</v>
          </cell>
          <cell r="CU145">
            <v>1026</v>
          </cell>
          <cell r="CV145">
            <v>1959</v>
          </cell>
          <cell r="CW145">
            <v>905</v>
          </cell>
          <cell r="CX145">
            <v>1054</v>
          </cell>
          <cell r="CY145">
            <v>2020</v>
          </cell>
          <cell r="CZ145">
            <v>1019</v>
          </cell>
          <cell r="DA145">
            <v>1001</v>
          </cell>
          <cell r="DB145">
            <v>2309</v>
          </cell>
          <cell r="DC145">
            <v>1134</v>
          </cell>
          <cell r="DD145">
            <v>1175</v>
          </cell>
          <cell r="DE145">
            <v>2133</v>
          </cell>
          <cell r="DF145">
            <v>1088</v>
          </cell>
          <cell r="DG145">
            <v>1045</v>
          </cell>
          <cell r="DH145">
            <v>2144</v>
          </cell>
          <cell r="DI145">
            <v>1156</v>
          </cell>
          <cell r="DJ145">
            <v>988</v>
          </cell>
          <cell r="DK145">
            <v>2068</v>
          </cell>
          <cell r="DL145">
            <v>1098</v>
          </cell>
          <cell r="DM145">
            <v>970</v>
          </cell>
          <cell r="DN145">
            <v>1990</v>
          </cell>
          <cell r="DO145">
            <v>1047</v>
          </cell>
          <cell r="DP145">
            <v>943</v>
          </cell>
          <cell r="DQ145">
            <v>2196</v>
          </cell>
          <cell r="DR145">
            <v>1111</v>
          </cell>
          <cell r="DS145">
            <v>1085</v>
          </cell>
          <cell r="DT145">
            <v>2101</v>
          </cell>
          <cell r="DU145">
            <v>1113</v>
          </cell>
          <cell r="DV145">
            <v>988</v>
          </cell>
          <cell r="DW145">
            <v>1998</v>
          </cell>
          <cell r="DX145">
            <v>970</v>
          </cell>
          <cell r="DY145">
            <v>1028</v>
          </cell>
          <cell r="DZ145">
            <v>1802</v>
          </cell>
          <cell r="EA145">
            <v>876</v>
          </cell>
          <cell r="EB145">
            <v>926</v>
          </cell>
          <cell r="EC145">
            <v>1679</v>
          </cell>
          <cell r="ED145">
            <v>829</v>
          </cell>
          <cell r="EE145">
            <v>850</v>
          </cell>
          <cell r="EF145">
            <v>1803</v>
          </cell>
          <cell r="EG145">
            <v>942</v>
          </cell>
          <cell r="EH145">
            <v>861</v>
          </cell>
          <cell r="EI145">
            <v>1718</v>
          </cell>
          <cell r="EJ145">
            <v>868</v>
          </cell>
          <cell r="EK145">
            <v>850</v>
          </cell>
          <cell r="EL145">
            <v>1736</v>
          </cell>
          <cell r="EM145">
            <v>880</v>
          </cell>
          <cell r="EN145">
            <v>856</v>
          </cell>
          <cell r="EO145">
            <v>1737</v>
          </cell>
          <cell r="EP145">
            <v>860</v>
          </cell>
          <cell r="EQ145">
            <v>877</v>
          </cell>
          <cell r="ER145">
            <v>1777</v>
          </cell>
          <cell r="ES145">
            <v>901</v>
          </cell>
          <cell r="ET145">
            <v>876</v>
          </cell>
          <cell r="EU145">
            <v>1778</v>
          </cell>
          <cell r="EV145">
            <v>880</v>
          </cell>
          <cell r="EW145">
            <v>898</v>
          </cell>
          <cell r="EX145">
            <v>1895</v>
          </cell>
          <cell r="EY145">
            <v>958</v>
          </cell>
          <cell r="EZ145">
            <v>937</v>
          </cell>
          <cell r="FA145">
            <v>1888</v>
          </cell>
          <cell r="FB145">
            <v>1003</v>
          </cell>
          <cell r="FC145">
            <v>885</v>
          </cell>
          <cell r="FD145">
            <v>1940</v>
          </cell>
          <cell r="FE145">
            <v>1011</v>
          </cell>
          <cell r="FF145">
            <v>929</v>
          </cell>
          <cell r="FG145">
            <v>1818</v>
          </cell>
          <cell r="FH145">
            <v>906</v>
          </cell>
          <cell r="FI145">
            <v>912</v>
          </cell>
          <cell r="FJ145">
            <v>1748</v>
          </cell>
          <cell r="FK145">
            <v>923</v>
          </cell>
          <cell r="FL145">
            <v>825</v>
          </cell>
          <cell r="FM145">
            <v>1781</v>
          </cell>
          <cell r="FN145">
            <v>925</v>
          </cell>
          <cell r="FO145">
            <v>856</v>
          </cell>
          <cell r="FP145">
            <v>1924</v>
          </cell>
          <cell r="FQ145">
            <v>967</v>
          </cell>
          <cell r="FR145">
            <v>957</v>
          </cell>
          <cell r="FS145">
            <v>1780</v>
          </cell>
          <cell r="FT145">
            <v>852</v>
          </cell>
          <cell r="FU145">
            <v>928</v>
          </cell>
          <cell r="FV145">
            <v>1789</v>
          </cell>
          <cell r="FW145">
            <v>890</v>
          </cell>
          <cell r="FX145">
            <v>899</v>
          </cell>
          <cell r="FY145">
            <v>1627</v>
          </cell>
          <cell r="FZ145">
            <v>837</v>
          </cell>
          <cell r="GA145">
            <v>790</v>
          </cell>
          <cell r="GB145">
            <v>1652</v>
          </cell>
          <cell r="GC145">
            <v>802</v>
          </cell>
          <cell r="GD145">
            <v>850</v>
          </cell>
          <cell r="GE145">
            <v>1582</v>
          </cell>
          <cell r="GF145">
            <v>769</v>
          </cell>
          <cell r="GG145">
            <v>813</v>
          </cell>
          <cell r="GH145">
            <v>1633</v>
          </cell>
          <cell r="GI145">
            <v>820</v>
          </cell>
          <cell r="GJ145">
            <v>813</v>
          </cell>
          <cell r="GK145">
            <v>1600</v>
          </cell>
          <cell r="GL145">
            <v>800</v>
          </cell>
          <cell r="GM145">
            <v>800</v>
          </cell>
          <cell r="GN145">
            <v>1556</v>
          </cell>
          <cell r="GO145">
            <v>757</v>
          </cell>
          <cell r="GP145">
            <v>799</v>
          </cell>
          <cell r="GQ145">
            <v>1461</v>
          </cell>
          <cell r="GR145">
            <v>741</v>
          </cell>
          <cell r="GS145">
            <v>720</v>
          </cell>
          <cell r="GT145">
            <v>1418</v>
          </cell>
          <cell r="GU145">
            <v>691</v>
          </cell>
          <cell r="GV145">
            <v>727</v>
          </cell>
          <cell r="GW145">
            <v>1476</v>
          </cell>
          <cell r="GX145">
            <v>697</v>
          </cell>
          <cell r="GY145">
            <v>779</v>
          </cell>
          <cell r="GZ145">
            <v>1360</v>
          </cell>
          <cell r="HA145">
            <v>644</v>
          </cell>
          <cell r="HB145">
            <v>716</v>
          </cell>
          <cell r="HC145">
            <v>1293</v>
          </cell>
          <cell r="HD145">
            <v>616</v>
          </cell>
          <cell r="HE145">
            <v>677</v>
          </cell>
          <cell r="HF145">
            <v>1367</v>
          </cell>
          <cell r="HG145">
            <v>645</v>
          </cell>
          <cell r="HH145">
            <v>722</v>
          </cell>
          <cell r="HI145">
            <v>1306</v>
          </cell>
          <cell r="HJ145">
            <v>621</v>
          </cell>
          <cell r="HK145">
            <v>685</v>
          </cell>
          <cell r="HL145">
            <v>1334</v>
          </cell>
          <cell r="HM145">
            <v>660</v>
          </cell>
          <cell r="HN145">
            <v>674</v>
          </cell>
          <cell r="HO145">
            <v>1331</v>
          </cell>
          <cell r="HP145">
            <v>676</v>
          </cell>
          <cell r="HQ145">
            <v>655</v>
          </cell>
          <cell r="HR145">
            <v>1490</v>
          </cell>
          <cell r="HS145">
            <v>706</v>
          </cell>
          <cell r="HT145">
            <v>784</v>
          </cell>
          <cell r="HU145">
            <v>1108</v>
          </cell>
          <cell r="HV145">
            <v>534</v>
          </cell>
          <cell r="HW145">
            <v>574</v>
          </cell>
          <cell r="HX145">
            <v>1129</v>
          </cell>
          <cell r="HY145">
            <v>586</v>
          </cell>
          <cell r="HZ145">
            <v>543</v>
          </cell>
          <cell r="IA145">
            <v>1004</v>
          </cell>
          <cell r="IB145">
            <v>496</v>
          </cell>
          <cell r="IC145">
            <v>508</v>
          </cell>
          <cell r="ID145">
            <v>907</v>
          </cell>
          <cell r="IE145">
            <v>436</v>
          </cell>
          <cell r="IF145">
            <v>471</v>
          </cell>
          <cell r="IG145">
            <v>888</v>
          </cell>
          <cell r="IH145">
            <v>430</v>
          </cell>
          <cell r="II145">
            <v>458</v>
          </cell>
          <cell r="IJ145">
            <v>784</v>
          </cell>
          <cell r="IK145">
            <v>376</v>
          </cell>
          <cell r="IL145">
            <v>408</v>
          </cell>
          <cell r="IM145">
            <v>777</v>
          </cell>
          <cell r="IN145">
            <v>370</v>
          </cell>
          <cell r="IO145">
            <v>407</v>
          </cell>
          <cell r="IP145">
            <v>805</v>
          </cell>
          <cell r="IQ145">
            <v>359</v>
          </cell>
          <cell r="IR145">
            <v>446</v>
          </cell>
          <cell r="IS145">
            <v>850</v>
          </cell>
          <cell r="IT145">
            <v>400</v>
          </cell>
          <cell r="IU145">
            <v>450</v>
          </cell>
          <cell r="IV145">
            <v>786</v>
          </cell>
          <cell r="IW145">
            <v>371</v>
          </cell>
          <cell r="IX145">
            <v>415</v>
          </cell>
          <cell r="IY145">
            <v>754</v>
          </cell>
          <cell r="IZ145">
            <v>336</v>
          </cell>
          <cell r="JA145">
            <v>418</v>
          </cell>
          <cell r="JB145">
            <v>724</v>
          </cell>
          <cell r="JC145">
            <v>322</v>
          </cell>
          <cell r="JD145">
            <v>402</v>
          </cell>
          <cell r="JE145">
            <v>623</v>
          </cell>
          <cell r="JF145">
            <v>286</v>
          </cell>
          <cell r="JG145">
            <v>337</v>
          </cell>
          <cell r="JH145">
            <v>603</v>
          </cell>
          <cell r="JI145">
            <v>246</v>
          </cell>
          <cell r="JJ145">
            <v>357</v>
          </cell>
          <cell r="JK145">
            <v>582</v>
          </cell>
          <cell r="JL145">
            <v>242</v>
          </cell>
          <cell r="JM145">
            <v>340</v>
          </cell>
          <cell r="JN145">
            <v>558</v>
          </cell>
          <cell r="JO145">
            <v>247</v>
          </cell>
          <cell r="JP145">
            <v>311</v>
          </cell>
          <cell r="JQ145">
            <v>532</v>
          </cell>
          <cell r="JR145">
            <v>205</v>
          </cell>
          <cell r="JS145">
            <v>327</v>
          </cell>
          <cell r="JT145">
            <v>503</v>
          </cell>
          <cell r="JU145">
            <v>224</v>
          </cell>
          <cell r="JV145">
            <v>279</v>
          </cell>
          <cell r="JW145">
            <v>435</v>
          </cell>
          <cell r="JX145">
            <v>172</v>
          </cell>
          <cell r="JY145">
            <v>263</v>
          </cell>
          <cell r="JZ145">
            <v>372</v>
          </cell>
          <cell r="KA145">
            <v>126</v>
          </cell>
          <cell r="KB145">
            <v>246</v>
          </cell>
          <cell r="KC145">
            <v>344</v>
          </cell>
          <cell r="KD145">
            <v>112</v>
          </cell>
          <cell r="KE145">
            <v>232</v>
          </cell>
          <cell r="KF145">
            <v>1196</v>
          </cell>
          <cell r="KG145">
            <v>360</v>
          </cell>
          <cell r="KH145">
            <v>836</v>
          </cell>
        </row>
        <row r="146">
          <cell r="C146" t="str">
            <v>Isle of Wight</v>
          </cell>
          <cell r="D146" t="str">
            <v>E06000046</v>
          </cell>
          <cell r="E146" t="str">
            <v>Unitary Authority</v>
          </cell>
          <cell r="F146">
            <v>139395</v>
          </cell>
          <cell r="G146">
            <v>80239</v>
          </cell>
          <cell r="H146">
            <v>5.2671147999999999</v>
          </cell>
          <cell r="I146">
            <v>0.57562322895369278</v>
          </cell>
          <cell r="J146">
            <v>6900</v>
          </cell>
          <cell r="K146">
            <v>6126</v>
          </cell>
          <cell r="L146">
            <v>6649</v>
          </cell>
          <cell r="M146">
            <v>6534</v>
          </cell>
          <cell r="N146">
            <v>6997</v>
          </cell>
          <cell r="O146">
            <v>7387</v>
          </cell>
          <cell r="P146">
            <v>9678</v>
          </cell>
          <cell r="Q146">
            <v>10443</v>
          </cell>
          <cell r="R146">
            <v>9431</v>
          </cell>
          <cell r="S146">
            <v>10094</v>
          </cell>
          <cell r="T146">
            <v>68135</v>
          </cell>
          <cell r="U146">
            <v>71260</v>
          </cell>
          <cell r="V146">
            <v>1340</v>
          </cell>
          <cell r="W146">
            <v>675</v>
          </cell>
          <cell r="X146">
            <v>665</v>
          </cell>
          <cell r="Y146">
            <v>1340</v>
          </cell>
          <cell r="Z146">
            <v>682</v>
          </cell>
          <cell r="AA146">
            <v>658</v>
          </cell>
          <cell r="AB146">
            <v>1336</v>
          </cell>
          <cell r="AC146">
            <v>683</v>
          </cell>
          <cell r="AD146">
            <v>653</v>
          </cell>
          <cell r="AE146">
            <v>1436</v>
          </cell>
          <cell r="AF146">
            <v>764</v>
          </cell>
          <cell r="AG146">
            <v>672</v>
          </cell>
          <cell r="AH146">
            <v>1352</v>
          </cell>
          <cell r="AI146">
            <v>692</v>
          </cell>
          <cell r="AJ146">
            <v>660</v>
          </cell>
          <cell r="AK146">
            <v>1355</v>
          </cell>
          <cell r="AL146">
            <v>689</v>
          </cell>
          <cell r="AM146">
            <v>666</v>
          </cell>
          <cell r="AN146">
            <v>1323</v>
          </cell>
          <cell r="AO146">
            <v>701</v>
          </cell>
          <cell r="AP146">
            <v>622</v>
          </cell>
          <cell r="AQ146">
            <v>1366</v>
          </cell>
          <cell r="AR146">
            <v>746</v>
          </cell>
          <cell r="AS146">
            <v>620</v>
          </cell>
          <cell r="AT146">
            <v>1375</v>
          </cell>
          <cell r="AU146">
            <v>711</v>
          </cell>
          <cell r="AV146">
            <v>664</v>
          </cell>
          <cell r="AW146">
            <v>1474</v>
          </cell>
          <cell r="AX146">
            <v>771</v>
          </cell>
          <cell r="AY146">
            <v>703</v>
          </cell>
          <cell r="AZ146">
            <v>1380</v>
          </cell>
          <cell r="BA146">
            <v>720</v>
          </cell>
          <cell r="BB146">
            <v>660</v>
          </cell>
          <cell r="BC146">
            <v>1360</v>
          </cell>
          <cell r="BD146">
            <v>701</v>
          </cell>
          <cell r="BE146">
            <v>659</v>
          </cell>
          <cell r="BF146">
            <v>1341</v>
          </cell>
          <cell r="BG146">
            <v>699</v>
          </cell>
          <cell r="BH146">
            <v>642</v>
          </cell>
          <cell r="BI146">
            <v>1302</v>
          </cell>
          <cell r="BJ146">
            <v>647</v>
          </cell>
          <cell r="BK146">
            <v>655</v>
          </cell>
          <cell r="BL146">
            <v>1512</v>
          </cell>
          <cell r="BM146">
            <v>817</v>
          </cell>
          <cell r="BN146">
            <v>695</v>
          </cell>
          <cell r="BO146">
            <v>1517</v>
          </cell>
          <cell r="BP146">
            <v>764</v>
          </cell>
          <cell r="BQ146">
            <v>753</v>
          </cell>
          <cell r="BR146">
            <v>1625</v>
          </cell>
          <cell r="BS146">
            <v>814</v>
          </cell>
          <cell r="BT146">
            <v>811</v>
          </cell>
          <cell r="BU146">
            <v>1580</v>
          </cell>
          <cell r="BV146">
            <v>840</v>
          </cell>
          <cell r="BW146">
            <v>740</v>
          </cell>
          <cell r="BX146">
            <v>1687</v>
          </cell>
          <cell r="BY146">
            <v>901</v>
          </cell>
          <cell r="BZ146">
            <v>786</v>
          </cell>
          <cell r="CA146">
            <v>1415</v>
          </cell>
          <cell r="CB146">
            <v>768</v>
          </cell>
          <cell r="CC146">
            <v>647</v>
          </cell>
          <cell r="CD146">
            <v>1275</v>
          </cell>
          <cell r="CE146">
            <v>681</v>
          </cell>
          <cell r="CF146">
            <v>594</v>
          </cell>
          <cell r="CG146">
            <v>1385</v>
          </cell>
          <cell r="CH146">
            <v>778</v>
          </cell>
          <cell r="CI146">
            <v>607</v>
          </cell>
          <cell r="CJ146">
            <v>1268</v>
          </cell>
          <cell r="CK146">
            <v>696</v>
          </cell>
          <cell r="CL146">
            <v>572</v>
          </cell>
          <cell r="CM146">
            <v>1288</v>
          </cell>
          <cell r="CN146">
            <v>607</v>
          </cell>
          <cell r="CO146">
            <v>681</v>
          </cell>
          <cell r="CP146">
            <v>1503</v>
          </cell>
          <cell r="CQ146">
            <v>815</v>
          </cell>
          <cell r="CR146">
            <v>688</v>
          </cell>
          <cell r="CS146">
            <v>1297</v>
          </cell>
          <cell r="CT146">
            <v>645</v>
          </cell>
          <cell r="CU146">
            <v>652</v>
          </cell>
          <cell r="CV146">
            <v>1330</v>
          </cell>
          <cell r="CW146">
            <v>655</v>
          </cell>
          <cell r="CX146">
            <v>675</v>
          </cell>
          <cell r="CY146">
            <v>1367</v>
          </cell>
          <cell r="CZ146">
            <v>743</v>
          </cell>
          <cell r="DA146">
            <v>624</v>
          </cell>
          <cell r="DB146">
            <v>1331</v>
          </cell>
          <cell r="DC146">
            <v>661</v>
          </cell>
          <cell r="DD146">
            <v>670</v>
          </cell>
          <cell r="DE146">
            <v>1358</v>
          </cell>
          <cell r="DF146">
            <v>712</v>
          </cell>
          <cell r="DG146">
            <v>646</v>
          </cell>
          <cell r="DH146">
            <v>1304</v>
          </cell>
          <cell r="DI146">
            <v>611</v>
          </cell>
          <cell r="DJ146">
            <v>693</v>
          </cell>
          <cell r="DK146">
            <v>1343</v>
          </cell>
          <cell r="DL146">
            <v>684</v>
          </cell>
          <cell r="DM146">
            <v>659</v>
          </cell>
          <cell r="DN146">
            <v>1257</v>
          </cell>
          <cell r="DO146">
            <v>653</v>
          </cell>
          <cell r="DP146">
            <v>604</v>
          </cell>
          <cell r="DQ146">
            <v>1255</v>
          </cell>
          <cell r="DR146">
            <v>594</v>
          </cell>
          <cell r="DS146">
            <v>661</v>
          </cell>
          <cell r="DT146">
            <v>1341</v>
          </cell>
          <cell r="DU146">
            <v>691</v>
          </cell>
          <cell r="DV146">
            <v>650</v>
          </cell>
          <cell r="DW146">
            <v>1365</v>
          </cell>
          <cell r="DX146">
            <v>697</v>
          </cell>
          <cell r="DY146">
            <v>668</v>
          </cell>
          <cell r="DZ146">
            <v>1315</v>
          </cell>
          <cell r="EA146">
            <v>675</v>
          </cell>
          <cell r="EB146">
            <v>640</v>
          </cell>
          <cell r="EC146">
            <v>1208</v>
          </cell>
          <cell r="ED146">
            <v>590</v>
          </cell>
          <cell r="EE146">
            <v>618</v>
          </cell>
          <cell r="EF146">
            <v>1191</v>
          </cell>
          <cell r="EG146">
            <v>591</v>
          </cell>
          <cell r="EH146">
            <v>600</v>
          </cell>
          <cell r="EI146">
            <v>1308</v>
          </cell>
          <cell r="EJ146">
            <v>635</v>
          </cell>
          <cell r="EK146">
            <v>673</v>
          </cell>
          <cell r="EL146">
            <v>1409</v>
          </cell>
          <cell r="EM146">
            <v>694</v>
          </cell>
          <cell r="EN146">
            <v>715</v>
          </cell>
          <cell r="EO146">
            <v>1497</v>
          </cell>
          <cell r="EP146">
            <v>702</v>
          </cell>
          <cell r="EQ146">
            <v>795</v>
          </cell>
          <cell r="ER146">
            <v>1586</v>
          </cell>
          <cell r="ES146">
            <v>772</v>
          </cell>
          <cell r="ET146">
            <v>814</v>
          </cell>
          <cell r="EU146">
            <v>1651</v>
          </cell>
          <cell r="EV146">
            <v>755</v>
          </cell>
          <cell r="EW146">
            <v>896</v>
          </cell>
          <cell r="EX146">
            <v>1854</v>
          </cell>
          <cell r="EY146">
            <v>886</v>
          </cell>
          <cell r="EZ146">
            <v>968</v>
          </cell>
          <cell r="FA146">
            <v>1846</v>
          </cell>
          <cell r="FB146">
            <v>842</v>
          </cell>
          <cell r="FC146">
            <v>1004</v>
          </cell>
          <cell r="FD146">
            <v>1903</v>
          </cell>
          <cell r="FE146">
            <v>889</v>
          </cell>
          <cell r="FF146">
            <v>1014</v>
          </cell>
          <cell r="FG146">
            <v>1974</v>
          </cell>
          <cell r="FH146">
            <v>909</v>
          </cell>
          <cell r="FI146">
            <v>1065</v>
          </cell>
          <cell r="FJ146">
            <v>2105</v>
          </cell>
          <cell r="FK146">
            <v>1013</v>
          </cell>
          <cell r="FL146">
            <v>1092</v>
          </cell>
          <cell r="FM146">
            <v>2093</v>
          </cell>
          <cell r="FN146">
            <v>1026</v>
          </cell>
          <cell r="FO146">
            <v>1067</v>
          </cell>
          <cell r="FP146">
            <v>2178</v>
          </cell>
          <cell r="FQ146">
            <v>1089</v>
          </cell>
          <cell r="FR146">
            <v>1089</v>
          </cell>
          <cell r="FS146">
            <v>2073</v>
          </cell>
          <cell r="FT146">
            <v>1037</v>
          </cell>
          <cell r="FU146">
            <v>1036</v>
          </cell>
          <cell r="FV146">
            <v>2042</v>
          </cell>
          <cell r="FW146">
            <v>993</v>
          </cell>
          <cell r="FX146">
            <v>1049</v>
          </cell>
          <cell r="FY146">
            <v>1967</v>
          </cell>
          <cell r="FZ146">
            <v>925</v>
          </cell>
          <cell r="GA146">
            <v>1042</v>
          </cell>
          <cell r="GB146">
            <v>1940</v>
          </cell>
          <cell r="GC146">
            <v>955</v>
          </cell>
          <cell r="GD146">
            <v>985</v>
          </cell>
          <cell r="GE146">
            <v>2007</v>
          </cell>
          <cell r="GF146">
            <v>960</v>
          </cell>
          <cell r="GG146">
            <v>1047</v>
          </cell>
          <cell r="GH146">
            <v>1992</v>
          </cell>
          <cell r="GI146">
            <v>977</v>
          </cell>
          <cell r="GJ146">
            <v>1015</v>
          </cell>
          <cell r="GK146">
            <v>1924</v>
          </cell>
          <cell r="GL146">
            <v>983</v>
          </cell>
          <cell r="GM146">
            <v>941</v>
          </cell>
          <cell r="GN146">
            <v>1893</v>
          </cell>
          <cell r="GO146">
            <v>893</v>
          </cell>
          <cell r="GP146">
            <v>1000</v>
          </cell>
          <cell r="GQ146">
            <v>1992</v>
          </cell>
          <cell r="GR146">
            <v>948</v>
          </cell>
          <cell r="GS146">
            <v>1044</v>
          </cell>
          <cell r="GT146">
            <v>1876</v>
          </cell>
          <cell r="GU146">
            <v>927</v>
          </cell>
          <cell r="GV146">
            <v>949</v>
          </cell>
          <cell r="GW146">
            <v>1974</v>
          </cell>
          <cell r="GX146">
            <v>949</v>
          </cell>
          <cell r="GY146">
            <v>1025</v>
          </cell>
          <cell r="GZ146">
            <v>1931</v>
          </cell>
          <cell r="HA146">
            <v>923</v>
          </cell>
          <cell r="HB146">
            <v>1008</v>
          </cell>
          <cell r="HC146">
            <v>1976</v>
          </cell>
          <cell r="HD146">
            <v>924</v>
          </cell>
          <cell r="HE146">
            <v>1052</v>
          </cell>
          <cell r="HF146">
            <v>1960</v>
          </cell>
          <cell r="HG146">
            <v>947</v>
          </cell>
          <cell r="HH146">
            <v>1013</v>
          </cell>
          <cell r="HI146">
            <v>2052</v>
          </cell>
          <cell r="HJ146">
            <v>996</v>
          </cell>
          <cell r="HK146">
            <v>1056</v>
          </cell>
          <cell r="HL146">
            <v>2176</v>
          </cell>
          <cell r="HM146">
            <v>1066</v>
          </cell>
          <cell r="HN146">
            <v>1110</v>
          </cell>
          <cell r="HO146">
            <v>2401</v>
          </cell>
          <cell r="HP146">
            <v>1170</v>
          </cell>
          <cell r="HQ146">
            <v>1231</v>
          </cell>
          <cell r="HR146">
            <v>2709</v>
          </cell>
          <cell r="HS146">
            <v>1344</v>
          </cell>
          <cell r="HT146">
            <v>1365</v>
          </cell>
          <cell r="HU146">
            <v>2109</v>
          </cell>
          <cell r="HV146">
            <v>1023</v>
          </cell>
          <cell r="HW146">
            <v>1086</v>
          </cell>
          <cell r="HX146">
            <v>2047</v>
          </cell>
          <cell r="HY146">
            <v>1014</v>
          </cell>
          <cell r="HZ146">
            <v>1033</v>
          </cell>
          <cell r="IA146">
            <v>2036</v>
          </cell>
          <cell r="IB146">
            <v>976</v>
          </cell>
          <cell r="IC146">
            <v>1060</v>
          </cell>
          <cell r="ID146">
            <v>1888</v>
          </cell>
          <cell r="IE146">
            <v>927</v>
          </cell>
          <cell r="IF146">
            <v>961</v>
          </cell>
          <cell r="IG146">
            <v>1691</v>
          </cell>
          <cell r="IH146">
            <v>823</v>
          </cell>
          <cell r="II146">
            <v>868</v>
          </cell>
          <cell r="IJ146">
            <v>1350</v>
          </cell>
          <cell r="IK146">
            <v>656</v>
          </cell>
          <cell r="IL146">
            <v>694</v>
          </cell>
          <cell r="IM146">
            <v>1467</v>
          </cell>
          <cell r="IN146">
            <v>740</v>
          </cell>
          <cell r="IO146">
            <v>727</v>
          </cell>
          <cell r="IP146">
            <v>1398</v>
          </cell>
          <cell r="IQ146">
            <v>646</v>
          </cell>
          <cell r="IR146">
            <v>752</v>
          </cell>
          <cell r="IS146">
            <v>1348</v>
          </cell>
          <cell r="IT146">
            <v>657</v>
          </cell>
          <cell r="IU146">
            <v>691</v>
          </cell>
          <cell r="IV146">
            <v>1176</v>
          </cell>
          <cell r="IW146">
            <v>543</v>
          </cell>
          <cell r="IX146">
            <v>633</v>
          </cell>
          <cell r="IY146">
            <v>1179</v>
          </cell>
          <cell r="IZ146">
            <v>545</v>
          </cell>
          <cell r="JA146">
            <v>634</v>
          </cell>
          <cell r="JB146">
            <v>1097</v>
          </cell>
          <cell r="JC146">
            <v>499</v>
          </cell>
          <cell r="JD146">
            <v>598</v>
          </cell>
          <cell r="JE146">
            <v>992</v>
          </cell>
          <cell r="JF146">
            <v>460</v>
          </cell>
          <cell r="JG146">
            <v>532</v>
          </cell>
          <cell r="JH146">
            <v>966</v>
          </cell>
          <cell r="JI146">
            <v>423</v>
          </cell>
          <cell r="JJ146">
            <v>543</v>
          </cell>
          <cell r="JK146">
            <v>961</v>
          </cell>
          <cell r="JL146">
            <v>387</v>
          </cell>
          <cell r="JM146">
            <v>574</v>
          </cell>
          <cell r="JN146">
            <v>829</v>
          </cell>
          <cell r="JO146">
            <v>349</v>
          </cell>
          <cell r="JP146">
            <v>480</v>
          </cell>
          <cell r="JQ146">
            <v>775</v>
          </cell>
          <cell r="JR146">
            <v>305</v>
          </cell>
          <cell r="JS146">
            <v>470</v>
          </cell>
          <cell r="JT146">
            <v>681</v>
          </cell>
          <cell r="JU146">
            <v>258</v>
          </cell>
          <cell r="JV146">
            <v>423</v>
          </cell>
          <cell r="JW146">
            <v>628</v>
          </cell>
          <cell r="JX146">
            <v>216</v>
          </cell>
          <cell r="JY146">
            <v>412</v>
          </cell>
          <cell r="JZ146">
            <v>544</v>
          </cell>
          <cell r="KA146">
            <v>202</v>
          </cell>
          <cell r="KB146">
            <v>342</v>
          </cell>
          <cell r="KC146">
            <v>460</v>
          </cell>
          <cell r="KD146">
            <v>165</v>
          </cell>
          <cell r="KE146">
            <v>295</v>
          </cell>
          <cell r="KF146">
            <v>2087</v>
          </cell>
          <cell r="KG146">
            <v>628</v>
          </cell>
          <cell r="KH146">
            <v>1459</v>
          </cell>
        </row>
        <row r="147">
          <cell r="C147" t="str">
            <v>Isles of Scilly</v>
          </cell>
          <cell r="D147" t="str">
            <v>E06000053</v>
          </cell>
          <cell r="E147" t="str">
            <v>Unitary Authority</v>
          </cell>
          <cell r="F147">
            <v>2324</v>
          </cell>
          <cell r="G147">
            <v>1392</v>
          </cell>
          <cell r="H147" t="str">
            <v>#</v>
          </cell>
          <cell r="I147">
            <v>0.59896729776247848</v>
          </cell>
          <cell r="J147">
            <v>89</v>
          </cell>
          <cell r="K147">
            <v>108</v>
          </cell>
          <cell r="L147">
            <v>155</v>
          </cell>
          <cell r="M147">
            <v>129</v>
          </cell>
          <cell r="N147">
            <v>120</v>
          </cell>
          <cell r="O147">
            <v>137</v>
          </cell>
          <cell r="P147">
            <v>167</v>
          </cell>
          <cell r="Q147">
            <v>159</v>
          </cell>
          <cell r="R147">
            <v>182</v>
          </cell>
          <cell r="S147">
            <v>146</v>
          </cell>
          <cell r="T147">
            <v>1176</v>
          </cell>
          <cell r="U147">
            <v>1148</v>
          </cell>
          <cell r="V147">
            <v>30</v>
          </cell>
          <cell r="W147">
            <v>10</v>
          </cell>
          <cell r="X147">
            <v>20</v>
          </cell>
          <cell r="Y147">
            <v>22</v>
          </cell>
          <cell r="Z147">
            <v>10</v>
          </cell>
          <cell r="AA147">
            <v>12</v>
          </cell>
          <cell r="AB147">
            <v>24</v>
          </cell>
          <cell r="AC147">
            <v>13</v>
          </cell>
          <cell r="AD147">
            <v>11</v>
          </cell>
          <cell r="AE147">
            <v>15</v>
          </cell>
          <cell r="AF147">
            <v>9</v>
          </cell>
          <cell r="AG147">
            <v>6</v>
          </cell>
          <cell r="AH147">
            <v>24</v>
          </cell>
          <cell r="AI147">
            <v>14</v>
          </cell>
          <cell r="AJ147">
            <v>10</v>
          </cell>
          <cell r="AK147">
            <v>22</v>
          </cell>
          <cell r="AL147">
            <v>8</v>
          </cell>
          <cell r="AM147">
            <v>14</v>
          </cell>
          <cell r="AN147">
            <v>24</v>
          </cell>
          <cell r="AO147">
            <v>14</v>
          </cell>
          <cell r="AP147">
            <v>10</v>
          </cell>
          <cell r="AQ147">
            <v>24</v>
          </cell>
          <cell r="AR147">
            <v>11</v>
          </cell>
          <cell r="AS147">
            <v>13</v>
          </cell>
          <cell r="AT147">
            <v>24</v>
          </cell>
          <cell r="AU147">
            <v>14</v>
          </cell>
          <cell r="AV147">
            <v>10</v>
          </cell>
          <cell r="AW147">
            <v>19</v>
          </cell>
          <cell r="AX147">
            <v>15</v>
          </cell>
          <cell r="AY147">
            <v>4</v>
          </cell>
          <cell r="AZ147">
            <v>22</v>
          </cell>
          <cell r="BA147">
            <v>10</v>
          </cell>
          <cell r="BB147">
            <v>12</v>
          </cell>
          <cell r="BC147">
            <v>30</v>
          </cell>
          <cell r="BD147">
            <v>14</v>
          </cell>
          <cell r="BE147">
            <v>16</v>
          </cell>
          <cell r="BF147">
            <v>13</v>
          </cell>
          <cell r="BG147">
            <v>8</v>
          </cell>
          <cell r="BH147">
            <v>5</v>
          </cell>
          <cell r="BI147">
            <v>21</v>
          </cell>
          <cell r="BJ147">
            <v>12</v>
          </cell>
          <cell r="BK147">
            <v>9</v>
          </cell>
          <cell r="BL147">
            <v>25</v>
          </cell>
          <cell r="BM147">
            <v>12</v>
          </cell>
          <cell r="BN147">
            <v>13</v>
          </cell>
          <cell r="BO147">
            <v>18</v>
          </cell>
          <cell r="BP147">
            <v>7</v>
          </cell>
          <cell r="BQ147">
            <v>11</v>
          </cell>
          <cell r="BR147">
            <v>24</v>
          </cell>
          <cell r="BS147">
            <v>10</v>
          </cell>
          <cell r="BT147">
            <v>14</v>
          </cell>
          <cell r="BU147">
            <v>4</v>
          </cell>
          <cell r="BV147">
            <v>2</v>
          </cell>
          <cell r="BW147">
            <v>2</v>
          </cell>
          <cell r="BX147">
            <v>11</v>
          </cell>
          <cell r="BY147">
            <v>4</v>
          </cell>
          <cell r="BZ147">
            <v>7</v>
          </cell>
          <cell r="CA147">
            <v>13</v>
          </cell>
          <cell r="CB147">
            <v>10</v>
          </cell>
          <cell r="CC147">
            <v>3</v>
          </cell>
          <cell r="CD147">
            <v>5</v>
          </cell>
          <cell r="CE147">
            <v>0</v>
          </cell>
          <cell r="CF147">
            <v>5</v>
          </cell>
          <cell r="CG147">
            <v>30</v>
          </cell>
          <cell r="CH147">
            <v>13</v>
          </cell>
          <cell r="CI147">
            <v>17</v>
          </cell>
          <cell r="CJ147">
            <v>31</v>
          </cell>
          <cell r="CK147">
            <v>15</v>
          </cell>
          <cell r="CL147">
            <v>16</v>
          </cell>
          <cell r="CM147">
            <v>50</v>
          </cell>
          <cell r="CN147">
            <v>22</v>
          </cell>
          <cell r="CO147">
            <v>28</v>
          </cell>
          <cell r="CP147">
            <v>29</v>
          </cell>
          <cell r="CQ147">
            <v>13</v>
          </cell>
          <cell r="CR147">
            <v>16</v>
          </cell>
          <cell r="CS147">
            <v>35</v>
          </cell>
          <cell r="CT147">
            <v>20</v>
          </cell>
          <cell r="CU147">
            <v>15</v>
          </cell>
          <cell r="CV147">
            <v>21</v>
          </cell>
          <cell r="CW147">
            <v>14</v>
          </cell>
          <cell r="CX147">
            <v>7</v>
          </cell>
          <cell r="CY147">
            <v>35</v>
          </cell>
          <cell r="CZ147">
            <v>20</v>
          </cell>
          <cell r="DA147">
            <v>15</v>
          </cell>
          <cell r="DB147">
            <v>31</v>
          </cell>
          <cell r="DC147">
            <v>19</v>
          </cell>
          <cell r="DD147">
            <v>12</v>
          </cell>
          <cell r="DE147">
            <v>34</v>
          </cell>
          <cell r="DF147">
            <v>16</v>
          </cell>
          <cell r="DG147">
            <v>18</v>
          </cell>
          <cell r="DH147">
            <v>12</v>
          </cell>
          <cell r="DI147">
            <v>9</v>
          </cell>
          <cell r="DJ147">
            <v>3</v>
          </cell>
          <cell r="DK147">
            <v>23</v>
          </cell>
          <cell r="DL147">
            <v>13</v>
          </cell>
          <cell r="DM147">
            <v>10</v>
          </cell>
          <cell r="DN147">
            <v>31</v>
          </cell>
          <cell r="DO147">
            <v>14</v>
          </cell>
          <cell r="DP147">
            <v>17</v>
          </cell>
          <cell r="DQ147">
            <v>36</v>
          </cell>
          <cell r="DR147">
            <v>20</v>
          </cell>
          <cell r="DS147">
            <v>16</v>
          </cell>
          <cell r="DT147">
            <v>26</v>
          </cell>
          <cell r="DU147">
            <v>10</v>
          </cell>
          <cell r="DV147">
            <v>16</v>
          </cell>
          <cell r="DW147">
            <v>18</v>
          </cell>
          <cell r="DX147">
            <v>4</v>
          </cell>
          <cell r="DY147">
            <v>14</v>
          </cell>
          <cell r="DZ147">
            <v>31</v>
          </cell>
          <cell r="EA147">
            <v>17</v>
          </cell>
          <cell r="EB147">
            <v>14</v>
          </cell>
          <cell r="EC147">
            <v>22</v>
          </cell>
          <cell r="ED147">
            <v>11</v>
          </cell>
          <cell r="EE147">
            <v>11</v>
          </cell>
          <cell r="EF147">
            <v>27</v>
          </cell>
          <cell r="EG147">
            <v>13</v>
          </cell>
          <cell r="EH147">
            <v>14</v>
          </cell>
          <cell r="EI147">
            <v>29</v>
          </cell>
          <cell r="EJ147">
            <v>20</v>
          </cell>
          <cell r="EK147">
            <v>9</v>
          </cell>
          <cell r="EL147">
            <v>28</v>
          </cell>
          <cell r="EM147">
            <v>18</v>
          </cell>
          <cell r="EN147">
            <v>10</v>
          </cell>
          <cell r="EO147">
            <v>25</v>
          </cell>
          <cell r="EP147">
            <v>8</v>
          </cell>
          <cell r="EQ147">
            <v>17</v>
          </cell>
          <cell r="ER147">
            <v>21</v>
          </cell>
          <cell r="ES147">
            <v>7</v>
          </cell>
          <cell r="ET147">
            <v>14</v>
          </cell>
          <cell r="EU147">
            <v>32</v>
          </cell>
          <cell r="EV147">
            <v>16</v>
          </cell>
          <cell r="EW147">
            <v>16</v>
          </cell>
          <cell r="EX147">
            <v>24</v>
          </cell>
          <cell r="EY147">
            <v>6</v>
          </cell>
          <cell r="EZ147">
            <v>18</v>
          </cell>
          <cell r="FA147">
            <v>41</v>
          </cell>
          <cell r="FB147">
            <v>16</v>
          </cell>
          <cell r="FC147">
            <v>25</v>
          </cell>
          <cell r="FD147">
            <v>22</v>
          </cell>
          <cell r="FE147">
            <v>11</v>
          </cell>
          <cell r="FF147">
            <v>11</v>
          </cell>
          <cell r="FG147">
            <v>39</v>
          </cell>
          <cell r="FH147">
            <v>19</v>
          </cell>
          <cell r="FI147">
            <v>20</v>
          </cell>
          <cell r="FJ147">
            <v>23</v>
          </cell>
          <cell r="FK147">
            <v>11</v>
          </cell>
          <cell r="FL147">
            <v>12</v>
          </cell>
          <cell r="FM147">
            <v>33</v>
          </cell>
          <cell r="FN147">
            <v>24</v>
          </cell>
          <cell r="FO147">
            <v>9</v>
          </cell>
          <cell r="FP147">
            <v>39</v>
          </cell>
          <cell r="FQ147">
            <v>25</v>
          </cell>
          <cell r="FR147">
            <v>14</v>
          </cell>
          <cell r="FS147">
            <v>44</v>
          </cell>
          <cell r="FT147">
            <v>21</v>
          </cell>
          <cell r="FU147">
            <v>23</v>
          </cell>
          <cell r="FV147">
            <v>27</v>
          </cell>
          <cell r="FW147">
            <v>17</v>
          </cell>
          <cell r="FX147">
            <v>10</v>
          </cell>
          <cell r="FY147">
            <v>25</v>
          </cell>
          <cell r="FZ147">
            <v>13</v>
          </cell>
          <cell r="GA147">
            <v>12</v>
          </cell>
          <cell r="GB147">
            <v>33</v>
          </cell>
          <cell r="GC147">
            <v>10</v>
          </cell>
          <cell r="GD147">
            <v>23</v>
          </cell>
          <cell r="GE147">
            <v>25</v>
          </cell>
          <cell r="GF147">
            <v>15</v>
          </cell>
          <cell r="GG147">
            <v>10</v>
          </cell>
          <cell r="GH147">
            <v>39</v>
          </cell>
          <cell r="GI147">
            <v>17</v>
          </cell>
          <cell r="GJ147">
            <v>22</v>
          </cell>
          <cell r="GK147">
            <v>34</v>
          </cell>
          <cell r="GL147">
            <v>20</v>
          </cell>
          <cell r="GM147">
            <v>14</v>
          </cell>
          <cell r="GN147">
            <v>37</v>
          </cell>
          <cell r="GO147">
            <v>24</v>
          </cell>
          <cell r="GP147">
            <v>13</v>
          </cell>
          <cell r="GQ147">
            <v>27</v>
          </cell>
          <cell r="GR147">
            <v>16</v>
          </cell>
          <cell r="GS147">
            <v>11</v>
          </cell>
          <cell r="GT147">
            <v>31</v>
          </cell>
          <cell r="GU147">
            <v>18</v>
          </cell>
          <cell r="GV147">
            <v>13</v>
          </cell>
          <cell r="GW147">
            <v>33</v>
          </cell>
          <cell r="GX147">
            <v>15</v>
          </cell>
          <cell r="GY147">
            <v>18</v>
          </cell>
          <cell r="GZ147">
            <v>38</v>
          </cell>
          <cell r="HA147">
            <v>20</v>
          </cell>
          <cell r="HB147">
            <v>18</v>
          </cell>
          <cell r="HC147">
            <v>27</v>
          </cell>
          <cell r="HD147">
            <v>18</v>
          </cell>
          <cell r="HE147">
            <v>9</v>
          </cell>
          <cell r="HF147">
            <v>37</v>
          </cell>
          <cell r="HG147">
            <v>19</v>
          </cell>
          <cell r="HH147">
            <v>18</v>
          </cell>
          <cell r="HI147">
            <v>28</v>
          </cell>
          <cell r="HJ147">
            <v>19</v>
          </cell>
          <cell r="HK147">
            <v>9</v>
          </cell>
          <cell r="HL147">
            <v>34</v>
          </cell>
          <cell r="HM147">
            <v>20</v>
          </cell>
          <cell r="HN147">
            <v>14</v>
          </cell>
          <cell r="HO147">
            <v>33</v>
          </cell>
          <cell r="HP147">
            <v>19</v>
          </cell>
          <cell r="HQ147">
            <v>14</v>
          </cell>
          <cell r="HR147">
            <v>37</v>
          </cell>
          <cell r="HS147">
            <v>16</v>
          </cell>
          <cell r="HT147">
            <v>21</v>
          </cell>
          <cell r="HU147">
            <v>44</v>
          </cell>
          <cell r="HV147">
            <v>20</v>
          </cell>
          <cell r="HW147">
            <v>24</v>
          </cell>
          <cell r="HX147">
            <v>37</v>
          </cell>
          <cell r="HY147">
            <v>15</v>
          </cell>
          <cell r="HZ147">
            <v>22</v>
          </cell>
          <cell r="IA147">
            <v>37</v>
          </cell>
          <cell r="IB147">
            <v>24</v>
          </cell>
          <cell r="IC147">
            <v>13</v>
          </cell>
          <cell r="ID147">
            <v>21</v>
          </cell>
          <cell r="IE147">
            <v>10</v>
          </cell>
          <cell r="IF147">
            <v>11</v>
          </cell>
          <cell r="IG147">
            <v>30</v>
          </cell>
          <cell r="IH147">
            <v>16</v>
          </cell>
          <cell r="II147">
            <v>14</v>
          </cell>
          <cell r="IJ147">
            <v>19</v>
          </cell>
          <cell r="IK147">
            <v>6</v>
          </cell>
          <cell r="IL147">
            <v>13</v>
          </cell>
          <cell r="IM147">
            <v>25</v>
          </cell>
          <cell r="IN147">
            <v>17</v>
          </cell>
          <cell r="IO147">
            <v>8</v>
          </cell>
          <cell r="IP147">
            <v>24</v>
          </cell>
          <cell r="IQ147">
            <v>8</v>
          </cell>
          <cell r="IR147">
            <v>16</v>
          </cell>
          <cell r="IS147">
            <v>14</v>
          </cell>
          <cell r="IT147">
            <v>11</v>
          </cell>
          <cell r="IU147">
            <v>3</v>
          </cell>
          <cell r="IV147">
            <v>19</v>
          </cell>
          <cell r="IW147">
            <v>6</v>
          </cell>
          <cell r="IX147">
            <v>13</v>
          </cell>
          <cell r="IY147">
            <v>19</v>
          </cell>
          <cell r="IZ147">
            <v>10</v>
          </cell>
          <cell r="JA147">
            <v>9</v>
          </cell>
          <cell r="JB147">
            <v>15</v>
          </cell>
          <cell r="JC147">
            <v>5</v>
          </cell>
          <cell r="JD147">
            <v>10</v>
          </cell>
          <cell r="JE147">
            <v>13</v>
          </cell>
          <cell r="JF147">
            <v>4</v>
          </cell>
          <cell r="JG147">
            <v>9</v>
          </cell>
          <cell r="JH147">
            <v>9</v>
          </cell>
          <cell r="JI147">
            <v>7</v>
          </cell>
          <cell r="JJ147">
            <v>2</v>
          </cell>
          <cell r="JK147">
            <v>10</v>
          </cell>
          <cell r="JL147">
            <v>4</v>
          </cell>
          <cell r="JM147">
            <v>6</v>
          </cell>
          <cell r="JN147">
            <v>20</v>
          </cell>
          <cell r="JO147">
            <v>6</v>
          </cell>
          <cell r="JP147">
            <v>14</v>
          </cell>
          <cell r="JQ147">
            <v>9</v>
          </cell>
          <cell r="JR147">
            <v>5</v>
          </cell>
          <cell r="JS147">
            <v>4</v>
          </cell>
          <cell r="JT147">
            <v>9</v>
          </cell>
          <cell r="JU147">
            <v>4</v>
          </cell>
          <cell r="JV147">
            <v>5</v>
          </cell>
          <cell r="JW147">
            <v>11</v>
          </cell>
          <cell r="JX147">
            <v>4</v>
          </cell>
          <cell r="JY147">
            <v>7</v>
          </cell>
          <cell r="JZ147">
            <v>17</v>
          </cell>
          <cell r="KA147">
            <v>10</v>
          </cell>
          <cell r="KB147">
            <v>7</v>
          </cell>
          <cell r="KC147">
            <v>9</v>
          </cell>
          <cell r="KD147">
            <v>6</v>
          </cell>
          <cell r="KE147">
            <v>3</v>
          </cell>
          <cell r="KF147">
            <v>32</v>
          </cell>
          <cell r="KG147">
            <v>10</v>
          </cell>
          <cell r="KH147">
            <v>22</v>
          </cell>
        </row>
        <row r="148">
          <cell r="C148" t="str">
            <v>Islington</v>
          </cell>
          <cell r="D148" t="str">
            <v>E09000019</v>
          </cell>
          <cell r="E148" t="str">
            <v>London Borough</v>
          </cell>
          <cell r="F148">
            <v>227692</v>
          </cell>
          <cell r="G148">
            <v>171423</v>
          </cell>
          <cell r="H148">
            <v>6.8488803700000007</v>
          </cell>
          <cell r="I148">
            <v>0.75287230117878534</v>
          </cell>
          <cell r="J148">
            <v>15773</v>
          </cell>
          <cell r="K148">
            <v>17493</v>
          </cell>
          <cell r="L148">
            <v>30408</v>
          </cell>
          <cell r="M148">
            <v>29870</v>
          </cell>
          <cell r="N148">
            <v>18491</v>
          </cell>
          <cell r="O148">
            <v>16158</v>
          </cell>
          <cell r="P148">
            <v>13546</v>
          </cell>
          <cell r="Q148">
            <v>12929</v>
          </cell>
          <cell r="R148">
            <v>8060</v>
          </cell>
          <cell r="S148">
            <v>8695</v>
          </cell>
          <cell r="T148">
            <v>113737</v>
          </cell>
          <cell r="U148">
            <v>113955</v>
          </cell>
          <cell r="V148">
            <v>2867</v>
          </cell>
          <cell r="W148">
            <v>1484</v>
          </cell>
          <cell r="X148">
            <v>1383</v>
          </cell>
          <cell r="Y148">
            <v>2634</v>
          </cell>
          <cell r="Z148">
            <v>1350</v>
          </cell>
          <cell r="AA148">
            <v>1284</v>
          </cell>
          <cell r="AB148">
            <v>2711</v>
          </cell>
          <cell r="AC148">
            <v>1367</v>
          </cell>
          <cell r="AD148">
            <v>1344</v>
          </cell>
          <cell r="AE148">
            <v>2681</v>
          </cell>
          <cell r="AF148">
            <v>1415</v>
          </cell>
          <cell r="AG148">
            <v>1266</v>
          </cell>
          <cell r="AH148">
            <v>2532</v>
          </cell>
          <cell r="AI148">
            <v>1288</v>
          </cell>
          <cell r="AJ148">
            <v>1244</v>
          </cell>
          <cell r="AK148">
            <v>2426</v>
          </cell>
          <cell r="AL148">
            <v>1176</v>
          </cell>
          <cell r="AM148">
            <v>1250</v>
          </cell>
          <cell r="AN148">
            <v>2290</v>
          </cell>
          <cell r="AO148">
            <v>1158</v>
          </cell>
          <cell r="AP148">
            <v>1132</v>
          </cell>
          <cell r="AQ148">
            <v>2317</v>
          </cell>
          <cell r="AR148">
            <v>1234</v>
          </cell>
          <cell r="AS148">
            <v>1083</v>
          </cell>
          <cell r="AT148">
            <v>2240</v>
          </cell>
          <cell r="AU148">
            <v>1145</v>
          </cell>
          <cell r="AV148">
            <v>1095</v>
          </cell>
          <cell r="AW148">
            <v>2116</v>
          </cell>
          <cell r="AX148">
            <v>1080</v>
          </cell>
          <cell r="AY148">
            <v>1036</v>
          </cell>
          <cell r="AZ148">
            <v>1981</v>
          </cell>
          <cell r="BA148">
            <v>1002</v>
          </cell>
          <cell r="BB148">
            <v>979</v>
          </cell>
          <cell r="BC148">
            <v>1954</v>
          </cell>
          <cell r="BD148">
            <v>989</v>
          </cell>
          <cell r="BE148">
            <v>965</v>
          </cell>
          <cell r="BF148">
            <v>1914</v>
          </cell>
          <cell r="BG148">
            <v>942</v>
          </cell>
          <cell r="BH148">
            <v>972</v>
          </cell>
          <cell r="BI148">
            <v>1850</v>
          </cell>
          <cell r="BJ148">
            <v>914</v>
          </cell>
          <cell r="BK148">
            <v>936</v>
          </cell>
          <cell r="BL148">
            <v>1890</v>
          </cell>
          <cell r="BM148">
            <v>921</v>
          </cell>
          <cell r="BN148">
            <v>969</v>
          </cell>
          <cell r="BO148">
            <v>1856</v>
          </cell>
          <cell r="BP148">
            <v>961</v>
          </cell>
          <cell r="BQ148">
            <v>895</v>
          </cell>
          <cell r="BR148">
            <v>1890</v>
          </cell>
          <cell r="BS148">
            <v>960</v>
          </cell>
          <cell r="BT148">
            <v>930</v>
          </cell>
          <cell r="BU148">
            <v>2008</v>
          </cell>
          <cell r="BV148">
            <v>981</v>
          </cell>
          <cell r="BW148">
            <v>1027</v>
          </cell>
          <cell r="BX148">
            <v>2275</v>
          </cell>
          <cell r="BY148">
            <v>1124</v>
          </cell>
          <cell r="BZ148">
            <v>1151</v>
          </cell>
          <cell r="CA148">
            <v>3151</v>
          </cell>
          <cell r="CB148">
            <v>1460</v>
          </cell>
          <cell r="CC148">
            <v>1691</v>
          </cell>
          <cell r="CD148">
            <v>3829</v>
          </cell>
          <cell r="CE148">
            <v>1825</v>
          </cell>
          <cell r="CF148">
            <v>2004</v>
          </cell>
          <cell r="CG148">
            <v>4177</v>
          </cell>
          <cell r="CH148">
            <v>1990</v>
          </cell>
          <cell r="CI148">
            <v>2187</v>
          </cell>
          <cell r="CJ148">
            <v>4590</v>
          </cell>
          <cell r="CK148">
            <v>2239</v>
          </cell>
          <cell r="CL148">
            <v>2351</v>
          </cell>
          <cell r="CM148">
            <v>5552</v>
          </cell>
          <cell r="CN148">
            <v>2536</v>
          </cell>
          <cell r="CO148">
            <v>3016</v>
          </cell>
          <cell r="CP148">
            <v>5794</v>
          </cell>
          <cell r="CQ148">
            <v>2658</v>
          </cell>
          <cell r="CR148">
            <v>3136</v>
          </cell>
          <cell r="CS148">
            <v>5824</v>
          </cell>
          <cell r="CT148">
            <v>2670</v>
          </cell>
          <cell r="CU148">
            <v>3154</v>
          </cell>
          <cell r="CV148">
            <v>5969</v>
          </cell>
          <cell r="CW148">
            <v>2719</v>
          </cell>
          <cell r="CX148">
            <v>3250</v>
          </cell>
          <cell r="CY148">
            <v>6349</v>
          </cell>
          <cell r="CZ148">
            <v>2841</v>
          </cell>
          <cell r="DA148">
            <v>3508</v>
          </cell>
          <cell r="DB148">
            <v>6289</v>
          </cell>
          <cell r="DC148">
            <v>3097</v>
          </cell>
          <cell r="DD148">
            <v>3192</v>
          </cell>
          <cell r="DE148">
            <v>6723</v>
          </cell>
          <cell r="DF148">
            <v>3421</v>
          </cell>
          <cell r="DG148">
            <v>3302</v>
          </cell>
          <cell r="DH148">
            <v>6714</v>
          </cell>
          <cell r="DI148">
            <v>3569</v>
          </cell>
          <cell r="DJ148">
            <v>3145</v>
          </cell>
          <cell r="DK148">
            <v>6378</v>
          </cell>
          <cell r="DL148">
            <v>3396</v>
          </cell>
          <cell r="DM148">
            <v>2982</v>
          </cell>
          <cell r="DN148">
            <v>5719</v>
          </cell>
          <cell r="DO148">
            <v>3081</v>
          </cell>
          <cell r="DP148">
            <v>2638</v>
          </cell>
          <cell r="DQ148">
            <v>5240</v>
          </cell>
          <cell r="DR148">
            <v>2873</v>
          </cell>
          <cell r="DS148">
            <v>2367</v>
          </cell>
          <cell r="DT148">
            <v>5073</v>
          </cell>
          <cell r="DU148">
            <v>2741</v>
          </cell>
          <cell r="DV148">
            <v>2332</v>
          </cell>
          <cell r="DW148">
            <v>4806</v>
          </cell>
          <cell r="DX148">
            <v>2634</v>
          </cell>
          <cell r="DY148">
            <v>2172</v>
          </cell>
          <cell r="DZ148">
            <v>4185</v>
          </cell>
          <cell r="EA148">
            <v>2269</v>
          </cell>
          <cell r="EB148">
            <v>1916</v>
          </cell>
          <cell r="EC148">
            <v>3850</v>
          </cell>
          <cell r="ED148">
            <v>2100</v>
          </cell>
          <cell r="EE148">
            <v>1750</v>
          </cell>
          <cell r="EF148">
            <v>3416</v>
          </cell>
          <cell r="EG148">
            <v>1846</v>
          </cell>
          <cell r="EH148">
            <v>1570</v>
          </cell>
          <cell r="EI148">
            <v>3443</v>
          </cell>
          <cell r="EJ148">
            <v>1884</v>
          </cell>
          <cell r="EK148">
            <v>1559</v>
          </cell>
          <cell r="EL148">
            <v>3059</v>
          </cell>
          <cell r="EM148">
            <v>1624</v>
          </cell>
          <cell r="EN148">
            <v>1435</v>
          </cell>
          <cell r="EO148">
            <v>3020</v>
          </cell>
          <cell r="EP148">
            <v>1466</v>
          </cell>
          <cell r="EQ148">
            <v>1554</v>
          </cell>
          <cell r="ER148">
            <v>2940</v>
          </cell>
          <cell r="ES148">
            <v>1515</v>
          </cell>
          <cell r="ET148">
            <v>1425</v>
          </cell>
          <cell r="EU148">
            <v>3050</v>
          </cell>
          <cell r="EV148">
            <v>1639</v>
          </cell>
          <cell r="EW148">
            <v>1411</v>
          </cell>
          <cell r="EX148">
            <v>2880</v>
          </cell>
          <cell r="EY148">
            <v>1514</v>
          </cell>
          <cell r="EZ148">
            <v>1366</v>
          </cell>
          <cell r="FA148">
            <v>2738</v>
          </cell>
          <cell r="FB148">
            <v>1460</v>
          </cell>
          <cell r="FC148">
            <v>1278</v>
          </cell>
          <cell r="FD148">
            <v>2828</v>
          </cell>
          <cell r="FE148">
            <v>1467</v>
          </cell>
          <cell r="FF148">
            <v>1361</v>
          </cell>
          <cell r="FG148">
            <v>2837</v>
          </cell>
          <cell r="FH148">
            <v>1472</v>
          </cell>
          <cell r="FI148">
            <v>1365</v>
          </cell>
          <cell r="FJ148">
            <v>2671</v>
          </cell>
          <cell r="FK148">
            <v>1420</v>
          </cell>
          <cell r="FL148">
            <v>1251</v>
          </cell>
          <cell r="FM148">
            <v>2908</v>
          </cell>
          <cell r="FN148">
            <v>1491</v>
          </cell>
          <cell r="FO148">
            <v>1417</v>
          </cell>
          <cell r="FP148">
            <v>2708</v>
          </cell>
          <cell r="FQ148">
            <v>1361</v>
          </cell>
          <cell r="FR148">
            <v>1347</v>
          </cell>
          <cell r="FS148">
            <v>2547</v>
          </cell>
          <cell r="FT148">
            <v>1275</v>
          </cell>
          <cell r="FU148">
            <v>1272</v>
          </cell>
          <cell r="FV148">
            <v>2576</v>
          </cell>
          <cell r="FW148">
            <v>1279</v>
          </cell>
          <cell r="FX148">
            <v>1297</v>
          </cell>
          <cell r="FY148">
            <v>2441</v>
          </cell>
          <cell r="FZ148">
            <v>1229</v>
          </cell>
          <cell r="GA148">
            <v>1212</v>
          </cell>
          <cell r="GB148">
            <v>2221</v>
          </cell>
          <cell r="GC148">
            <v>1092</v>
          </cell>
          <cell r="GD148">
            <v>1129</v>
          </cell>
          <cell r="GE148">
            <v>2062</v>
          </cell>
          <cell r="GF148">
            <v>957</v>
          </cell>
          <cell r="GG148">
            <v>1105</v>
          </cell>
          <cell r="GH148">
            <v>2048</v>
          </cell>
          <cell r="GI148">
            <v>1009</v>
          </cell>
          <cell r="GJ148">
            <v>1039</v>
          </cell>
          <cell r="GK148">
            <v>1807</v>
          </cell>
          <cell r="GL148">
            <v>865</v>
          </cell>
          <cell r="GM148">
            <v>942</v>
          </cell>
          <cell r="GN148">
            <v>1775</v>
          </cell>
          <cell r="GO148">
            <v>848</v>
          </cell>
          <cell r="GP148">
            <v>927</v>
          </cell>
          <cell r="GQ148">
            <v>1794</v>
          </cell>
          <cell r="GR148">
            <v>874</v>
          </cell>
          <cell r="GS148">
            <v>920</v>
          </cell>
          <cell r="GT148">
            <v>1584</v>
          </cell>
          <cell r="GU148">
            <v>776</v>
          </cell>
          <cell r="GV148">
            <v>808</v>
          </cell>
          <cell r="GW148">
            <v>1597</v>
          </cell>
          <cell r="GX148">
            <v>768</v>
          </cell>
          <cell r="GY148">
            <v>829</v>
          </cell>
          <cell r="GZ148">
            <v>1456</v>
          </cell>
          <cell r="HA148">
            <v>692</v>
          </cell>
          <cell r="HB148">
            <v>764</v>
          </cell>
          <cell r="HC148">
            <v>1367</v>
          </cell>
          <cell r="HD148">
            <v>673</v>
          </cell>
          <cell r="HE148">
            <v>694</v>
          </cell>
          <cell r="HF148">
            <v>1265</v>
          </cell>
          <cell r="HG148">
            <v>598</v>
          </cell>
          <cell r="HH148">
            <v>667</v>
          </cell>
          <cell r="HI148">
            <v>1325</v>
          </cell>
          <cell r="HJ148">
            <v>614</v>
          </cell>
          <cell r="HK148">
            <v>711</v>
          </cell>
          <cell r="HL148">
            <v>1349</v>
          </cell>
          <cell r="HM148">
            <v>642</v>
          </cell>
          <cell r="HN148">
            <v>707</v>
          </cell>
          <cell r="HO148">
            <v>1429</v>
          </cell>
          <cell r="HP148">
            <v>659</v>
          </cell>
          <cell r="HQ148">
            <v>770</v>
          </cell>
          <cell r="HR148">
            <v>1344</v>
          </cell>
          <cell r="HS148">
            <v>659</v>
          </cell>
          <cell r="HT148">
            <v>685</v>
          </cell>
          <cell r="HU148">
            <v>1071</v>
          </cell>
          <cell r="HV148">
            <v>490</v>
          </cell>
          <cell r="HW148">
            <v>581</v>
          </cell>
          <cell r="HX148">
            <v>1027</v>
          </cell>
          <cell r="HY148">
            <v>462</v>
          </cell>
          <cell r="HZ148">
            <v>565</v>
          </cell>
          <cell r="IA148">
            <v>1039</v>
          </cell>
          <cell r="IB148">
            <v>500</v>
          </cell>
          <cell r="IC148">
            <v>539</v>
          </cell>
          <cell r="ID148">
            <v>981</v>
          </cell>
          <cell r="IE148">
            <v>465</v>
          </cell>
          <cell r="IF148">
            <v>516</v>
          </cell>
          <cell r="IG148">
            <v>828</v>
          </cell>
          <cell r="IH148">
            <v>374</v>
          </cell>
          <cell r="II148">
            <v>454</v>
          </cell>
          <cell r="IJ148">
            <v>806</v>
          </cell>
          <cell r="IK148">
            <v>380</v>
          </cell>
          <cell r="IL148">
            <v>426</v>
          </cell>
          <cell r="IM148">
            <v>827</v>
          </cell>
          <cell r="IN148">
            <v>401</v>
          </cell>
          <cell r="IO148">
            <v>426</v>
          </cell>
          <cell r="IP148">
            <v>821</v>
          </cell>
          <cell r="IQ148">
            <v>387</v>
          </cell>
          <cell r="IR148">
            <v>434</v>
          </cell>
          <cell r="IS148">
            <v>743</v>
          </cell>
          <cell r="IT148">
            <v>323</v>
          </cell>
          <cell r="IU148">
            <v>420</v>
          </cell>
          <cell r="IV148">
            <v>753</v>
          </cell>
          <cell r="IW148">
            <v>345</v>
          </cell>
          <cell r="IX148">
            <v>408</v>
          </cell>
          <cell r="IY148">
            <v>639</v>
          </cell>
          <cell r="IZ148">
            <v>291</v>
          </cell>
          <cell r="JA148">
            <v>348</v>
          </cell>
          <cell r="JB148">
            <v>581</v>
          </cell>
          <cell r="JC148">
            <v>252</v>
          </cell>
          <cell r="JD148">
            <v>329</v>
          </cell>
          <cell r="JE148">
            <v>592</v>
          </cell>
          <cell r="JF148">
            <v>264</v>
          </cell>
          <cell r="JG148">
            <v>328</v>
          </cell>
          <cell r="JH148">
            <v>537</v>
          </cell>
          <cell r="JI148">
            <v>218</v>
          </cell>
          <cell r="JJ148">
            <v>319</v>
          </cell>
          <cell r="JK148">
            <v>456</v>
          </cell>
          <cell r="JL148">
            <v>186</v>
          </cell>
          <cell r="JM148">
            <v>270</v>
          </cell>
          <cell r="JN148">
            <v>478</v>
          </cell>
          <cell r="JO148">
            <v>196</v>
          </cell>
          <cell r="JP148">
            <v>282</v>
          </cell>
          <cell r="JQ148">
            <v>417</v>
          </cell>
          <cell r="JR148">
            <v>173</v>
          </cell>
          <cell r="JS148">
            <v>244</v>
          </cell>
          <cell r="JT148">
            <v>346</v>
          </cell>
          <cell r="JU148">
            <v>162</v>
          </cell>
          <cell r="JV148">
            <v>184</v>
          </cell>
          <cell r="JW148">
            <v>310</v>
          </cell>
          <cell r="JX148">
            <v>128</v>
          </cell>
          <cell r="JY148">
            <v>182</v>
          </cell>
          <cell r="JZ148">
            <v>248</v>
          </cell>
          <cell r="KA148">
            <v>88</v>
          </cell>
          <cell r="KB148">
            <v>160</v>
          </cell>
          <cell r="KC148">
            <v>222</v>
          </cell>
          <cell r="KD148">
            <v>92</v>
          </cell>
          <cell r="KE148">
            <v>130</v>
          </cell>
          <cell r="KF148">
            <v>841</v>
          </cell>
          <cell r="KG148">
            <v>282</v>
          </cell>
          <cell r="KH148">
            <v>559</v>
          </cell>
        </row>
        <row r="149">
          <cell r="C149" t="str">
            <v>Kensington and Chelsea</v>
          </cell>
          <cell r="D149" t="str">
            <v>E09000020</v>
          </cell>
          <cell r="E149" t="str">
            <v>London Borough</v>
          </cell>
          <cell r="F149">
            <v>157711</v>
          </cell>
          <cell r="G149">
            <v>109245</v>
          </cell>
          <cell r="H149">
            <v>5.7703565299999999</v>
          </cell>
          <cell r="I149">
            <v>0.69269106149856385</v>
          </cell>
          <cell r="J149">
            <v>7753</v>
          </cell>
          <cell r="K149">
            <v>7269</v>
          </cell>
          <cell r="L149">
            <v>14573</v>
          </cell>
          <cell r="M149">
            <v>14401</v>
          </cell>
          <cell r="N149">
            <v>13927</v>
          </cell>
          <cell r="O149">
            <v>13087</v>
          </cell>
          <cell r="P149">
            <v>10791</v>
          </cell>
          <cell r="Q149">
            <v>11262</v>
          </cell>
          <cell r="R149">
            <v>7658</v>
          </cell>
          <cell r="S149">
            <v>8524</v>
          </cell>
          <cell r="T149">
            <v>78362</v>
          </cell>
          <cell r="U149">
            <v>79349</v>
          </cell>
          <cell r="V149">
            <v>1785</v>
          </cell>
          <cell r="W149">
            <v>878</v>
          </cell>
          <cell r="X149">
            <v>907</v>
          </cell>
          <cell r="Y149">
            <v>1743</v>
          </cell>
          <cell r="Z149">
            <v>913</v>
          </cell>
          <cell r="AA149">
            <v>830</v>
          </cell>
          <cell r="AB149">
            <v>1740</v>
          </cell>
          <cell r="AC149">
            <v>917</v>
          </cell>
          <cell r="AD149">
            <v>823</v>
          </cell>
          <cell r="AE149">
            <v>1941</v>
          </cell>
          <cell r="AF149">
            <v>979</v>
          </cell>
          <cell r="AG149">
            <v>962</v>
          </cell>
          <cell r="AH149">
            <v>1772</v>
          </cell>
          <cell r="AI149">
            <v>949</v>
          </cell>
          <cell r="AJ149">
            <v>823</v>
          </cell>
          <cell r="AK149">
            <v>1691</v>
          </cell>
          <cell r="AL149">
            <v>864</v>
          </cell>
          <cell r="AM149">
            <v>827</v>
          </cell>
          <cell r="AN149">
            <v>1745</v>
          </cell>
          <cell r="AO149">
            <v>933</v>
          </cell>
          <cell r="AP149">
            <v>812</v>
          </cell>
          <cell r="AQ149">
            <v>1637</v>
          </cell>
          <cell r="AR149">
            <v>835</v>
          </cell>
          <cell r="AS149">
            <v>802</v>
          </cell>
          <cell r="AT149">
            <v>1715</v>
          </cell>
          <cell r="AU149">
            <v>865</v>
          </cell>
          <cell r="AV149">
            <v>850</v>
          </cell>
          <cell r="AW149">
            <v>1653</v>
          </cell>
          <cell r="AX149">
            <v>859</v>
          </cell>
          <cell r="AY149">
            <v>794</v>
          </cell>
          <cell r="AZ149">
            <v>1548</v>
          </cell>
          <cell r="BA149">
            <v>807</v>
          </cell>
          <cell r="BB149">
            <v>741</v>
          </cell>
          <cell r="BC149">
            <v>1546</v>
          </cell>
          <cell r="BD149">
            <v>816</v>
          </cell>
          <cell r="BE149">
            <v>730</v>
          </cell>
          <cell r="BF149">
            <v>1394</v>
          </cell>
          <cell r="BG149">
            <v>725</v>
          </cell>
          <cell r="BH149">
            <v>669</v>
          </cell>
          <cell r="BI149">
            <v>1344</v>
          </cell>
          <cell r="BJ149">
            <v>724</v>
          </cell>
          <cell r="BK149">
            <v>620</v>
          </cell>
          <cell r="BL149">
            <v>1282</v>
          </cell>
          <cell r="BM149">
            <v>648</v>
          </cell>
          <cell r="BN149">
            <v>634</v>
          </cell>
          <cell r="BO149">
            <v>1303</v>
          </cell>
          <cell r="BP149">
            <v>668</v>
          </cell>
          <cell r="BQ149">
            <v>635</v>
          </cell>
          <cell r="BR149">
            <v>1302</v>
          </cell>
          <cell r="BS149">
            <v>647</v>
          </cell>
          <cell r="BT149">
            <v>655</v>
          </cell>
          <cell r="BU149">
            <v>1189</v>
          </cell>
          <cell r="BV149">
            <v>592</v>
          </cell>
          <cell r="BW149">
            <v>597</v>
          </cell>
          <cell r="BX149">
            <v>1323</v>
          </cell>
          <cell r="BY149">
            <v>636</v>
          </cell>
          <cell r="BZ149">
            <v>687</v>
          </cell>
          <cell r="CA149">
            <v>1632</v>
          </cell>
          <cell r="CB149">
            <v>921</v>
          </cell>
          <cell r="CC149">
            <v>711</v>
          </cell>
          <cell r="CD149">
            <v>1483</v>
          </cell>
          <cell r="CE149">
            <v>814</v>
          </cell>
          <cell r="CF149">
            <v>669</v>
          </cell>
          <cell r="CG149">
            <v>1726</v>
          </cell>
          <cell r="CH149">
            <v>951</v>
          </cell>
          <cell r="CI149">
            <v>775</v>
          </cell>
          <cell r="CJ149">
            <v>1916</v>
          </cell>
          <cell r="CK149">
            <v>1023</v>
          </cell>
          <cell r="CL149">
            <v>893</v>
          </cell>
          <cell r="CM149">
            <v>2143</v>
          </cell>
          <cell r="CN149">
            <v>985</v>
          </cell>
          <cell r="CO149">
            <v>1158</v>
          </cell>
          <cell r="CP149">
            <v>2308</v>
          </cell>
          <cell r="CQ149">
            <v>1184</v>
          </cell>
          <cell r="CR149">
            <v>1124</v>
          </cell>
          <cell r="CS149">
            <v>2439</v>
          </cell>
          <cell r="CT149">
            <v>1181</v>
          </cell>
          <cell r="CU149">
            <v>1258</v>
          </cell>
          <cell r="CV149">
            <v>2671</v>
          </cell>
          <cell r="CW149">
            <v>1355</v>
          </cell>
          <cell r="CX149">
            <v>1316</v>
          </cell>
          <cell r="CY149">
            <v>2725</v>
          </cell>
          <cell r="CZ149">
            <v>1323</v>
          </cell>
          <cell r="DA149">
            <v>1402</v>
          </cell>
          <cell r="DB149">
            <v>2524</v>
          </cell>
          <cell r="DC149">
            <v>1212</v>
          </cell>
          <cell r="DD149">
            <v>1312</v>
          </cell>
          <cell r="DE149">
            <v>2921</v>
          </cell>
          <cell r="DF149">
            <v>1428</v>
          </cell>
          <cell r="DG149">
            <v>1493</v>
          </cell>
          <cell r="DH149">
            <v>2955</v>
          </cell>
          <cell r="DI149">
            <v>1461</v>
          </cell>
          <cell r="DJ149">
            <v>1494</v>
          </cell>
          <cell r="DK149">
            <v>3061</v>
          </cell>
          <cell r="DL149">
            <v>1538</v>
          </cell>
          <cell r="DM149">
            <v>1523</v>
          </cell>
          <cell r="DN149">
            <v>3217</v>
          </cell>
          <cell r="DO149">
            <v>1699</v>
          </cell>
          <cell r="DP149">
            <v>1518</v>
          </cell>
          <cell r="DQ149">
            <v>3082</v>
          </cell>
          <cell r="DR149">
            <v>1552</v>
          </cell>
          <cell r="DS149">
            <v>1530</v>
          </cell>
          <cell r="DT149">
            <v>3379</v>
          </cell>
          <cell r="DU149">
            <v>1824</v>
          </cell>
          <cell r="DV149">
            <v>1555</v>
          </cell>
          <cell r="DW149">
            <v>3254</v>
          </cell>
          <cell r="DX149">
            <v>1706</v>
          </cell>
          <cell r="DY149">
            <v>1548</v>
          </cell>
          <cell r="DZ149">
            <v>3082</v>
          </cell>
          <cell r="EA149">
            <v>1578</v>
          </cell>
          <cell r="EB149">
            <v>1504</v>
          </cell>
          <cell r="EC149">
            <v>2997</v>
          </cell>
          <cell r="ED149">
            <v>1637</v>
          </cell>
          <cell r="EE149">
            <v>1360</v>
          </cell>
          <cell r="EF149">
            <v>2880</v>
          </cell>
          <cell r="EG149">
            <v>1504</v>
          </cell>
          <cell r="EH149">
            <v>1376</v>
          </cell>
          <cell r="EI149">
            <v>2628</v>
          </cell>
          <cell r="EJ149">
            <v>1345</v>
          </cell>
          <cell r="EK149">
            <v>1283</v>
          </cell>
          <cell r="EL149">
            <v>2357</v>
          </cell>
          <cell r="EM149">
            <v>1153</v>
          </cell>
          <cell r="EN149">
            <v>1204</v>
          </cell>
          <cell r="EO149">
            <v>2578</v>
          </cell>
          <cell r="EP149">
            <v>1286</v>
          </cell>
          <cell r="EQ149">
            <v>1292</v>
          </cell>
          <cell r="ER149">
            <v>2354</v>
          </cell>
          <cell r="ES149">
            <v>1153</v>
          </cell>
          <cell r="ET149">
            <v>1201</v>
          </cell>
          <cell r="EU149">
            <v>2512</v>
          </cell>
          <cell r="EV149">
            <v>1284</v>
          </cell>
          <cell r="EW149">
            <v>1228</v>
          </cell>
          <cell r="EX149">
            <v>2372</v>
          </cell>
          <cell r="EY149">
            <v>1281</v>
          </cell>
          <cell r="EZ149">
            <v>1091</v>
          </cell>
          <cell r="FA149">
            <v>2232</v>
          </cell>
          <cell r="FB149">
            <v>1136</v>
          </cell>
          <cell r="FC149">
            <v>1096</v>
          </cell>
          <cell r="FD149">
            <v>2340</v>
          </cell>
          <cell r="FE149">
            <v>1176</v>
          </cell>
          <cell r="FF149">
            <v>1164</v>
          </cell>
          <cell r="FG149">
            <v>2361</v>
          </cell>
          <cell r="FH149">
            <v>1204</v>
          </cell>
          <cell r="FI149">
            <v>1157</v>
          </cell>
          <cell r="FJ149">
            <v>2191</v>
          </cell>
          <cell r="FK149">
            <v>1088</v>
          </cell>
          <cell r="FL149">
            <v>1103</v>
          </cell>
          <cell r="FM149">
            <v>2246</v>
          </cell>
          <cell r="FN149">
            <v>1061</v>
          </cell>
          <cell r="FO149">
            <v>1185</v>
          </cell>
          <cell r="FP149">
            <v>2303</v>
          </cell>
          <cell r="FQ149">
            <v>1081</v>
          </cell>
          <cell r="FR149">
            <v>1222</v>
          </cell>
          <cell r="FS149">
            <v>2181</v>
          </cell>
          <cell r="FT149">
            <v>1050</v>
          </cell>
          <cell r="FU149">
            <v>1131</v>
          </cell>
          <cell r="FV149">
            <v>2154</v>
          </cell>
          <cell r="FW149">
            <v>1075</v>
          </cell>
          <cell r="FX149">
            <v>1079</v>
          </cell>
          <cell r="FY149">
            <v>2030</v>
          </cell>
          <cell r="FZ149">
            <v>950</v>
          </cell>
          <cell r="GA149">
            <v>1080</v>
          </cell>
          <cell r="GB149">
            <v>2015</v>
          </cell>
          <cell r="GC149">
            <v>970</v>
          </cell>
          <cell r="GD149">
            <v>1045</v>
          </cell>
          <cell r="GE149">
            <v>1899</v>
          </cell>
          <cell r="GF149">
            <v>964</v>
          </cell>
          <cell r="GG149">
            <v>935</v>
          </cell>
          <cell r="GH149">
            <v>1853</v>
          </cell>
          <cell r="GI149">
            <v>900</v>
          </cell>
          <cell r="GJ149">
            <v>953</v>
          </cell>
          <cell r="GK149">
            <v>1760</v>
          </cell>
          <cell r="GL149">
            <v>867</v>
          </cell>
          <cell r="GM149">
            <v>893</v>
          </cell>
          <cell r="GN149">
            <v>1676</v>
          </cell>
          <cell r="GO149">
            <v>770</v>
          </cell>
          <cell r="GP149">
            <v>906</v>
          </cell>
          <cell r="GQ149">
            <v>1560</v>
          </cell>
          <cell r="GR149">
            <v>747</v>
          </cell>
          <cell r="GS149">
            <v>813</v>
          </cell>
          <cell r="GT149">
            <v>1544</v>
          </cell>
          <cell r="GU149">
            <v>699</v>
          </cell>
          <cell r="GV149">
            <v>845</v>
          </cell>
          <cell r="GW149">
            <v>1490</v>
          </cell>
          <cell r="GX149">
            <v>663</v>
          </cell>
          <cell r="GY149">
            <v>827</v>
          </cell>
          <cell r="GZ149">
            <v>1452</v>
          </cell>
          <cell r="HA149">
            <v>672</v>
          </cell>
          <cell r="HB149">
            <v>780</v>
          </cell>
          <cell r="HC149">
            <v>1459</v>
          </cell>
          <cell r="HD149">
            <v>695</v>
          </cell>
          <cell r="HE149">
            <v>764</v>
          </cell>
          <cell r="HF149">
            <v>1489</v>
          </cell>
          <cell r="HG149">
            <v>681</v>
          </cell>
          <cell r="HH149">
            <v>808</v>
          </cell>
          <cell r="HI149">
            <v>1596</v>
          </cell>
          <cell r="HJ149">
            <v>702</v>
          </cell>
          <cell r="HK149">
            <v>894</v>
          </cell>
          <cell r="HL149">
            <v>1506</v>
          </cell>
          <cell r="HM149">
            <v>665</v>
          </cell>
          <cell r="HN149">
            <v>841</v>
          </cell>
          <cell r="HO149">
            <v>1544</v>
          </cell>
          <cell r="HP149">
            <v>653</v>
          </cell>
          <cell r="HQ149">
            <v>891</v>
          </cell>
          <cell r="HR149">
            <v>1544</v>
          </cell>
          <cell r="HS149">
            <v>724</v>
          </cell>
          <cell r="HT149">
            <v>820</v>
          </cell>
          <cell r="HU149">
            <v>1378</v>
          </cell>
          <cell r="HV149">
            <v>624</v>
          </cell>
          <cell r="HW149">
            <v>754</v>
          </cell>
          <cell r="HX149">
            <v>1236</v>
          </cell>
          <cell r="HY149">
            <v>528</v>
          </cell>
          <cell r="HZ149">
            <v>708</v>
          </cell>
          <cell r="IA149">
            <v>1217</v>
          </cell>
          <cell r="IB149">
            <v>532</v>
          </cell>
          <cell r="IC149">
            <v>685</v>
          </cell>
          <cell r="ID149">
            <v>1155</v>
          </cell>
          <cell r="IE149">
            <v>558</v>
          </cell>
          <cell r="IF149">
            <v>597</v>
          </cell>
          <cell r="IG149">
            <v>1040</v>
          </cell>
          <cell r="IH149">
            <v>479</v>
          </cell>
          <cell r="II149">
            <v>561</v>
          </cell>
          <cell r="IJ149">
            <v>852</v>
          </cell>
          <cell r="IK149">
            <v>388</v>
          </cell>
          <cell r="IL149">
            <v>464</v>
          </cell>
          <cell r="IM149">
            <v>912</v>
          </cell>
          <cell r="IN149">
            <v>433</v>
          </cell>
          <cell r="IO149">
            <v>479</v>
          </cell>
          <cell r="IP149">
            <v>892</v>
          </cell>
          <cell r="IQ149">
            <v>424</v>
          </cell>
          <cell r="IR149">
            <v>468</v>
          </cell>
          <cell r="IS149">
            <v>804</v>
          </cell>
          <cell r="IT149">
            <v>390</v>
          </cell>
          <cell r="IU149">
            <v>414</v>
          </cell>
          <cell r="IV149">
            <v>784</v>
          </cell>
          <cell r="IW149">
            <v>384</v>
          </cell>
          <cell r="IX149">
            <v>400</v>
          </cell>
          <cell r="IY149">
            <v>680</v>
          </cell>
          <cell r="IZ149">
            <v>346</v>
          </cell>
          <cell r="JA149">
            <v>334</v>
          </cell>
          <cell r="JB149">
            <v>663</v>
          </cell>
          <cell r="JC149">
            <v>368</v>
          </cell>
          <cell r="JD149">
            <v>295</v>
          </cell>
          <cell r="JE149">
            <v>535</v>
          </cell>
          <cell r="JF149">
            <v>266</v>
          </cell>
          <cell r="JG149">
            <v>269</v>
          </cell>
          <cell r="JH149">
            <v>494</v>
          </cell>
          <cell r="JI149">
            <v>266</v>
          </cell>
          <cell r="JJ149">
            <v>228</v>
          </cell>
          <cell r="JK149">
            <v>454</v>
          </cell>
          <cell r="JL149">
            <v>205</v>
          </cell>
          <cell r="JM149">
            <v>249</v>
          </cell>
          <cell r="JN149">
            <v>472</v>
          </cell>
          <cell r="JO149">
            <v>213</v>
          </cell>
          <cell r="JP149">
            <v>259</v>
          </cell>
          <cell r="JQ149">
            <v>449</v>
          </cell>
          <cell r="JR149">
            <v>196</v>
          </cell>
          <cell r="JS149">
            <v>253</v>
          </cell>
          <cell r="JT149">
            <v>392</v>
          </cell>
          <cell r="JU149">
            <v>173</v>
          </cell>
          <cell r="JV149">
            <v>219</v>
          </cell>
          <cell r="JW149">
            <v>338</v>
          </cell>
          <cell r="JX149">
            <v>135</v>
          </cell>
          <cell r="JY149">
            <v>203</v>
          </cell>
          <cell r="JZ149">
            <v>263</v>
          </cell>
          <cell r="KA149">
            <v>124</v>
          </cell>
          <cell r="KB149">
            <v>139</v>
          </cell>
          <cell r="KC149">
            <v>278</v>
          </cell>
          <cell r="KD149">
            <v>104</v>
          </cell>
          <cell r="KE149">
            <v>174</v>
          </cell>
          <cell r="KF149">
            <v>1149</v>
          </cell>
          <cell r="KG149">
            <v>400</v>
          </cell>
          <cell r="KH149">
            <v>749</v>
          </cell>
        </row>
        <row r="150">
          <cell r="C150" t="str">
            <v>Kettering</v>
          </cell>
          <cell r="D150" t="str">
            <v>E07000153</v>
          </cell>
          <cell r="E150" t="str">
            <v>Non-metropolitan District</v>
          </cell>
          <cell r="F150">
            <v>97650</v>
          </cell>
          <cell r="G150">
            <v>60162</v>
          </cell>
          <cell r="H150">
            <v>3.9450482899999999</v>
          </cell>
          <cell r="I150">
            <v>0.61609831029185869</v>
          </cell>
          <cell r="J150">
            <v>4748</v>
          </cell>
          <cell r="K150">
            <v>4483</v>
          </cell>
          <cell r="L150">
            <v>5850</v>
          </cell>
          <cell r="M150">
            <v>6112</v>
          </cell>
          <cell r="N150">
            <v>6648</v>
          </cell>
          <cell r="O150">
            <v>6791</v>
          </cell>
          <cell r="P150">
            <v>7182</v>
          </cell>
          <cell r="Q150">
            <v>7259</v>
          </cell>
          <cell r="R150">
            <v>5512</v>
          </cell>
          <cell r="S150">
            <v>5577</v>
          </cell>
          <cell r="T150">
            <v>48013</v>
          </cell>
          <cell r="U150">
            <v>49637</v>
          </cell>
          <cell r="V150">
            <v>1226</v>
          </cell>
          <cell r="W150">
            <v>621</v>
          </cell>
          <cell r="X150">
            <v>605</v>
          </cell>
          <cell r="Y150">
            <v>1236</v>
          </cell>
          <cell r="Z150">
            <v>631</v>
          </cell>
          <cell r="AA150">
            <v>605</v>
          </cell>
          <cell r="AB150">
            <v>1337</v>
          </cell>
          <cell r="AC150">
            <v>653</v>
          </cell>
          <cell r="AD150">
            <v>684</v>
          </cell>
          <cell r="AE150">
            <v>1316</v>
          </cell>
          <cell r="AF150">
            <v>661</v>
          </cell>
          <cell r="AG150">
            <v>655</v>
          </cell>
          <cell r="AH150">
            <v>1299</v>
          </cell>
          <cell r="AI150">
            <v>653</v>
          </cell>
          <cell r="AJ150">
            <v>646</v>
          </cell>
          <cell r="AK150">
            <v>1368</v>
          </cell>
          <cell r="AL150">
            <v>709</v>
          </cell>
          <cell r="AM150">
            <v>659</v>
          </cell>
          <cell r="AN150">
            <v>1315</v>
          </cell>
          <cell r="AO150">
            <v>691</v>
          </cell>
          <cell r="AP150">
            <v>624</v>
          </cell>
          <cell r="AQ150">
            <v>1272</v>
          </cell>
          <cell r="AR150">
            <v>655</v>
          </cell>
          <cell r="AS150">
            <v>617</v>
          </cell>
          <cell r="AT150">
            <v>1293</v>
          </cell>
          <cell r="AU150">
            <v>648</v>
          </cell>
          <cell r="AV150">
            <v>645</v>
          </cell>
          <cell r="AW150">
            <v>1261</v>
          </cell>
          <cell r="AX150">
            <v>622</v>
          </cell>
          <cell r="AY150">
            <v>639</v>
          </cell>
          <cell r="AZ150">
            <v>1210</v>
          </cell>
          <cell r="BA150">
            <v>595</v>
          </cell>
          <cell r="BB150">
            <v>615</v>
          </cell>
          <cell r="BC150">
            <v>1185</v>
          </cell>
          <cell r="BD150">
            <v>621</v>
          </cell>
          <cell r="BE150">
            <v>564</v>
          </cell>
          <cell r="BF150">
            <v>1133</v>
          </cell>
          <cell r="BG150">
            <v>555</v>
          </cell>
          <cell r="BH150">
            <v>578</v>
          </cell>
          <cell r="BI150">
            <v>1143</v>
          </cell>
          <cell r="BJ150">
            <v>600</v>
          </cell>
          <cell r="BK150">
            <v>543</v>
          </cell>
          <cell r="BL150">
            <v>1138</v>
          </cell>
          <cell r="BM150">
            <v>571</v>
          </cell>
          <cell r="BN150">
            <v>567</v>
          </cell>
          <cell r="BO150">
            <v>1157</v>
          </cell>
          <cell r="BP150">
            <v>586</v>
          </cell>
          <cell r="BQ150">
            <v>571</v>
          </cell>
          <cell r="BR150">
            <v>1082</v>
          </cell>
          <cell r="BS150">
            <v>549</v>
          </cell>
          <cell r="BT150">
            <v>533</v>
          </cell>
          <cell r="BU150">
            <v>1065</v>
          </cell>
          <cell r="BV150">
            <v>512</v>
          </cell>
          <cell r="BW150">
            <v>553</v>
          </cell>
          <cell r="BX150">
            <v>1137</v>
          </cell>
          <cell r="BY150">
            <v>573</v>
          </cell>
          <cell r="BZ150">
            <v>564</v>
          </cell>
          <cell r="CA150">
            <v>934</v>
          </cell>
          <cell r="CB150">
            <v>466</v>
          </cell>
          <cell r="CC150">
            <v>468</v>
          </cell>
          <cell r="CD150">
            <v>843</v>
          </cell>
          <cell r="CE150">
            <v>442</v>
          </cell>
          <cell r="CF150">
            <v>401</v>
          </cell>
          <cell r="CG150">
            <v>946</v>
          </cell>
          <cell r="CH150">
            <v>533</v>
          </cell>
          <cell r="CI150">
            <v>413</v>
          </cell>
          <cell r="CJ150">
            <v>968</v>
          </cell>
          <cell r="CK150">
            <v>517</v>
          </cell>
          <cell r="CL150">
            <v>451</v>
          </cell>
          <cell r="CM150">
            <v>1078</v>
          </cell>
          <cell r="CN150">
            <v>547</v>
          </cell>
          <cell r="CO150">
            <v>531</v>
          </cell>
          <cell r="CP150">
            <v>1178</v>
          </cell>
          <cell r="CQ150">
            <v>609</v>
          </cell>
          <cell r="CR150">
            <v>569</v>
          </cell>
          <cell r="CS150">
            <v>1065</v>
          </cell>
          <cell r="CT150">
            <v>548</v>
          </cell>
          <cell r="CU150">
            <v>517</v>
          </cell>
          <cell r="CV150">
            <v>1221</v>
          </cell>
          <cell r="CW150">
            <v>582</v>
          </cell>
          <cell r="CX150">
            <v>639</v>
          </cell>
          <cell r="CY150">
            <v>1191</v>
          </cell>
          <cell r="CZ150">
            <v>562</v>
          </cell>
          <cell r="DA150">
            <v>629</v>
          </cell>
          <cell r="DB150">
            <v>1142</v>
          </cell>
          <cell r="DC150">
            <v>552</v>
          </cell>
          <cell r="DD150">
            <v>590</v>
          </cell>
          <cell r="DE150">
            <v>1204</v>
          </cell>
          <cell r="DF150">
            <v>558</v>
          </cell>
          <cell r="DG150">
            <v>646</v>
          </cell>
          <cell r="DH150">
            <v>1177</v>
          </cell>
          <cell r="DI150">
            <v>577</v>
          </cell>
          <cell r="DJ150">
            <v>600</v>
          </cell>
          <cell r="DK150">
            <v>1191</v>
          </cell>
          <cell r="DL150">
            <v>575</v>
          </cell>
          <cell r="DM150">
            <v>616</v>
          </cell>
          <cell r="DN150">
            <v>1238</v>
          </cell>
          <cell r="DO150">
            <v>676</v>
          </cell>
          <cell r="DP150">
            <v>562</v>
          </cell>
          <cell r="DQ150">
            <v>1300</v>
          </cell>
          <cell r="DR150">
            <v>626</v>
          </cell>
          <cell r="DS150">
            <v>674</v>
          </cell>
          <cell r="DT150">
            <v>1233</v>
          </cell>
          <cell r="DU150">
            <v>594</v>
          </cell>
          <cell r="DV150">
            <v>639</v>
          </cell>
          <cell r="DW150">
            <v>1291</v>
          </cell>
          <cell r="DX150">
            <v>629</v>
          </cell>
          <cell r="DY150">
            <v>662</v>
          </cell>
          <cell r="DZ150">
            <v>1315</v>
          </cell>
          <cell r="EA150">
            <v>662</v>
          </cell>
          <cell r="EB150">
            <v>653</v>
          </cell>
          <cell r="EC150">
            <v>1163</v>
          </cell>
          <cell r="ED150">
            <v>597</v>
          </cell>
          <cell r="EE150">
            <v>566</v>
          </cell>
          <cell r="EF150">
            <v>1200</v>
          </cell>
          <cell r="EG150">
            <v>585</v>
          </cell>
          <cell r="EH150">
            <v>615</v>
          </cell>
          <cell r="EI150">
            <v>1277</v>
          </cell>
          <cell r="EJ150">
            <v>630</v>
          </cell>
          <cell r="EK150">
            <v>647</v>
          </cell>
          <cell r="EL150">
            <v>1335</v>
          </cell>
          <cell r="EM150">
            <v>679</v>
          </cell>
          <cell r="EN150">
            <v>656</v>
          </cell>
          <cell r="EO150">
            <v>1370</v>
          </cell>
          <cell r="EP150">
            <v>654</v>
          </cell>
          <cell r="EQ150">
            <v>716</v>
          </cell>
          <cell r="ER150">
            <v>1425</v>
          </cell>
          <cell r="ES150">
            <v>718</v>
          </cell>
          <cell r="ET150">
            <v>707</v>
          </cell>
          <cell r="EU150">
            <v>1504</v>
          </cell>
          <cell r="EV150">
            <v>732</v>
          </cell>
          <cell r="EW150">
            <v>772</v>
          </cell>
          <cell r="EX150">
            <v>1559</v>
          </cell>
          <cell r="EY150">
            <v>762</v>
          </cell>
          <cell r="EZ150">
            <v>797</v>
          </cell>
          <cell r="FA150">
            <v>1471</v>
          </cell>
          <cell r="FB150">
            <v>738</v>
          </cell>
          <cell r="FC150">
            <v>733</v>
          </cell>
          <cell r="FD150">
            <v>1547</v>
          </cell>
          <cell r="FE150">
            <v>748</v>
          </cell>
          <cell r="FF150">
            <v>799</v>
          </cell>
          <cell r="FG150">
            <v>1476</v>
          </cell>
          <cell r="FH150">
            <v>720</v>
          </cell>
          <cell r="FI150">
            <v>756</v>
          </cell>
          <cell r="FJ150">
            <v>1457</v>
          </cell>
          <cell r="FK150">
            <v>717</v>
          </cell>
          <cell r="FL150">
            <v>740</v>
          </cell>
          <cell r="FM150">
            <v>1494</v>
          </cell>
          <cell r="FN150">
            <v>743</v>
          </cell>
          <cell r="FO150">
            <v>751</v>
          </cell>
          <cell r="FP150">
            <v>1536</v>
          </cell>
          <cell r="FQ150">
            <v>792</v>
          </cell>
          <cell r="FR150">
            <v>744</v>
          </cell>
          <cell r="FS150">
            <v>1471</v>
          </cell>
          <cell r="FT150">
            <v>710</v>
          </cell>
          <cell r="FU150">
            <v>761</v>
          </cell>
          <cell r="FV150">
            <v>1377</v>
          </cell>
          <cell r="FW150">
            <v>672</v>
          </cell>
          <cell r="FX150">
            <v>705</v>
          </cell>
          <cell r="FY150">
            <v>1315</v>
          </cell>
          <cell r="FZ150">
            <v>662</v>
          </cell>
          <cell r="GA150">
            <v>653</v>
          </cell>
          <cell r="GB150">
            <v>1297</v>
          </cell>
          <cell r="GC150">
            <v>680</v>
          </cell>
          <cell r="GD150">
            <v>617</v>
          </cell>
          <cell r="GE150">
            <v>1184</v>
          </cell>
          <cell r="GF150">
            <v>610</v>
          </cell>
          <cell r="GG150">
            <v>574</v>
          </cell>
          <cell r="GH150">
            <v>1175</v>
          </cell>
          <cell r="GI150">
            <v>594</v>
          </cell>
          <cell r="GJ150">
            <v>581</v>
          </cell>
          <cell r="GK150">
            <v>1161</v>
          </cell>
          <cell r="GL150">
            <v>579</v>
          </cell>
          <cell r="GM150">
            <v>582</v>
          </cell>
          <cell r="GN150">
            <v>1097</v>
          </cell>
          <cell r="GO150">
            <v>535</v>
          </cell>
          <cell r="GP150">
            <v>562</v>
          </cell>
          <cell r="GQ150">
            <v>1074</v>
          </cell>
          <cell r="GR150">
            <v>519</v>
          </cell>
          <cell r="GS150">
            <v>555</v>
          </cell>
          <cell r="GT150">
            <v>1086</v>
          </cell>
          <cell r="GU150">
            <v>529</v>
          </cell>
          <cell r="GV150">
            <v>557</v>
          </cell>
          <cell r="GW150">
            <v>1081</v>
          </cell>
          <cell r="GX150">
            <v>571</v>
          </cell>
          <cell r="GY150">
            <v>510</v>
          </cell>
          <cell r="GZ150">
            <v>1042</v>
          </cell>
          <cell r="HA150">
            <v>522</v>
          </cell>
          <cell r="HB150">
            <v>520</v>
          </cell>
          <cell r="HC150">
            <v>1085</v>
          </cell>
          <cell r="HD150">
            <v>521</v>
          </cell>
          <cell r="HE150">
            <v>564</v>
          </cell>
          <cell r="HF150">
            <v>1104</v>
          </cell>
          <cell r="HG150">
            <v>532</v>
          </cell>
          <cell r="HH150">
            <v>572</v>
          </cell>
          <cell r="HI150">
            <v>1144</v>
          </cell>
          <cell r="HJ150">
            <v>521</v>
          </cell>
          <cell r="HK150">
            <v>623</v>
          </cell>
          <cell r="HL150">
            <v>1226</v>
          </cell>
          <cell r="HM150">
            <v>578</v>
          </cell>
          <cell r="HN150">
            <v>648</v>
          </cell>
          <cell r="HO150">
            <v>1236</v>
          </cell>
          <cell r="HP150">
            <v>579</v>
          </cell>
          <cell r="HQ150">
            <v>657</v>
          </cell>
          <cell r="HR150">
            <v>1325</v>
          </cell>
          <cell r="HS150">
            <v>633</v>
          </cell>
          <cell r="HT150">
            <v>692</v>
          </cell>
          <cell r="HU150">
            <v>1023</v>
          </cell>
          <cell r="HV150">
            <v>466</v>
          </cell>
          <cell r="HW150">
            <v>557</v>
          </cell>
          <cell r="HX150">
            <v>984</v>
          </cell>
          <cell r="HY150">
            <v>523</v>
          </cell>
          <cell r="HZ150">
            <v>461</v>
          </cell>
          <cell r="IA150">
            <v>937</v>
          </cell>
          <cell r="IB150">
            <v>477</v>
          </cell>
          <cell r="IC150">
            <v>460</v>
          </cell>
          <cell r="ID150">
            <v>889</v>
          </cell>
          <cell r="IE150">
            <v>440</v>
          </cell>
          <cell r="IF150">
            <v>449</v>
          </cell>
          <cell r="IG150">
            <v>749</v>
          </cell>
          <cell r="IH150">
            <v>362</v>
          </cell>
          <cell r="II150">
            <v>387</v>
          </cell>
          <cell r="IJ150">
            <v>632</v>
          </cell>
          <cell r="IK150">
            <v>315</v>
          </cell>
          <cell r="IL150">
            <v>317</v>
          </cell>
          <cell r="IM150">
            <v>668</v>
          </cell>
          <cell r="IN150">
            <v>310</v>
          </cell>
          <cell r="IO150">
            <v>358</v>
          </cell>
          <cell r="IP150">
            <v>651</v>
          </cell>
          <cell r="IQ150">
            <v>322</v>
          </cell>
          <cell r="IR150">
            <v>329</v>
          </cell>
          <cell r="IS150">
            <v>611</v>
          </cell>
          <cell r="IT150">
            <v>286</v>
          </cell>
          <cell r="IU150">
            <v>325</v>
          </cell>
          <cell r="IV150">
            <v>539</v>
          </cell>
          <cell r="IW150">
            <v>251</v>
          </cell>
          <cell r="IX150">
            <v>288</v>
          </cell>
          <cell r="IY150">
            <v>555</v>
          </cell>
          <cell r="IZ150">
            <v>248</v>
          </cell>
          <cell r="JA150">
            <v>307</v>
          </cell>
          <cell r="JB150">
            <v>466</v>
          </cell>
          <cell r="JC150">
            <v>223</v>
          </cell>
          <cell r="JD150">
            <v>243</v>
          </cell>
          <cell r="JE150">
            <v>433</v>
          </cell>
          <cell r="JF150">
            <v>192</v>
          </cell>
          <cell r="JG150">
            <v>241</v>
          </cell>
          <cell r="JH150">
            <v>437</v>
          </cell>
          <cell r="JI150">
            <v>204</v>
          </cell>
          <cell r="JJ150">
            <v>233</v>
          </cell>
          <cell r="JK150">
            <v>406</v>
          </cell>
          <cell r="JL150">
            <v>188</v>
          </cell>
          <cell r="JM150">
            <v>218</v>
          </cell>
          <cell r="JN150">
            <v>372</v>
          </cell>
          <cell r="JO150">
            <v>144</v>
          </cell>
          <cell r="JP150">
            <v>228</v>
          </cell>
          <cell r="JQ150">
            <v>347</v>
          </cell>
          <cell r="JR150">
            <v>130</v>
          </cell>
          <cell r="JS150">
            <v>217</v>
          </cell>
          <cell r="JT150">
            <v>273</v>
          </cell>
          <cell r="JU150">
            <v>92</v>
          </cell>
          <cell r="JV150">
            <v>181</v>
          </cell>
          <cell r="JW150">
            <v>294</v>
          </cell>
          <cell r="JX150">
            <v>101</v>
          </cell>
          <cell r="JY150">
            <v>193</v>
          </cell>
          <cell r="JZ150">
            <v>279</v>
          </cell>
          <cell r="KA150">
            <v>103</v>
          </cell>
          <cell r="KB150">
            <v>176</v>
          </cell>
          <cell r="KC150">
            <v>226</v>
          </cell>
          <cell r="KD150">
            <v>61</v>
          </cell>
          <cell r="KE150">
            <v>165</v>
          </cell>
          <cell r="KF150">
            <v>897</v>
          </cell>
          <cell r="KG150">
            <v>252</v>
          </cell>
          <cell r="KH150">
            <v>645</v>
          </cell>
        </row>
        <row r="151">
          <cell r="C151" t="str">
            <v>King's Lynn and West Norfolk</v>
          </cell>
          <cell r="D151" t="str">
            <v>E07000146</v>
          </cell>
          <cell r="E151" t="str">
            <v>Non-metropolitan District</v>
          </cell>
          <cell r="F151">
            <v>151013</v>
          </cell>
          <cell r="G151">
            <v>87251</v>
          </cell>
          <cell r="H151">
            <v>3.7784049100000003</v>
          </cell>
          <cell r="I151">
            <v>0.57777145014005415</v>
          </cell>
          <cell r="J151">
            <v>7192</v>
          </cell>
          <cell r="K151">
            <v>6538</v>
          </cell>
          <cell r="L151">
            <v>8570</v>
          </cell>
          <cell r="M151">
            <v>8419</v>
          </cell>
          <cell r="N151">
            <v>7932</v>
          </cell>
          <cell r="O151">
            <v>8313</v>
          </cell>
          <cell r="P151">
            <v>10199</v>
          </cell>
          <cell r="Q151">
            <v>10604</v>
          </cell>
          <cell r="R151">
            <v>9332</v>
          </cell>
          <cell r="S151">
            <v>10152</v>
          </cell>
          <cell r="T151">
            <v>73910</v>
          </cell>
          <cell r="U151">
            <v>77103</v>
          </cell>
          <cell r="V151">
            <v>1662</v>
          </cell>
          <cell r="W151">
            <v>842</v>
          </cell>
          <cell r="X151">
            <v>820</v>
          </cell>
          <cell r="Y151">
            <v>1652</v>
          </cell>
          <cell r="Z151">
            <v>824</v>
          </cell>
          <cell r="AA151">
            <v>828</v>
          </cell>
          <cell r="AB151">
            <v>1774</v>
          </cell>
          <cell r="AC151">
            <v>902</v>
          </cell>
          <cell r="AD151">
            <v>872</v>
          </cell>
          <cell r="AE151">
            <v>1775</v>
          </cell>
          <cell r="AF151">
            <v>914</v>
          </cell>
          <cell r="AG151">
            <v>861</v>
          </cell>
          <cell r="AH151">
            <v>1731</v>
          </cell>
          <cell r="AI151">
            <v>862</v>
          </cell>
          <cell r="AJ151">
            <v>869</v>
          </cell>
          <cell r="AK151">
            <v>1661</v>
          </cell>
          <cell r="AL151">
            <v>809</v>
          </cell>
          <cell r="AM151">
            <v>852</v>
          </cell>
          <cell r="AN151">
            <v>1638</v>
          </cell>
          <cell r="AO151">
            <v>781</v>
          </cell>
          <cell r="AP151">
            <v>857</v>
          </cell>
          <cell r="AQ151">
            <v>1722</v>
          </cell>
          <cell r="AR151">
            <v>881</v>
          </cell>
          <cell r="AS151">
            <v>841</v>
          </cell>
          <cell r="AT151">
            <v>1634</v>
          </cell>
          <cell r="AU151">
            <v>856</v>
          </cell>
          <cell r="AV151">
            <v>778</v>
          </cell>
          <cell r="AW151">
            <v>1604</v>
          </cell>
          <cell r="AX151">
            <v>834</v>
          </cell>
          <cell r="AY151">
            <v>770</v>
          </cell>
          <cell r="AZ151">
            <v>1487</v>
          </cell>
          <cell r="BA151">
            <v>809</v>
          </cell>
          <cell r="BB151">
            <v>678</v>
          </cell>
          <cell r="BC151">
            <v>1523</v>
          </cell>
          <cell r="BD151">
            <v>777</v>
          </cell>
          <cell r="BE151">
            <v>746</v>
          </cell>
          <cell r="BF151">
            <v>1455</v>
          </cell>
          <cell r="BG151">
            <v>739</v>
          </cell>
          <cell r="BH151">
            <v>716</v>
          </cell>
          <cell r="BI151">
            <v>1472</v>
          </cell>
          <cell r="BJ151">
            <v>762</v>
          </cell>
          <cell r="BK151">
            <v>710</v>
          </cell>
          <cell r="BL151">
            <v>1548</v>
          </cell>
          <cell r="BM151">
            <v>783</v>
          </cell>
          <cell r="BN151">
            <v>765</v>
          </cell>
          <cell r="BO151">
            <v>1516</v>
          </cell>
          <cell r="BP151">
            <v>792</v>
          </cell>
          <cell r="BQ151">
            <v>724</v>
          </cell>
          <cell r="BR151">
            <v>1556</v>
          </cell>
          <cell r="BS151">
            <v>778</v>
          </cell>
          <cell r="BT151">
            <v>778</v>
          </cell>
          <cell r="BU151">
            <v>1719</v>
          </cell>
          <cell r="BV151">
            <v>868</v>
          </cell>
          <cell r="BW151">
            <v>851</v>
          </cell>
          <cell r="BX151">
            <v>1643</v>
          </cell>
          <cell r="BY151">
            <v>827</v>
          </cell>
          <cell r="BZ151">
            <v>816</v>
          </cell>
          <cell r="CA151">
            <v>1364</v>
          </cell>
          <cell r="CB151">
            <v>714</v>
          </cell>
          <cell r="CC151">
            <v>650</v>
          </cell>
          <cell r="CD151">
            <v>1386</v>
          </cell>
          <cell r="CE151">
            <v>712</v>
          </cell>
          <cell r="CF151">
            <v>674</v>
          </cell>
          <cell r="CG151">
            <v>1460</v>
          </cell>
          <cell r="CH151">
            <v>767</v>
          </cell>
          <cell r="CI151">
            <v>693</v>
          </cell>
          <cell r="CJ151">
            <v>1508</v>
          </cell>
          <cell r="CK151">
            <v>843</v>
          </cell>
          <cell r="CL151">
            <v>665</v>
          </cell>
          <cell r="CM151">
            <v>1375</v>
          </cell>
          <cell r="CN151">
            <v>746</v>
          </cell>
          <cell r="CO151">
            <v>629</v>
          </cell>
          <cell r="CP151">
            <v>1719</v>
          </cell>
          <cell r="CQ151">
            <v>937</v>
          </cell>
          <cell r="CR151">
            <v>782</v>
          </cell>
          <cell r="CS151">
            <v>1645</v>
          </cell>
          <cell r="CT151">
            <v>868</v>
          </cell>
          <cell r="CU151">
            <v>777</v>
          </cell>
          <cell r="CV151">
            <v>1760</v>
          </cell>
          <cell r="CW151">
            <v>892</v>
          </cell>
          <cell r="CX151">
            <v>868</v>
          </cell>
          <cell r="CY151">
            <v>1830</v>
          </cell>
          <cell r="CZ151">
            <v>912</v>
          </cell>
          <cell r="DA151">
            <v>918</v>
          </cell>
          <cell r="DB151">
            <v>1711</v>
          </cell>
          <cell r="DC151">
            <v>920</v>
          </cell>
          <cell r="DD151">
            <v>791</v>
          </cell>
          <cell r="DE151">
            <v>1772</v>
          </cell>
          <cell r="DF151">
            <v>919</v>
          </cell>
          <cell r="DG151">
            <v>853</v>
          </cell>
          <cell r="DH151">
            <v>1778</v>
          </cell>
          <cell r="DI151">
            <v>889</v>
          </cell>
          <cell r="DJ151">
            <v>889</v>
          </cell>
          <cell r="DK151">
            <v>1620</v>
          </cell>
          <cell r="DL151">
            <v>816</v>
          </cell>
          <cell r="DM151">
            <v>804</v>
          </cell>
          <cell r="DN151">
            <v>1638</v>
          </cell>
          <cell r="DO151">
            <v>823</v>
          </cell>
          <cell r="DP151">
            <v>815</v>
          </cell>
          <cell r="DQ151">
            <v>1619</v>
          </cell>
          <cell r="DR151">
            <v>741</v>
          </cell>
          <cell r="DS151">
            <v>878</v>
          </cell>
          <cell r="DT151">
            <v>1616</v>
          </cell>
          <cell r="DU151">
            <v>790</v>
          </cell>
          <cell r="DV151">
            <v>826</v>
          </cell>
          <cell r="DW151">
            <v>1552</v>
          </cell>
          <cell r="DX151">
            <v>794</v>
          </cell>
          <cell r="DY151">
            <v>758</v>
          </cell>
          <cell r="DZ151">
            <v>1500</v>
          </cell>
          <cell r="EA151">
            <v>780</v>
          </cell>
          <cell r="EB151">
            <v>720</v>
          </cell>
          <cell r="EC151">
            <v>1458</v>
          </cell>
          <cell r="ED151">
            <v>715</v>
          </cell>
          <cell r="EE151">
            <v>743</v>
          </cell>
          <cell r="EF151">
            <v>1486</v>
          </cell>
          <cell r="EG151">
            <v>717</v>
          </cell>
          <cell r="EH151">
            <v>769</v>
          </cell>
          <cell r="EI151">
            <v>1435</v>
          </cell>
          <cell r="EJ151">
            <v>712</v>
          </cell>
          <cell r="EK151">
            <v>723</v>
          </cell>
          <cell r="EL151">
            <v>1541</v>
          </cell>
          <cell r="EM151">
            <v>757</v>
          </cell>
          <cell r="EN151">
            <v>784</v>
          </cell>
          <cell r="EO151">
            <v>1676</v>
          </cell>
          <cell r="EP151">
            <v>793</v>
          </cell>
          <cell r="EQ151">
            <v>883</v>
          </cell>
          <cell r="ER151">
            <v>1713</v>
          </cell>
          <cell r="ES151">
            <v>823</v>
          </cell>
          <cell r="ET151">
            <v>890</v>
          </cell>
          <cell r="EU151">
            <v>1889</v>
          </cell>
          <cell r="EV151">
            <v>917</v>
          </cell>
          <cell r="EW151">
            <v>972</v>
          </cell>
          <cell r="EX151">
            <v>1995</v>
          </cell>
          <cell r="EY151">
            <v>924</v>
          </cell>
          <cell r="EZ151">
            <v>1071</v>
          </cell>
          <cell r="FA151">
            <v>1934</v>
          </cell>
          <cell r="FB151">
            <v>933</v>
          </cell>
          <cell r="FC151">
            <v>1001</v>
          </cell>
          <cell r="FD151">
            <v>2009</v>
          </cell>
          <cell r="FE151">
            <v>1008</v>
          </cell>
          <cell r="FF151">
            <v>1001</v>
          </cell>
          <cell r="FG151">
            <v>2079</v>
          </cell>
          <cell r="FH151">
            <v>1010</v>
          </cell>
          <cell r="FI151">
            <v>1069</v>
          </cell>
          <cell r="FJ151">
            <v>2031</v>
          </cell>
          <cell r="FK151">
            <v>1012</v>
          </cell>
          <cell r="FL151">
            <v>1019</v>
          </cell>
          <cell r="FM151">
            <v>2066</v>
          </cell>
          <cell r="FN151">
            <v>1052</v>
          </cell>
          <cell r="FO151">
            <v>1014</v>
          </cell>
          <cell r="FP151">
            <v>2179</v>
          </cell>
          <cell r="FQ151">
            <v>1045</v>
          </cell>
          <cell r="FR151">
            <v>1134</v>
          </cell>
          <cell r="FS151">
            <v>2122</v>
          </cell>
          <cell r="FT151">
            <v>1063</v>
          </cell>
          <cell r="FU151">
            <v>1059</v>
          </cell>
          <cell r="FV151">
            <v>2176</v>
          </cell>
          <cell r="FW151">
            <v>1051</v>
          </cell>
          <cell r="FX151">
            <v>1125</v>
          </cell>
          <cell r="FY151">
            <v>2127</v>
          </cell>
          <cell r="FZ151">
            <v>1034</v>
          </cell>
          <cell r="GA151">
            <v>1093</v>
          </cell>
          <cell r="GB151">
            <v>2080</v>
          </cell>
          <cell r="GC151">
            <v>991</v>
          </cell>
          <cell r="GD151">
            <v>1089</v>
          </cell>
          <cell r="GE151">
            <v>1942</v>
          </cell>
          <cell r="GF151">
            <v>960</v>
          </cell>
          <cell r="GG151">
            <v>982</v>
          </cell>
          <cell r="GH151">
            <v>1998</v>
          </cell>
          <cell r="GI151">
            <v>935</v>
          </cell>
          <cell r="GJ151">
            <v>1063</v>
          </cell>
          <cell r="GK151">
            <v>1961</v>
          </cell>
          <cell r="GL151">
            <v>919</v>
          </cell>
          <cell r="GM151">
            <v>1042</v>
          </cell>
          <cell r="GN151">
            <v>1926</v>
          </cell>
          <cell r="GO151">
            <v>954</v>
          </cell>
          <cell r="GP151">
            <v>972</v>
          </cell>
          <cell r="GQ151">
            <v>1921</v>
          </cell>
          <cell r="GR151">
            <v>945</v>
          </cell>
          <cell r="GS151">
            <v>976</v>
          </cell>
          <cell r="GT151">
            <v>1857</v>
          </cell>
          <cell r="GU151">
            <v>867</v>
          </cell>
          <cell r="GV151">
            <v>990</v>
          </cell>
          <cell r="GW151">
            <v>1964</v>
          </cell>
          <cell r="GX151">
            <v>948</v>
          </cell>
          <cell r="GY151">
            <v>1016</v>
          </cell>
          <cell r="GZ151">
            <v>1922</v>
          </cell>
          <cell r="HA151">
            <v>895</v>
          </cell>
          <cell r="HB151">
            <v>1027</v>
          </cell>
          <cell r="HC151">
            <v>2021</v>
          </cell>
          <cell r="HD151">
            <v>968</v>
          </cell>
          <cell r="HE151">
            <v>1053</v>
          </cell>
          <cell r="HF151">
            <v>1972</v>
          </cell>
          <cell r="HG151">
            <v>941</v>
          </cell>
          <cell r="HH151">
            <v>1031</v>
          </cell>
          <cell r="HI151">
            <v>2128</v>
          </cell>
          <cell r="HJ151">
            <v>1035</v>
          </cell>
          <cell r="HK151">
            <v>1093</v>
          </cell>
          <cell r="HL151">
            <v>2205</v>
          </cell>
          <cell r="HM151">
            <v>1023</v>
          </cell>
          <cell r="HN151">
            <v>1182</v>
          </cell>
          <cell r="HO151">
            <v>2388</v>
          </cell>
          <cell r="HP151">
            <v>1131</v>
          </cell>
          <cell r="HQ151">
            <v>1257</v>
          </cell>
          <cell r="HR151">
            <v>2717</v>
          </cell>
          <cell r="HS151">
            <v>1308</v>
          </cell>
          <cell r="HT151">
            <v>1409</v>
          </cell>
          <cell r="HU151">
            <v>2052</v>
          </cell>
          <cell r="HV151">
            <v>1003</v>
          </cell>
          <cell r="HW151">
            <v>1049</v>
          </cell>
          <cell r="HX151">
            <v>2020</v>
          </cell>
          <cell r="HY151">
            <v>976</v>
          </cell>
          <cell r="HZ151">
            <v>1044</v>
          </cell>
          <cell r="IA151">
            <v>1987</v>
          </cell>
          <cell r="IB151">
            <v>988</v>
          </cell>
          <cell r="IC151">
            <v>999</v>
          </cell>
          <cell r="ID151">
            <v>1899</v>
          </cell>
          <cell r="IE151">
            <v>915</v>
          </cell>
          <cell r="IF151">
            <v>984</v>
          </cell>
          <cell r="IG151">
            <v>1722</v>
          </cell>
          <cell r="IH151">
            <v>824</v>
          </cell>
          <cell r="II151">
            <v>898</v>
          </cell>
          <cell r="IJ151">
            <v>1423</v>
          </cell>
          <cell r="IK151">
            <v>666</v>
          </cell>
          <cell r="IL151">
            <v>757</v>
          </cell>
          <cell r="IM151">
            <v>1548</v>
          </cell>
          <cell r="IN151">
            <v>739</v>
          </cell>
          <cell r="IO151">
            <v>809</v>
          </cell>
          <cell r="IP151">
            <v>1516</v>
          </cell>
          <cell r="IQ151">
            <v>733</v>
          </cell>
          <cell r="IR151">
            <v>783</v>
          </cell>
          <cell r="IS151">
            <v>1489</v>
          </cell>
          <cell r="IT151">
            <v>718</v>
          </cell>
          <cell r="IU151">
            <v>771</v>
          </cell>
          <cell r="IV151">
            <v>1305</v>
          </cell>
          <cell r="IW151">
            <v>631</v>
          </cell>
          <cell r="IX151">
            <v>674</v>
          </cell>
          <cell r="IY151">
            <v>1317</v>
          </cell>
          <cell r="IZ151">
            <v>613</v>
          </cell>
          <cell r="JA151">
            <v>704</v>
          </cell>
          <cell r="JB151">
            <v>1180</v>
          </cell>
          <cell r="JC151">
            <v>541</v>
          </cell>
          <cell r="JD151">
            <v>639</v>
          </cell>
          <cell r="JE151">
            <v>1064</v>
          </cell>
          <cell r="JF151">
            <v>479</v>
          </cell>
          <cell r="JG151">
            <v>585</v>
          </cell>
          <cell r="JH151">
            <v>1082</v>
          </cell>
          <cell r="JI151">
            <v>508</v>
          </cell>
          <cell r="JJ151">
            <v>574</v>
          </cell>
          <cell r="JK151">
            <v>1011</v>
          </cell>
          <cell r="JL151">
            <v>467</v>
          </cell>
          <cell r="JM151">
            <v>544</v>
          </cell>
          <cell r="JN151">
            <v>909</v>
          </cell>
          <cell r="JO151">
            <v>371</v>
          </cell>
          <cell r="JP151">
            <v>538</v>
          </cell>
          <cell r="JQ151">
            <v>780</v>
          </cell>
          <cell r="JR151">
            <v>296</v>
          </cell>
          <cell r="JS151">
            <v>484</v>
          </cell>
          <cell r="JT151">
            <v>736</v>
          </cell>
          <cell r="JU151">
            <v>304</v>
          </cell>
          <cell r="JV151">
            <v>432</v>
          </cell>
          <cell r="JW151">
            <v>641</v>
          </cell>
          <cell r="JX151">
            <v>268</v>
          </cell>
          <cell r="JY151">
            <v>373</v>
          </cell>
          <cell r="JZ151">
            <v>555</v>
          </cell>
          <cell r="KA151">
            <v>213</v>
          </cell>
          <cell r="KB151">
            <v>342</v>
          </cell>
          <cell r="KC151">
            <v>457</v>
          </cell>
          <cell r="KD151">
            <v>170</v>
          </cell>
          <cell r="KE151">
            <v>287</v>
          </cell>
          <cell r="KF151">
            <v>1777</v>
          </cell>
          <cell r="KG151">
            <v>598</v>
          </cell>
          <cell r="KH151">
            <v>1179</v>
          </cell>
        </row>
        <row r="152">
          <cell r="C152" t="str">
            <v>Kingston upon Hull, City of</v>
          </cell>
          <cell r="D152" t="str">
            <v>E06000010</v>
          </cell>
          <cell r="E152" t="str">
            <v>Unitary Authority</v>
          </cell>
          <cell r="F152">
            <v>258995</v>
          </cell>
          <cell r="G152">
            <v>170881</v>
          </cell>
          <cell r="H152">
            <v>7.2973483400000001</v>
          </cell>
          <cell r="I152">
            <v>0.65978493793316473</v>
          </cell>
          <cell r="J152">
            <v>18453</v>
          </cell>
          <cell r="K152">
            <v>17324</v>
          </cell>
          <cell r="L152">
            <v>20731</v>
          </cell>
          <cell r="M152">
            <v>20088</v>
          </cell>
          <cell r="N152">
            <v>16761</v>
          </cell>
          <cell r="O152">
            <v>15520</v>
          </cell>
          <cell r="P152">
            <v>17305</v>
          </cell>
          <cell r="Q152">
            <v>16940</v>
          </cell>
          <cell r="R152">
            <v>13860</v>
          </cell>
          <cell r="S152">
            <v>13899</v>
          </cell>
          <cell r="T152">
            <v>130159</v>
          </cell>
          <cell r="U152">
            <v>128836</v>
          </cell>
          <cell r="V152">
            <v>3467</v>
          </cell>
          <cell r="W152">
            <v>1750</v>
          </cell>
          <cell r="X152">
            <v>1717</v>
          </cell>
          <cell r="Y152">
            <v>3580</v>
          </cell>
          <cell r="Z152">
            <v>1833</v>
          </cell>
          <cell r="AA152">
            <v>1747</v>
          </cell>
          <cell r="AB152">
            <v>3674</v>
          </cell>
          <cell r="AC152">
            <v>1892</v>
          </cell>
          <cell r="AD152">
            <v>1782</v>
          </cell>
          <cell r="AE152">
            <v>3730</v>
          </cell>
          <cell r="AF152">
            <v>1941</v>
          </cell>
          <cell r="AG152">
            <v>1789</v>
          </cell>
          <cell r="AH152">
            <v>3447</v>
          </cell>
          <cell r="AI152">
            <v>1806</v>
          </cell>
          <cell r="AJ152">
            <v>1641</v>
          </cell>
          <cell r="AK152">
            <v>3381</v>
          </cell>
          <cell r="AL152">
            <v>1688</v>
          </cell>
          <cell r="AM152">
            <v>1693</v>
          </cell>
          <cell r="AN152">
            <v>3365</v>
          </cell>
          <cell r="AO152">
            <v>1750</v>
          </cell>
          <cell r="AP152">
            <v>1615</v>
          </cell>
          <cell r="AQ152">
            <v>3317</v>
          </cell>
          <cell r="AR152">
            <v>1714</v>
          </cell>
          <cell r="AS152">
            <v>1603</v>
          </cell>
          <cell r="AT152">
            <v>3125</v>
          </cell>
          <cell r="AU152">
            <v>1645</v>
          </cell>
          <cell r="AV152">
            <v>1480</v>
          </cell>
          <cell r="AW152">
            <v>3059</v>
          </cell>
          <cell r="AX152">
            <v>1524</v>
          </cell>
          <cell r="AY152">
            <v>1535</v>
          </cell>
          <cell r="AZ152">
            <v>2789</v>
          </cell>
          <cell r="BA152">
            <v>1438</v>
          </cell>
          <cell r="BB152">
            <v>1351</v>
          </cell>
          <cell r="BC152">
            <v>2850</v>
          </cell>
          <cell r="BD152">
            <v>1473</v>
          </cell>
          <cell r="BE152">
            <v>1377</v>
          </cell>
          <cell r="BF152">
            <v>2519</v>
          </cell>
          <cell r="BG152">
            <v>1274</v>
          </cell>
          <cell r="BH152">
            <v>1245</v>
          </cell>
          <cell r="BI152">
            <v>2588</v>
          </cell>
          <cell r="BJ152">
            <v>1348</v>
          </cell>
          <cell r="BK152">
            <v>1240</v>
          </cell>
          <cell r="BL152">
            <v>2574</v>
          </cell>
          <cell r="BM152">
            <v>1342</v>
          </cell>
          <cell r="BN152">
            <v>1232</v>
          </cell>
          <cell r="BO152">
            <v>2505</v>
          </cell>
          <cell r="BP152">
            <v>1300</v>
          </cell>
          <cell r="BQ152">
            <v>1205</v>
          </cell>
          <cell r="BR152">
            <v>2721</v>
          </cell>
          <cell r="BS152">
            <v>1436</v>
          </cell>
          <cell r="BT152">
            <v>1285</v>
          </cell>
          <cell r="BU152">
            <v>2918</v>
          </cell>
          <cell r="BV152">
            <v>1504</v>
          </cell>
          <cell r="BW152">
            <v>1414</v>
          </cell>
          <cell r="BX152">
            <v>3242</v>
          </cell>
          <cell r="BY152">
            <v>1679</v>
          </cell>
          <cell r="BZ152">
            <v>1563</v>
          </cell>
          <cell r="CA152">
            <v>3521</v>
          </cell>
          <cell r="CB152">
            <v>1753</v>
          </cell>
          <cell r="CC152">
            <v>1768</v>
          </cell>
          <cell r="CD152">
            <v>3972</v>
          </cell>
          <cell r="CE152">
            <v>2061</v>
          </cell>
          <cell r="CF152">
            <v>1911</v>
          </cell>
          <cell r="CG152">
            <v>4778</v>
          </cell>
          <cell r="CH152">
            <v>2492</v>
          </cell>
          <cell r="CI152">
            <v>2286</v>
          </cell>
          <cell r="CJ152">
            <v>4702</v>
          </cell>
          <cell r="CK152">
            <v>2433</v>
          </cell>
          <cell r="CL152">
            <v>2269</v>
          </cell>
          <cell r="CM152">
            <v>4609</v>
          </cell>
          <cell r="CN152">
            <v>2322</v>
          </cell>
          <cell r="CO152">
            <v>2287</v>
          </cell>
          <cell r="CP152">
            <v>5314</v>
          </cell>
          <cell r="CQ152">
            <v>2773</v>
          </cell>
          <cell r="CR152">
            <v>2541</v>
          </cell>
          <cell r="CS152">
            <v>4789</v>
          </cell>
          <cell r="CT152">
            <v>2483</v>
          </cell>
          <cell r="CU152">
            <v>2306</v>
          </cell>
          <cell r="CV152">
            <v>4488</v>
          </cell>
          <cell r="CW152">
            <v>2350</v>
          </cell>
          <cell r="CX152">
            <v>2138</v>
          </cell>
          <cell r="CY152">
            <v>4443</v>
          </cell>
          <cell r="CZ152">
            <v>2193</v>
          </cell>
          <cell r="DA152">
            <v>2250</v>
          </cell>
          <cell r="DB152">
            <v>4113</v>
          </cell>
          <cell r="DC152">
            <v>2064</v>
          </cell>
          <cell r="DD152">
            <v>2049</v>
          </cell>
          <cell r="DE152">
            <v>4200</v>
          </cell>
          <cell r="DF152">
            <v>2107</v>
          </cell>
          <cell r="DG152">
            <v>2093</v>
          </cell>
          <cell r="DH152">
            <v>4129</v>
          </cell>
          <cell r="DI152">
            <v>2121</v>
          </cell>
          <cell r="DJ152">
            <v>2008</v>
          </cell>
          <cell r="DK152">
            <v>3768</v>
          </cell>
          <cell r="DL152">
            <v>1898</v>
          </cell>
          <cell r="DM152">
            <v>1870</v>
          </cell>
          <cell r="DN152">
            <v>3610</v>
          </cell>
          <cell r="DO152">
            <v>1772</v>
          </cell>
          <cell r="DP152">
            <v>1838</v>
          </cell>
          <cell r="DQ152">
            <v>3731</v>
          </cell>
          <cell r="DR152">
            <v>1901</v>
          </cell>
          <cell r="DS152">
            <v>1830</v>
          </cell>
          <cell r="DT152">
            <v>3548</v>
          </cell>
          <cell r="DU152">
            <v>1842</v>
          </cell>
          <cell r="DV152">
            <v>1706</v>
          </cell>
          <cell r="DW152">
            <v>3456</v>
          </cell>
          <cell r="DX152">
            <v>1735</v>
          </cell>
          <cell r="DY152">
            <v>1721</v>
          </cell>
          <cell r="DZ152">
            <v>3256</v>
          </cell>
          <cell r="EA152">
            <v>1744</v>
          </cell>
          <cell r="EB152">
            <v>1512</v>
          </cell>
          <cell r="EC152">
            <v>2995</v>
          </cell>
          <cell r="ED152">
            <v>1562</v>
          </cell>
          <cell r="EE152">
            <v>1433</v>
          </cell>
          <cell r="EF152">
            <v>2924</v>
          </cell>
          <cell r="EG152">
            <v>1569</v>
          </cell>
          <cell r="EH152">
            <v>1355</v>
          </cell>
          <cell r="EI152">
            <v>3139</v>
          </cell>
          <cell r="EJ152">
            <v>1647</v>
          </cell>
          <cell r="EK152">
            <v>1492</v>
          </cell>
          <cell r="EL152">
            <v>3140</v>
          </cell>
          <cell r="EM152">
            <v>1648</v>
          </cell>
          <cell r="EN152">
            <v>1492</v>
          </cell>
          <cell r="EO152">
            <v>3128</v>
          </cell>
          <cell r="EP152">
            <v>1585</v>
          </cell>
          <cell r="EQ152">
            <v>1543</v>
          </cell>
          <cell r="ER152">
            <v>3373</v>
          </cell>
          <cell r="ES152">
            <v>1738</v>
          </cell>
          <cell r="ET152">
            <v>1635</v>
          </cell>
          <cell r="EU152">
            <v>3414</v>
          </cell>
          <cell r="EV152">
            <v>1793</v>
          </cell>
          <cell r="EW152">
            <v>1621</v>
          </cell>
          <cell r="EX152">
            <v>3456</v>
          </cell>
          <cell r="EY152">
            <v>1740</v>
          </cell>
          <cell r="EZ152">
            <v>1716</v>
          </cell>
          <cell r="FA152">
            <v>3223</v>
          </cell>
          <cell r="FB152">
            <v>1656</v>
          </cell>
          <cell r="FC152">
            <v>1567</v>
          </cell>
          <cell r="FD152">
            <v>3374</v>
          </cell>
          <cell r="FE152">
            <v>1685</v>
          </cell>
          <cell r="FF152">
            <v>1689</v>
          </cell>
          <cell r="FG152">
            <v>3358</v>
          </cell>
          <cell r="FH152">
            <v>1686</v>
          </cell>
          <cell r="FI152">
            <v>1672</v>
          </cell>
          <cell r="FJ152">
            <v>3516</v>
          </cell>
          <cell r="FK152">
            <v>1835</v>
          </cell>
          <cell r="FL152">
            <v>1681</v>
          </cell>
          <cell r="FM152">
            <v>3421</v>
          </cell>
          <cell r="FN152">
            <v>1757</v>
          </cell>
          <cell r="FO152">
            <v>1664</v>
          </cell>
          <cell r="FP152">
            <v>3450</v>
          </cell>
          <cell r="FQ152">
            <v>1754</v>
          </cell>
          <cell r="FR152">
            <v>1696</v>
          </cell>
          <cell r="FS152">
            <v>3502</v>
          </cell>
          <cell r="FT152">
            <v>1725</v>
          </cell>
          <cell r="FU152">
            <v>1777</v>
          </cell>
          <cell r="FV152">
            <v>3522</v>
          </cell>
          <cell r="FW152">
            <v>1781</v>
          </cell>
          <cell r="FX152">
            <v>1741</v>
          </cell>
          <cell r="FY152">
            <v>3542</v>
          </cell>
          <cell r="FZ152">
            <v>1739</v>
          </cell>
          <cell r="GA152">
            <v>1803</v>
          </cell>
          <cell r="GB152">
            <v>3337</v>
          </cell>
          <cell r="GC152">
            <v>1687</v>
          </cell>
          <cell r="GD152">
            <v>1650</v>
          </cell>
          <cell r="GE152">
            <v>3247</v>
          </cell>
          <cell r="GF152">
            <v>1606</v>
          </cell>
          <cell r="GG152">
            <v>1641</v>
          </cell>
          <cell r="GH152">
            <v>2985</v>
          </cell>
          <cell r="GI152">
            <v>1510</v>
          </cell>
          <cell r="GJ152">
            <v>1475</v>
          </cell>
          <cell r="GK152">
            <v>3004</v>
          </cell>
          <cell r="GL152">
            <v>1457</v>
          </cell>
          <cell r="GM152">
            <v>1547</v>
          </cell>
          <cell r="GN152">
            <v>2946</v>
          </cell>
          <cell r="GO152">
            <v>1434</v>
          </cell>
          <cell r="GP152">
            <v>1512</v>
          </cell>
          <cell r="GQ152">
            <v>2725</v>
          </cell>
          <cell r="GR152">
            <v>1344</v>
          </cell>
          <cell r="GS152">
            <v>1381</v>
          </cell>
          <cell r="GT152">
            <v>2592</v>
          </cell>
          <cell r="GU152">
            <v>1335</v>
          </cell>
          <cell r="GV152">
            <v>1257</v>
          </cell>
          <cell r="GW152">
            <v>2645</v>
          </cell>
          <cell r="GX152">
            <v>1331</v>
          </cell>
          <cell r="GY152">
            <v>1314</v>
          </cell>
          <cell r="GZ152">
            <v>2612</v>
          </cell>
          <cell r="HA152">
            <v>1332</v>
          </cell>
          <cell r="HB152">
            <v>1280</v>
          </cell>
          <cell r="HC152">
            <v>2495</v>
          </cell>
          <cell r="HD152">
            <v>1246</v>
          </cell>
          <cell r="HE152">
            <v>1249</v>
          </cell>
          <cell r="HF152">
            <v>2508</v>
          </cell>
          <cell r="HG152">
            <v>1265</v>
          </cell>
          <cell r="HH152">
            <v>1243</v>
          </cell>
          <cell r="HI152">
            <v>2403</v>
          </cell>
          <cell r="HJ152">
            <v>1197</v>
          </cell>
          <cell r="HK152">
            <v>1206</v>
          </cell>
          <cell r="HL152">
            <v>2441</v>
          </cell>
          <cell r="HM152">
            <v>1217</v>
          </cell>
          <cell r="HN152">
            <v>1224</v>
          </cell>
          <cell r="HO152">
            <v>2714</v>
          </cell>
          <cell r="HP152">
            <v>1371</v>
          </cell>
          <cell r="HQ152">
            <v>1343</v>
          </cell>
          <cell r="HR152">
            <v>2780</v>
          </cell>
          <cell r="HS152">
            <v>1360</v>
          </cell>
          <cell r="HT152">
            <v>1420</v>
          </cell>
          <cell r="HU152">
            <v>2058</v>
          </cell>
          <cell r="HV152">
            <v>999</v>
          </cell>
          <cell r="HW152">
            <v>1059</v>
          </cell>
          <cell r="HX152">
            <v>1851</v>
          </cell>
          <cell r="HY152">
            <v>922</v>
          </cell>
          <cell r="HZ152">
            <v>929</v>
          </cell>
          <cell r="IA152">
            <v>1737</v>
          </cell>
          <cell r="IB152">
            <v>825</v>
          </cell>
          <cell r="IC152">
            <v>912</v>
          </cell>
          <cell r="ID152">
            <v>1805</v>
          </cell>
          <cell r="IE152">
            <v>850</v>
          </cell>
          <cell r="IF152">
            <v>955</v>
          </cell>
          <cell r="IG152">
            <v>1523</v>
          </cell>
          <cell r="IH152">
            <v>714</v>
          </cell>
          <cell r="II152">
            <v>809</v>
          </cell>
          <cell r="IJ152">
            <v>1436</v>
          </cell>
          <cell r="IK152">
            <v>633</v>
          </cell>
          <cell r="IL152">
            <v>803</v>
          </cell>
          <cell r="IM152">
            <v>1514</v>
          </cell>
          <cell r="IN152">
            <v>694</v>
          </cell>
          <cell r="IO152">
            <v>820</v>
          </cell>
          <cell r="IP152">
            <v>1562</v>
          </cell>
          <cell r="IQ152">
            <v>724</v>
          </cell>
          <cell r="IR152">
            <v>838</v>
          </cell>
          <cell r="IS152">
            <v>1443</v>
          </cell>
          <cell r="IT152">
            <v>671</v>
          </cell>
          <cell r="IU152">
            <v>772</v>
          </cell>
          <cell r="IV152">
            <v>1474</v>
          </cell>
          <cell r="IW152">
            <v>678</v>
          </cell>
          <cell r="IX152">
            <v>796</v>
          </cell>
          <cell r="IY152">
            <v>1358</v>
          </cell>
          <cell r="IZ152">
            <v>581</v>
          </cell>
          <cell r="JA152">
            <v>777</v>
          </cell>
          <cell r="JB152">
            <v>1232</v>
          </cell>
          <cell r="JC152">
            <v>549</v>
          </cell>
          <cell r="JD152">
            <v>683</v>
          </cell>
          <cell r="JE152">
            <v>1158</v>
          </cell>
          <cell r="JF152">
            <v>524</v>
          </cell>
          <cell r="JG152">
            <v>634</v>
          </cell>
          <cell r="JH152">
            <v>1059</v>
          </cell>
          <cell r="JI152">
            <v>444</v>
          </cell>
          <cell r="JJ152">
            <v>615</v>
          </cell>
          <cell r="JK152">
            <v>1001</v>
          </cell>
          <cell r="JL152">
            <v>401</v>
          </cell>
          <cell r="JM152">
            <v>600</v>
          </cell>
          <cell r="JN152">
            <v>918</v>
          </cell>
          <cell r="JO152">
            <v>377</v>
          </cell>
          <cell r="JP152">
            <v>541</v>
          </cell>
          <cell r="JQ152">
            <v>839</v>
          </cell>
          <cell r="JR152">
            <v>295</v>
          </cell>
          <cell r="JS152">
            <v>544</v>
          </cell>
          <cell r="JT152">
            <v>704</v>
          </cell>
          <cell r="JU152">
            <v>266</v>
          </cell>
          <cell r="JV152">
            <v>438</v>
          </cell>
          <cell r="JW152">
            <v>611</v>
          </cell>
          <cell r="JX152">
            <v>229</v>
          </cell>
          <cell r="JY152">
            <v>382</v>
          </cell>
          <cell r="JZ152">
            <v>528</v>
          </cell>
          <cell r="KA152">
            <v>185</v>
          </cell>
          <cell r="KB152">
            <v>343</v>
          </cell>
          <cell r="KC152">
            <v>446</v>
          </cell>
          <cell r="KD152">
            <v>150</v>
          </cell>
          <cell r="KE152">
            <v>296</v>
          </cell>
          <cell r="KF152">
            <v>1549</v>
          </cell>
          <cell r="KG152">
            <v>475</v>
          </cell>
          <cell r="KH152">
            <v>1074</v>
          </cell>
        </row>
        <row r="153">
          <cell r="C153" t="str">
            <v>Kingston upon Thames</v>
          </cell>
          <cell r="D153" t="str">
            <v>E09000021</v>
          </cell>
          <cell r="E153" t="str">
            <v>London Borough</v>
          </cell>
          <cell r="F153">
            <v>173525</v>
          </cell>
          <cell r="G153">
            <v>116591</v>
          </cell>
          <cell r="H153">
            <v>4.3792957000000001</v>
          </cell>
          <cell r="I153">
            <v>0.67189742112087592</v>
          </cell>
          <cell r="J153">
            <v>10298</v>
          </cell>
          <cell r="K153">
            <v>10815</v>
          </cell>
          <cell r="L153">
            <v>14162</v>
          </cell>
          <cell r="M153">
            <v>14277</v>
          </cell>
          <cell r="N153">
            <v>14001</v>
          </cell>
          <cell r="O153">
            <v>13850</v>
          </cell>
          <cell r="P153">
            <v>11379</v>
          </cell>
          <cell r="Q153">
            <v>11430</v>
          </cell>
          <cell r="R153">
            <v>8208</v>
          </cell>
          <cell r="S153">
            <v>8171</v>
          </cell>
          <cell r="T153">
            <v>85458</v>
          </cell>
          <cell r="U153">
            <v>88067</v>
          </cell>
          <cell r="V153">
            <v>2361</v>
          </cell>
          <cell r="W153">
            <v>1231</v>
          </cell>
          <cell r="X153">
            <v>1130</v>
          </cell>
          <cell r="Y153">
            <v>2250</v>
          </cell>
          <cell r="Z153">
            <v>1153</v>
          </cell>
          <cell r="AA153">
            <v>1097</v>
          </cell>
          <cell r="AB153">
            <v>2345</v>
          </cell>
          <cell r="AC153">
            <v>1187</v>
          </cell>
          <cell r="AD153">
            <v>1158</v>
          </cell>
          <cell r="AE153">
            <v>2423</v>
          </cell>
          <cell r="AF153">
            <v>1192</v>
          </cell>
          <cell r="AG153">
            <v>1231</v>
          </cell>
          <cell r="AH153">
            <v>2471</v>
          </cell>
          <cell r="AI153">
            <v>1284</v>
          </cell>
          <cell r="AJ153">
            <v>1187</v>
          </cell>
          <cell r="AK153">
            <v>2315</v>
          </cell>
          <cell r="AL153">
            <v>1197</v>
          </cell>
          <cell r="AM153">
            <v>1118</v>
          </cell>
          <cell r="AN153">
            <v>2380</v>
          </cell>
          <cell r="AO153">
            <v>1198</v>
          </cell>
          <cell r="AP153">
            <v>1182</v>
          </cell>
          <cell r="AQ153">
            <v>2355</v>
          </cell>
          <cell r="AR153">
            <v>1185</v>
          </cell>
          <cell r="AS153">
            <v>1170</v>
          </cell>
          <cell r="AT153">
            <v>2140</v>
          </cell>
          <cell r="AU153">
            <v>1109</v>
          </cell>
          <cell r="AV153">
            <v>1031</v>
          </cell>
          <cell r="AW153">
            <v>2048</v>
          </cell>
          <cell r="AX153">
            <v>1021</v>
          </cell>
          <cell r="AY153">
            <v>1027</v>
          </cell>
          <cell r="AZ153">
            <v>1949</v>
          </cell>
          <cell r="BA153">
            <v>1009</v>
          </cell>
          <cell r="BB153">
            <v>940</v>
          </cell>
          <cell r="BC153">
            <v>1927</v>
          </cell>
          <cell r="BD153">
            <v>947</v>
          </cell>
          <cell r="BE153">
            <v>980</v>
          </cell>
          <cell r="BF153">
            <v>1754</v>
          </cell>
          <cell r="BG153">
            <v>852</v>
          </cell>
          <cell r="BH153">
            <v>902</v>
          </cell>
          <cell r="BI153">
            <v>1701</v>
          </cell>
          <cell r="BJ153">
            <v>861</v>
          </cell>
          <cell r="BK153">
            <v>840</v>
          </cell>
          <cell r="BL153">
            <v>1736</v>
          </cell>
          <cell r="BM153">
            <v>866</v>
          </cell>
          <cell r="BN153">
            <v>870</v>
          </cell>
          <cell r="BO153">
            <v>1795</v>
          </cell>
          <cell r="BP153">
            <v>878</v>
          </cell>
          <cell r="BQ153">
            <v>917</v>
          </cell>
          <cell r="BR153">
            <v>1820</v>
          </cell>
          <cell r="BS153">
            <v>896</v>
          </cell>
          <cell r="BT153">
            <v>924</v>
          </cell>
          <cell r="BU153">
            <v>1785</v>
          </cell>
          <cell r="BV153">
            <v>864</v>
          </cell>
          <cell r="BW153">
            <v>921</v>
          </cell>
          <cell r="BX153">
            <v>1913</v>
          </cell>
          <cell r="BY153">
            <v>939</v>
          </cell>
          <cell r="BZ153">
            <v>974</v>
          </cell>
          <cell r="CA153">
            <v>2166</v>
          </cell>
          <cell r="CB153">
            <v>1071</v>
          </cell>
          <cell r="CC153">
            <v>1095</v>
          </cell>
          <cell r="CD153">
            <v>2589</v>
          </cell>
          <cell r="CE153">
            <v>1203</v>
          </cell>
          <cell r="CF153">
            <v>1386</v>
          </cell>
          <cell r="CG153">
            <v>2549</v>
          </cell>
          <cell r="CH153">
            <v>1232</v>
          </cell>
          <cell r="CI153">
            <v>1317</v>
          </cell>
          <cell r="CJ153">
            <v>2669</v>
          </cell>
          <cell r="CK153">
            <v>1299</v>
          </cell>
          <cell r="CL153">
            <v>1370</v>
          </cell>
          <cell r="CM153">
            <v>2851</v>
          </cell>
          <cell r="CN153">
            <v>1424</v>
          </cell>
          <cell r="CO153">
            <v>1427</v>
          </cell>
          <cell r="CP153">
            <v>2771</v>
          </cell>
          <cell r="CQ153">
            <v>1370</v>
          </cell>
          <cell r="CR153">
            <v>1401</v>
          </cell>
          <cell r="CS153">
            <v>2710</v>
          </cell>
          <cell r="CT153">
            <v>1320</v>
          </cell>
          <cell r="CU153">
            <v>1390</v>
          </cell>
          <cell r="CV153">
            <v>2749</v>
          </cell>
          <cell r="CW153">
            <v>1376</v>
          </cell>
          <cell r="CX153">
            <v>1373</v>
          </cell>
          <cell r="CY153">
            <v>2759</v>
          </cell>
          <cell r="CZ153">
            <v>1368</v>
          </cell>
          <cell r="DA153">
            <v>1391</v>
          </cell>
          <cell r="DB153">
            <v>2674</v>
          </cell>
          <cell r="DC153">
            <v>1336</v>
          </cell>
          <cell r="DD153">
            <v>1338</v>
          </cell>
          <cell r="DE153">
            <v>2845</v>
          </cell>
          <cell r="DF153">
            <v>1502</v>
          </cell>
          <cell r="DG153">
            <v>1343</v>
          </cell>
          <cell r="DH153">
            <v>2871</v>
          </cell>
          <cell r="DI153">
            <v>1407</v>
          </cell>
          <cell r="DJ153">
            <v>1464</v>
          </cell>
          <cell r="DK153">
            <v>2795</v>
          </cell>
          <cell r="DL153">
            <v>1430</v>
          </cell>
          <cell r="DM153">
            <v>1365</v>
          </cell>
          <cell r="DN153">
            <v>3004</v>
          </cell>
          <cell r="DO153">
            <v>1465</v>
          </cell>
          <cell r="DP153">
            <v>1539</v>
          </cell>
          <cell r="DQ153">
            <v>2951</v>
          </cell>
          <cell r="DR153">
            <v>1431</v>
          </cell>
          <cell r="DS153">
            <v>1520</v>
          </cell>
          <cell r="DT153">
            <v>3081</v>
          </cell>
          <cell r="DU153">
            <v>1527</v>
          </cell>
          <cell r="DV153">
            <v>1554</v>
          </cell>
          <cell r="DW153">
            <v>2985</v>
          </cell>
          <cell r="DX153">
            <v>1485</v>
          </cell>
          <cell r="DY153">
            <v>1500</v>
          </cell>
          <cell r="DZ153">
            <v>2920</v>
          </cell>
          <cell r="EA153">
            <v>1425</v>
          </cell>
          <cell r="EB153">
            <v>1495</v>
          </cell>
          <cell r="EC153">
            <v>2873</v>
          </cell>
          <cell r="ED153">
            <v>1473</v>
          </cell>
          <cell r="EE153">
            <v>1400</v>
          </cell>
          <cell r="EF153">
            <v>2706</v>
          </cell>
          <cell r="EG153">
            <v>1418</v>
          </cell>
          <cell r="EH153">
            <v>1288</v>
          </cell>
          <cell r="EI153">
            <v>2777</v>
          </cell>
          <cell r="EJ153">
            <v>1324</v>
          </cell>
          <cell r="EK153">
            <v>1453</v>
          </cell>
          <cell r="EL153">
            <v>2773</v>
          </cell>
          <cell r="EM153">
            <v>1414</v>
          </cell>
          <cell r="EN153">
            <v>1359</v>
          </cell>
          <cell r="EO153">
            <v>2770</v>
          </cell>
          <cell r="EP153">
            <v>1385</v>
          </cell>
          <cell r="EQ153">
            <v>1385</v>
          </cell>
          <cell r="ER153">
            <v>2708</v>
          </cell>
          <cell r="ES153">
            <v>1378</v>
          </cell>
          <cell r="ET153">
            <v>1330</v>
          </cell>
          <cell r="EU153">
            <v>2724</v>
          </cell>
          <cell r="EV153">
            <v>1372</v>
          </cell>
          <cell r="EW153">
            <v>1352</v>
          </cell>
          <cell r="EX153">
            <v>2615</v>
          </cell>
          <cell r="EY153">
            <v>1327</v>
          </cell>
          <cell r="EZ153">
            <v>1288</v>
          </cell>
          <cell r="FA153">
            <v>2409</v>
          </cell>
          <cell r="FB153">
            <v>1210</v>
          </cell>
          <cell r="FC153">
            <v>1199</v>
          </cell>
          <cell r="FD153">
            <v>2497</v>
          </cell>
          <cell r="FE153">
            <v>1265</v>
          </cell>
          <cell r="FF153">
            <v>1232</v>
          </cell>
          <cell r="FG153">
            <v>2445</v>
          </cell>
          <cell r="FH153">
            <v>1222</v>
          </cell>
          <cell r="FI153">
            <v>1223</v>
          </cell>
          <cell r="FJ153">
            <v>2367</v>
          </cell>
          <cell r="FK153">
            <v>1200</v>
          </cell>
          <cell r="FL153">
            <v>1167</v>
          </cell>
          <cell r="FM153">
            <v>2363</v>
          </cell>
          <cell r="FN153">
            <v>1187</v>
          </cell>
          <cell r="FO153">
            <v>1176</v>
          </cell>
          <cell r="FP153">
            <v>2274</v>
          </cell>
          <cell r="FQ153">
            <v>1135</v>
          </cell>
          <cell r="FR153">
            <v>1139</v>
          </cell>
          <cell r="FS153">
            <v>2214</v>
          </cell>
          <cell r="FT153">
            <v>1079</v>
          </cell>
          <cell r="FU153">
            <v>1135</v>
          </cell>
          <cell r="FV153">
            <v>2162</v>
          </cell>
          <cell r="FW153">
            <v>1056</v>
          </cell>
          <cell r="FX153">
            <v>1106</v>
          </cell>
          <cell r="FY153">
            <v>2077</v>
          </cell>
          <cell r="FZ153">
            <v>1033</v>
          </cell>
          <cell r="GA153">
            <v>1044</v>
          </cell>
          <cell r="GB153">
            <v>2001</v>
          </cell>
          <cell r="GC153">
            <v>992</v>
          </cell>
          <cell r="GD153">
            <v>1009</v>
          </cell>
          <cell r="GE153">
            <v>1870</v>
          </cell>
          <cell r="GF153">
            <v>928</v>
          </cell>
          <cell r="GG153">
            <v>942</v>
          </cell>
          <cell r="GH153">
            <v>1964</v>
          </cell>
          <cell r="GI153">
            <v>1036</v>
          </cell>
          <cell r="GJ153">
            <v>928</v>
          </cell>
          <cell r="GK153">
            <v>1725</v>
          </cell>
          <cell r="GL153">
            <v>880</v>
          </cell>
          <cell r="GM153">
            <v>845</v>
          </cell>
          <cell r="GN153">
            <v>1767</v>
          </cell>
          <cell r="GO153">
            <v>877</v>
          </cell>
          <cell r="GP153">
            <v>890</v>
          </cell>
          <cell r="GQ153">
            <v>1543</v>
          </cell>
          <cell r="GR153">
            <v>759</v>
          </cell>
          <cell r="GS153">
            <v>784</v>
          </cell>
          <cell r="GT153">
            <v>1528</v>
          </cell>
          <cell r="GU153">
            <v>761</v>
          </cell>
          <cell r="GV153">
            <v>767</v>
          </cell>
          <cell r="GW153">
            <v>1630</v>
          </cell>
          <cell r="GX153">
            <v>813</v>
          </cell>
          <cell r="GY153">
            <v>817</v>
          </cell>
          <cell r="GZ153">
            <v>1512</v>
          </cell>
          <cell r="HA153">
            <v>745</v>
          </cell>
          <cell r="HB153">
            <v>767</v>
          </cell>
          <cell r="HC153">
            <v>1375</v>
          </cell>
          <cell r="HD153">
            <v>680</v>
          </cell>
          <cell r="HE153">
            <v>695</v>
          </cell>
          <cell r="HF153">
            <v>1465</v>
          </cell>
          <cell r="HG153">
            <v>729</v>
          </cell>
          <cell r="HH153">
            <v>736</v>
          </cell>
          <cell r="HI153">
            <v>1447</v>
          </cell>
          <cell r="HJ153">
            <v>673</v>
          </cell>
          <cell r="HK153">
            <v>774</v>
          </cell>
          <cell r="HL153">
            <v>1505</v>
          </cell>
          <cell r="HM153">
            <v>720</v>
          </cell>
          <cell r="HN153">
            <v>785</v>
          </cell>
          <cell r="HO153">
            <v>1474</v>
          </cell>
          <cell r="HP153">
            <v>694</v>
          </cell>
          <cell r="HQ153">
            <v>780</v>
          </cell>
          <cell r="HR153">
            <v>1572</v>
          </cell>
          <cell r="HS153">
            <v>761</v>
          </cell>
          <cell r="HT153">
            <v>811</v>
          </cell>
          <cell r="HU153">
            <v>1302</v>
          </cell>
          <cell r="HV153">
            <v>616</v>
          </cell>
          <cell r="HW153">
            <v>686</v>
          </cell>
          <cell r="HX153">
            <v>1135</v>
          </cell>
          <cell r="HY153">
            <v>557</v>
          </cell>
          <cell r="HZ153">
            <v>578</v>
          </cell>
          <cell r="IA153">
            <v>1098</v>
          </cell>
          <cell r="IB153">
            <v>541</v>
          </cell>
          <cell r="IC153">
            <v>557</v>
          </cell>
          <cell r="ID153">
            <v>1089</v>
          </cell>
          <cell r="IE153">
            <v>534</v>
          </cell>
          <cell r="IF153">
            <v>555</v>
          </cell>
          <cell r="IG153">
            <v>933</v>
          </cell>
          <cell r="IH153">
            <v>431</v>
          </cell>
          <cell r="II153">
            <v>502</v>
          </cell>
          <cell r="IJ153">
            <v>821</v>
          </cell>
          <cell r="IK153">
            <v>389</v>
          </cell>
          <cell r="IL153">
            <v>432</v>
          </cell>
          <cell r="IM153">
            <v>892</v>
          </cell>
          <cell r="IN153">
            <v>408</v>
          </cell>
          <cell r="IO153">
            <v>484</v>
          </cell>
          <cell r="IP153">
            <v>872</v>
          </cell>
          <cell r="IQ153">
            <v>402</v>
          </cell>
          <cell r="IR153">
            <v>470</v>
          </cell>
          <cell r="IS153">
            <v>753</v>
          </cell>
          <cell r="IT153">
            <v>343</v>
          </cell>
          <cell r="IU153">
            <v>410</v>
          </cell>
          <cell r="IV153">
            <v>815</v>
          </cell>
          <cell r="IW153">
            <v>365</v>
          </cell>
          <cell r="IX153">
            <v>450</v>
          </cell>
          <cell r="IY153">
            <v>716</v>
          </cell>
          <cell r="IZ153">
            <v>311</v>
          </cell>
          <cell r="JA153">
            <v>405</v>
          </cell>
          <cell r="JB153">
            <v>670</v>
          </cell>
          <cell r="JC153">
            <v>289</v>
          </cell>
          <cell r="JD153">
            <v>381</v>
          </cell>
          <cell r="JE153">
            <v>619</v>
          </cell>
          <cell r="JF153">
            <v>265</v>
          </cell>
          <cell r="JG153">
            <v>354</v>
          </cell>
          <cell r="JH153">
            <v>604</v>
          </cell>
          <cell r="JI153">
            <v>268</v>
          </cell>
          <cell r="JJ153">
            <v>336</v>
          </cell>
          <cell r="JK153">
            <v>618</v>
          </cell>
          <cell r="JL153">
            <v>261</v>
          </cell>
          <cell r="JM153">
            <v>357</v>
          </cell>
          <cell r="JN153">
            <v>556</v>
          </cell>
          <cell r="JO153">
            <v>203</v>
          </cell>
          <cell r="JP153">
            <v>353</v>
          </cell>
          <cell r="JQ153">
            <v>526</v>
          </cell>
          <cell r="JR153">
            <v>202</v>
          </cell>
          <cell r="JS153">
            <v>324</v>
          </cell>
          <cell r="JT153">
            <v>450</v>
          </cell>
          <cell r="JU153">
            <v>169</v>
          </cell>
          <cell r="JV153">
            <v>281</v>
          </cell>
          <cell r="JW153">
            <v>425</v>
          </cell>
          <cell r="JX153">
            <v>193</v>
          </cell>
          <cell r="JY153">
            <v>232</v>
          </cell>
          <cell r="JZ153">
            <v>349</v>
          </cell>
          <cell r="KA153">
            <v>119</v>
          </cell>
          <cell r="KB153">
            <v>230</v>
          </cell>
          <cell r="KC153">
            <v>344</v>
          </cell>
          <cell r="KD153">
            <v>116</v>
          </cell>
          <cell r="KE153">
            <v>228</v>
          </cell>
          <cell r="KF153">
            <v>1399</v>
          </cell>
          <cell r="KG153">
            <v>410</v>
          </cell>
          <cell r="KH153">
            <v>989</v>
          </cell>
        </row>
        <row r="154">
          <cell r="C154" t="str">
            <v>Kirklees</v>
          </cell>
          <cell r="D154" t="str">
            <v>E08000034</v>
          </cell>
          <cell r="E154" t="str">
            <v>Metropolitan District</v>
          </cell>
          <cell r="F154">
            <v>434321</v>
          </cell>
          <cell r="G154">
            <v>273152</v>
          </cell>
          <cell r="H154">
            <v>5.43635321</v>
          </cell>
          <cell r="I154">
            <v>0.62891732152025803</v>
          </cell>
          <cell r="J154">
            <v>26320</v>
          </cell>
          <cell r="K154">
            <v>24700</v>
          </cell>
          <cell r="L154">
            <v>27894</v>
          </cell>
          <cell r="M154">
            <v>28325</v>
          </cell>
          <cell r="N154">
            <v>28103</v>
          </cell>
          <cell r="O154">
            <v>28135</v>
          </cell>
          <cell r="P154">
            <v>30643</v>
          </cell>
          <cell r="Q154">
            <v>30122</v>
          </cell>
          <cell r="R154">
            <v>24494</v>
          </cell>
          <cell r="S154">
            <v>24416</v>
          </cell>
          <cell r="T154">
            <v>214967</v>
          </cell>
          <cell r="U154">
            <v>219354</v>
          </cell>
          <cell r="V154">
            <v>5465</v>
          </cell>
          <cell r="W154">
            <v>2760</v>
          </cell>
          <cell r="X154">
            <v>2705</v>
          </cell>
          <cell r="Y154">
            <v>5560</v>
          </cell>
          <cell r="Z154">
            <v>2886</v>
          </cell>
          <cell r="AA154">
            <v>2674</v>
          </cell>
          <cell r="AB154">
            <v>5706</v>
          </cell>
          <cell r="AC154">
            <v>2973</v>
          </cell>
          <cell r="AD154">
            <v>2733</v>
          </cell>
          <cell r="AE154">
            <v>5841</v>
          </cell>
          <cell r="AF154">
            <v>2873</v>
          </cell>
          <cell r="AG154">
            <v>2968</v>
          </cell>
          <cell r="AH154">
            <v>6012</v>
          </cell>
          <cell r="AI154">
            <v>3050</v>
          </cell>
          <cell r="AJ154">
            <v>2962</v>
          </cell>
          <cell r="AK154">
            <v>5648</v>
          </cell>
          <cell r="AL154">
            <v>2891</v>
          </cell>
          <cell r="AM154">
            <v>2757</v>
          </cell>
          <cell r="AN154">
            <v>5727</v>
          </cell>
          <cell r="AO154">
            <v>2961</v>
          </cell>
          <cell r="AP154">
            <v>2766</v>
          </cell>
          <cell r="AQ154">
            <v>5791</v>
          </cell>
          <cell r="AR154">
            <v>2918</v>
          </cell>
          <cell r="AS154">
            <v>2873</v>
          </cell>
          <cell r="AT154">
            <v>5566</v>
          </cell>
          <cell r="AU154">
            <v>2775</v>
          </cell>
          <cell r="AV154">
            <v>2791</v>
          </cell>
          <cell r="AW154">
            <v>5552</v>
          </cell>
          <cell r="AX154">
            <v>2835</v>
          </cell>
          <cell r="AY154">
            <v>2717</v>
          </cell>
          <cell r="AZ154">
            <v>5401</v>
          </cell>
          <cell r="BA154">
            <v>2710</v>
          </cell>
          <cell r="BB154">
            <v>2691</v>
          </cell>
          <cell r="BC154">
            <v>5255</v>
          </cell>
          <cell r="BD154">
            <v>2685</v>
          </cell>
          <cell r="BE154">
            <v>2570</v>
          </cell>
          <cell r="BF154">
            <v>5153</v>
          </cell>
          <cell r="BG154">
            <v>2586</v>
          </cell>
          <cell r="BH154">
            <v>2567</v>
          </cell>
          <cell r="BI154">
            <v>5107</v>
          </cell>
          <cell r="BJ154">
            <v>2574</v>
          </cell>
          <cell r="BK154">
            <v>2533</v>
          </cell>
          <cell r="BL154">
            <v>5128</v>
          </cell>
          <cell r="BM154">
            <v>2594</v>
          </cell>
          <cell r="BN154">
            <v>2534</v>
          </cell>
          <cell r="BO154">
            <v>5079</v>
          </cell>
          <cell r="BP154">
            <v>2483</v>
          </cell>
          <cell r="BQ154">
            <v>2596</v>
          </cell>
          <cell r="BR154">
            <v>5379</v>
          </cell>
          <cell r="BS154">
            <v>2760</v>
          </cell>
          <cell r="BT154">
            <v>2619</v>
          </cell>
          <cell r="BU154">
            <v>5400</v>
          </cell>
          <cell r="BV154">
            <v>2740</v>
          </cell>
          <cell r="BW154">
            <v>2660</v>
          </cell>
          <cell r="BX154">
            <v>5495</v>
          </cell>
          <cell r="BY154">
            <v>2795</v>
          </cell>
          <cell r="BZ154">
            <v>2700</v>
          </cell>
          <cell r="CA154">
            <v>5754</v>
          </cell>
          <cell r="CB154">
            <v>2943</v>
          </cell>
          <cell r="CC154">
            <v>2811</v>
          </cell>
          <cell r="CD154">
            <v>5527</v>
          </cell>
          <cell r="CE154">
            <v>2893</v>
          </cell>
          <cell r="CF154">
            <v>2634</v>
          </cell>
          <cell r="CG154">
            <v>5819</v>
          </cell>
          <cell r="CH154">
            <v>2999</v>
          </cell>
          <cell r="CI154">
            <v>2820</v>
          </cell>
          <cell r="CJ154">
            <v>5817</v>
          </cell>
          <cell r="CK154">
            <v>3015</v>
          </cell>
          <cell r="CL154">
            <v>2802</v>
          </cell>
          <cell r="CM154">
            <v>5741</v>
          </cell>
          <cell r="CN154">
            <v>2973</v>
          </cell>
          <cell r="CO154">
            <v>2768</v>
          </cell>
          <cell r="CP154">
            <v>6088</v>
          </cell>
          <cell r="CQ154">
            <v>3202</v>
          </cell>
          <cell r="CR154">
            <v>2886</v>
          </cell>
          <cell r="CS154">
            <v>5930</v>
          </cell>
          <cell r="CT154">
            <v>3166</v>
          </cell>
          <cell r="CU154">
            <v>2764</v>
          </cell>
          <cell r="CV154">
            <v>5435</v>
          </cell>
          <cell r="CW154">
            <v>2592</v>
          </cell>
          <cell r="CX154">
            <v>2843</v>
          </cell>
          <cell r="CY154">
            <v>5710</v>
          </cell>
          <cell r="CZ154">
            <v>2847</v>
          </cell>
          <cell r="DA154">
            <v>2863</v>
          </cell>
          <cell r="DB154">
            <v>5509</v>
          </cell>
          <cell r="DC154">
            <v>2697</v>
          </cell>
          <cell r="DD154">
            <v>2812</v>
          </cell>
          <cell r="DE154">
            <v>5548</v>
          </cell>
          <cell r="DF154">
            <v>2822</v>
          </cell>
          <cell r="DG154">
            <v>2726</v>
          </cell>
          <cell r="DH154">
            <v>5511</v>
          </cell>
          <cell r="DI154">
            <v>2682</v>
          </cell>
          <cell r="DJ154">
            <v>2829</v>
          </cell>
          <cell r="DK154">
            <v>5572</v>
          </cell>
          <cell r="DL154">
            <v>2766</v>
          </cell>
          <cell r="DM154">
            <v>2806</v>
          </cell>
          <cell r="DN154">
            <v>5590</v>
          </cell>
          <cell r="DO154">
            <v>2729</v>
          </cell>
          <cell r="DP154">
            <v>2861</v>
          </cell>
          <cell r="DQ154">
            <v>5669</v>
          </cell>
          <cell r="DR154">
            <v>2799</v>
          </cell>
          <cell r="DS154">
            <v>2870</v>
          </cell>
          <cell r="DT154">
            <v>5745</v>
          </cell>
          <cell r="DU154">
            <v>2794</v>
          </cell>
          <cell r="DV154">
            <v>2951</v>
          </cell>
          <cell r="DW154">
            <v>5688</v>
          </cell>
          <cell r="DX154">
            <v>2816</v>
          </cell>
          <cell r="DY154">
            <v>2872</v>
          </cell>
          <cell r="DZ154">
            <v>5653</v>
          </cell>
          <cell r="EA154">
            <v>2804</v>
          </cell>
          <cell r="EB154">
            <v>2849</v>
          </cell>
          <cell r="EC154">
            <v>5262</v>
          </cell>
          <cell r="ED154">
            <v>2588</v>
          </cell>
          <cell r="EE154">
            <v>2674</v>
          </cell>
          <cell r="EF154">
            <v>5045</v>
          </cell>
          <cell r="EG154">
            <v>2555</v>
          </cell>
          <cell r="EH154">
            <v>2490</v>
          </cell>
          <cell r="EI154">
            <v>5200</v>
          </cell>
          <cell r="EJ154">
            <v>2591</v>
          </cell>
          <cell r="EK154">
            <v>2609</v>
          </cell>
          <cell r="EL154">
            <v>5319</v>
          </cell>
          <cell r="EM154">
            <v>2648</v>
          </cell>
          <cell r="EN154">
            <v>2671</v>
          </cell>
          <cell r="EO154">
            <v>5472</v>
          </cell>
          <cell r="EP154">
            <v>2754</v>
          </cell>
          <cell r="EQ154">
            <v>2718</v>
          </cell>
          <cell r="ER154">
            <v>5780</v>
          </cell>
          <cell r="ES154">
            <v>2915</v>
          </cell>
          <cell r="ET154">
            <v>2865</v>
          </cell>
          <cell r="EU154">
            <v>6311</v>
          </cell>
          <cell r="EV154">
            <v>3179</v>
          </cell>
          <cell r="EW154">
            <v>3132</v>
          </cell>
          <cell r="EX154">
            <v>6508</v>
          </cell>
          <cell r="EY154">
            <v>3253</v>
          </cell>
          <cell r="EZ154">
            <v>3255</v>
          </cell>
          <cell r="FA154">
            <v>6335</v>
          </cell>
          <cell r="FB154">
            <v>3215</v>
          </cell>
          <cell r="FC154">
            <v>3120</v>
          </cell>
          <cell r="FD154">
            <v>6377</v>
          </cell>
          <cell r="FE154">
            <v>3206</v>
          </cell>
          <cell r="FF154">
            <v>3171</v>
          </cell>
          <cell r="FG154">
            <v>6341</v>
          </cell>
          <cell r="FH154">
            <v>3256</v>
          </cell>
          <cell r="FI154">
            <v>3085</v>
          </cell>
          <cell r="FJ154">
            <v>6155</v>
          </cell>
          <cell r="FK154">
            <v>3173</v>
          </cell>
          <cell r="FL154">
            <v>2982</v>
          </cell>
          <cell r="FM154">
            <v>6171</v>
          </cell>
          <cell r="FN154">
            <v>3093</v>
          </cell>
          <cell r="FO154">
            <v>3078</v>
          </cell>
          <cell r="FP154">
            <v>6076</v>
          </cell>
          <cell r="FQ154">
            <v>3027</v>
          </cell>
          <cell r="FR154">
            <v>3049</v>
          </cell>
          <cell r="FS154">
            <v>6046</v>
          </cell>
          <cell r="FT154">
            <v>3035</v>
          </cell>
          <cell r="FU154">
            <v>3011</v>
          </cell>
          <cell r="FV154">
            <v>5969</v>
          </cell>
          <cell r="FW154">
            <v>2946</v>
          </cell>
          <cell r="FX154">
            <v>3023</v>
          </cell>
          <cell r="FY154">
            <v>5772</v>
          </cell>
          <cell r="FZ154">
            <v>2867</v>
          </cell>
          <cell r="GA154">
            <v>2905</v>
          </cell>
          <cell r="GB154">
            <v>5523</v>
          </cell>
          <cell r="GC154">
            <v>2825</v>
          </cell>
          <cell r="GD154">
            <v>2698</v>
          </cell>
          <cell r="GE154">
            <v>5526</v>
          </cell>
          <cell r="GF154">
            <v>2736</v>
          </cell>
          <cell r="GG154">
            <v>2790</v>
          </cell>
          <cell r="GH154">
            <v>5266</v>
          </cell>
          <cell r="GI154">
            <v>2575</v>
          </cell>
          <cell r="GJ154">
            <v>2691</v>
          </cell>
          <cell r="GK154">
            <v>5220</v>
          </cell>
          <cell r="GL154">
            <v>2614</v>
          </cell>
          <cell r="GM154">
            <v>2606</v>
          </cell>
          <cell r="GN154">
            <v>5092</v>
          </cell>
          <cell r="GO154">
            <v>2593</v>
          </cell>
          <cell r="GP154">
            <v>2499</v>
          </cell>
          <cell r="GQ154">
            <v>4782</v>
          </cell>
          <cell r="GR154">
            <v>2414</v>
          </cell>
          <cell r="GS154">
            <v>2368</v>
          </cell>
          <cell r="GT154">
            <v>4584</v>
          </cell>
          <cell r="GU154">
            <v>2298</v>
          </cell>
          <cell r="GV154">
            <v>2286</v>
          </cell>
          <cell r="GW154">
            <v>4594</v>
          </cell>
          <cell r="GX154">
            <v>2314</v>
          </cell>
          <cell r="GY154">
            <v>2280</v>
          </cell>
          <cell r="GZ154">
            <v>4615</v>
          </cell>
          <cell r="HA154">
            <v>2337</v>
          </cell>
          <cell r="HB154">
            <v>2278</v>
          </cell>
          <cell r="HC154">
            <v>4570</v>
          </cell>
          <cell r="HD154">
            <v>2297</v>
          </cell>
          <cell r="HE154">
            <v>2273</v>
          </cell>
          <cell r="HF154">
            <v>4661</v>
          </cell>
          <cell r="HG154">
            <v>2316</v>
          </cell>
          <cell r="HH154">
            <v>2345</v>
          </cell>
          <cell r="HI154">
            <v>4703</v>
          </cell>
          <cell r="HJ154">
            <v>2341</v>
          </cell>
          <cell r="HK154">
            <v>2362</v>
          </cell>
          <cell r="HL154">
            <v>4749</v>
          </cell>
          <cell r="HM154">
            <v>2314</v>
          </cell>
          <cell r="HN154">
            <v>2435</v>
          </cell>
          <cell r="HO154">
            <v>5085</v>
          </cell>
          <cell r="HP154">
            <v>2480</v>
          </cell>
          <cell r="HQ154">
            <v>2605</v>
          </cell>
          <cell r="HR154">
            <v>5481</v>
          </cell>
          <cell r="HS154">
            <v>2628</v>
          </cell>
          <cell r="HT154">
            <v>2853</v>
          </cell>
          <cell r="HU154">
            <v>4012</v>
          </cell>
          <cell r="HV154">
            <v>1955</v>
          </cell>
          <cell r="HW154">
            <v>2057</v>
          </cell>
          <cell r="HX154">
            <v>3944</v>
          </cell>
          <cell r="HY154">
            <v>1917</v>
          </cell>
          <cell r="HZ154">
            <v>2027</v>
          </cell>
          <cell r="IA154">
            <v>3765</v>
          </cell>
          <cell r="IB154">
            <v>1779</v>
          </cell>
          <cell r="IC154">
            <v>1986</v>
          </cell>
          <cell r="ID154">
            <v>3612</v>
          </cell>
          <cell r="IE154">
            <v>1708</v>
          </cell>
          <cell r="IF154">
            <v>1904</v>
          </cell>
          <cell r="IG154">
            <v>3163</v>
          </cell>
          <cell r="IH154">
            <v>1434</v>
          </cell>
          <cell r="II154">
            <v>1729</v>
          </cell>
          <cell r="IJ154">
            <v>2786</v>
          </cell>
          <cell r="IK154">
            <v>1335</v>
          </cell>
          <cell r="IL154">
            <v>1451</v>
          </cell>
          <cell r="IM154">
            <v>2879</v>
          </cell>
          <cell r="IN154">
            <v>1321</v>
          </cell>
          <cell r="IO154">
            <v>1558</v>
          </cell>
          <cell r="IP154">
            <v>2828</v>
          </cell>
          <cell r="IQ154">
            <v>1341</v>
          </cell>
          <cell r="IR154">
            <v>1487</v>
          </cell>
          <cell r="IS154">
            <v>2872</v>
          </cell>
          <cell r="IT154">
            <v>1301</v>
          </cell>
          <cell r="IU154">
            <v>1571</v>
          </cell>
          <cell r="IV154">
            <v>2671</v>
          </cell>
          <cell r="IW154">
            <v>1171</v>
          </cell>
          <cell r="IX154">
            <v>1500</v>
          </cell>
          <cell r="IY154">
            <v>2434</v>
          </cell>
          <cell r="IZ154">
            <v>1100</v>
          </cell>
          <cell r="JA154">
            <v>1334</v>
          </cell>
          <cell r="JB154">
            <v>2215</v>
          </cell>
          <cell r="JC154">
            <v>998</v>
          </cell>
          <cell r="JD154">
            <v>1217</v>
          </cell>
          <cell r="JE154">
            <v>2081</v>
          </cell>
          <cell r="JF154">
            <v>847</v>
          </cell>
          <cell r="JG154">
            <v>1234</v>
          </cell>
          <cell r="JH154">
            <v>1840</v>
          </cell>
          <cell r="JI154">
            <v>779</v>
          </cell>
          <cell r="JJ154">
            <v>1061</v>
          </cell>
          <cell r="JK154">
            <v>1670</v>
          </cell>
          <cell r="JL154">
            <v>688</v>
          </cell>
          <cell r="JM154">
            <v>982</v>
          </cell>
          <cell r="JN154">
            <v>1603</v>
          </cell>
          <cell r="JO154">
            <v>594</v>
          </cell>
          <cell r="JP154">
            <v>1009</v>
          </cell>
          <cell r="JQ154">
            <v>1508</v>
          </cell>
          <cell r="JR154">
            <v>566</v>
          </cell>
          <cell r="JS154">
            <v>942</v>
          </cell>
          <cell r="JT154">
            <v>1288</v>
          </cell>
          <cell r="JU154">
            <v>488</v>
          </cell>
          <cell r="JV154">
            <v>800</v>
          </cell>
          <cell r="JW154">
            <v>1151</v>
          </cell>
          <cell r="JX154">
            <v>407</v>
          </cell>
          <cell r="JY154">
            <v>744</v>
          </cell>
          <cell r="JZ154">
            <v>982</v>
          </cell>
          <cell r="KA154">
            <v>353</v>
          </cell>
          <cell r="KB154">
            <v>629</v>
          </cell>
          <cell r="KC154">
            <v>786</v>
          </cell>
          <cell r="KD154">
            <v>264</v>
          </cell>
          <cell r="KE154">
            <v>522</v>
          </cell>
          <cell r="KF154">
            <v>3070</v>
          </cell>
          <cell r="KG154">
            <v>850</v>
          </cell>
          <cell r="KH154">
            <v>2220</v>
          </cell>
        </row>
        <row r="155">
          <cell r="C155" t="str">
            <v>Knowsley</v>
          </cell>
          <cell r="D155" t="str">
            <v>E08000011</v>
          </cell>
          <cell r="E155" t="str">
            <v>Metropolitan District</v>
          </cell>
          <cell r="F155">
            <v>147231</v>
          </cell>
          <cell r="G155">
            <v>93818</v>
          </cell>
          <cell r="H155">
            <v>5.5527145500000001</v>
          </cell>
          <cell r="I155">
            <v>0.63721634710081432</v>
          </cell>
          <cell r="J155">
            <v>8534</v>
          </cell>
          <cell r="K155">
            <v>8638</v>
          </cell>
          <cell r="L155">
            <v>8930</v>
          </cell>
          <cell r="M155">
            <v>10219</v>
          </cell>
          <cell r="N155">
            <v>7620</v>
          </cell>
          <cell r="O155">
            <v>9067</v>
          </cell>
          <cell r="P155">
            <v>10196</v>
          </cell>
          <cell r="Q155">
            <v>11639</v>
          </cell>
          <cell r="R155">
            <v>9166</v>
          </cell>
          <cell r="S155">
            <v>9809</v>
          </cell>
          <cell r="T155">
            <v>69985</v>
          </cell>
          <cell r="U155">
            <v>77246</v>
          </cell>
          <cell r="V155">
            <v>2081</v>
          </cell>
          <cell r="W155">
            <v>1063</v>
          </cell>
          <cell r="X155">
            <v>1018</v>
          </cell>
          <cell r="Y155">
            <v>1853</v>
          </cell>
          <cell r="Z155">
            <v>941</v>
          </cell>
          <cell r="AA155">
            <v>912</v>
          </cell>
          <cell r="AB155">
            <v>1872</v>
          </cell>
          <cell r="AC155">
            <v>994</v>
          </cell>
          <cell r="AD155">
            <v>878</v>
          </cell>
          <cell r="AE155">
            <v>1903</v>
          </cell>
          <cell r="AF155">
            <v>999</v>
          </cell>
          <cell r="AG155">
            <v>904</v>
          </cell>
          <cell r="AH155">
            <v>1985</v>
          </cell>
          <cell r="AI155">
            <v>1022</v>
          </cell>
          <cell r="AJ155">
            <v>963</v>
          </cell>
          <cell r="AK155">
            <v>1888</v>
          </cell>
          <cell r="AL155">
            <v>973</v>
          </cell>
          <cell r="AM155">
            <v>915</v>
          </cell>
          <cell r="AN155">
            <v>1803</v>
          </cell>
          <cell r="AO155">
            <v>910</v>
          </cell>
          <cell r="AP155">
            <v>893</v>
          </cell>
          <cell r="AQ155">
            <v>1833</v>
          </cell>
          <cell r="AR155">
            <v>921</v>
          </cell>
          <cell r="AS155">
            <v>912</v>
          </cell>
          <cell r="AT155">
            <v>1783</v>
          </cell>
          <cell r="AU155">
            <v>930</v>
          </cell>
          <cell r="AV155">
            <v>853</v>
          </cell>
          <cell r="AW155">
            <v>1805</v>
          </cell>
          <cell r="AX155">
            <v>920</v>
          </cell>
          <cell r="AY155">
            <v>885</v>
          </cell>
          <cell r="AZ155">
            <v>1753</v>
          </cell>
          <cell r="BA155">
            <v>899</v>
          </cell>
          <cell r="BB155">
            <v>854</v>
          </cell>
          <cell r="BC155">
            <v>1582</v>
          </cell>
          <cell r="BD155">
            <v>784</v>
          </cell>
          <cell r="BE155">
            <v>798</v>
          </cell>
          <cell r="BF155">
            <v>1634</v>
          </cell>
          <cell r="BG155">
            <v>819</v>
          </cell>
          <cell r="BH155">
            <v>815</v>
          </cell>
          <cell r="BI155">
            <v>1578</v>
          </cell>
          <cell r="BJ155">
            <v>782</v>
          </cell>
          <cell r="BK155">
            <v>796</v>
          </cell>
          <cell r="BL155">
            <v>1687</v>
          </cell>
          <cell r="BM155">
            <v>861</v>
          </cell>
          <cell r="BN155">
            <v>826</v>
          </cell>
          <cell r="BO155">
            <v>1729</v>
          </cell>
          <cell r="BP155">
            <v>915</v>
          </cell>
          <cell r="BQ155">
            <v>814</v>
          </cell>
          <cell r="BR155">
            <v>1849</v>
          </cell>
          <cell r="BS155">
            <v>917</v>
          </cell>
          <cell r="BT155">
            <v>932</v>
          </cell>
          <cell r="BU155">
            <v>1868</v>
          </cell>
          <cell r="BV155">
            <v>971</v>
          </cell>
          <cell r="BW155">
            <v>897</v>
          </cell>
          <cell r="BX155">
            <v>2002</v>
          </cell>
          <cell r="BY155">
            <v>935</v>
          </cell>
          <cell r="BZ155">
            <v>1067</v>
          </cell>
          <cell r="CA155">
            <v>1854</v>
          </cell>
          <cell r="CB155">
            <v>935</v>
          </cell>
          <cell r="CC155">
            <v>919</v>
          </cell>
          <cell r="CD155">
            <v>1706</v>
          </cell>
          <cell r="CE155">
            <v>941</v>
          </cell>
          <cell r="CF155">
            <v>765</v>
          </cell>
          <cell r="CG155">
            <v>1840</v>
          </cell>
          <cell r="CH155">
            <v>942</v>
          </cell>
          <cell r="CI155">
            <v>898</v>
          </cell>
          <cell r="CJ155">
            <v>1915</v>
          </cell>
          <cell r="CK155">
            <v>904</v>
          </cell>
          <cell r="CL155">
            <v>1011</v>
          </cell>
          <cell r="CM155">
            <v>2079</v>
          </cell>
          <cell r="CN155">
            <v>1003</v>
          </cell>
          <cell r="CO155">
            <v>1076</v>
          </cell>
          <cell r="CP155">
            <v>2059</v>
          </cell>
          <cell r="CQ155">
            <v>986</v>
          </cell>
          <cell r="CR155">
            <v>1073</v>
          </cell>
          <cell r="CS155">
            <v>2061</v>
          </cell>
          <cell r="CT155">
            <v>1023</v>
          </cell>
          <cell r="CU155">
            <v>1038</v>
          </cell>
          <cell r="CV155">
            <v>2059</v>
          </cell>
          <cell r="CW155">
            <v>1013</v>
          </cell>
          <cell r="CX155">
            <v>1046</v>
          </cell>
          <cell r="CY155">
            <v>1978</v>
          </cell>
          <cell r="CZ155">
            <v>880</v>
          </cell>
          <cell r="DA155">
            <v>1098</v>
          </cell>
          <cell r="DB155">
            <v>2015</v>
          </cell>
          <cell r="DC155">
            <v>915</v>
          </cell>
          <cell r="DD155">
            <v>1100</v>
          </cell>
          <cell r="DE155">
            <v>1963</v>
          </cell>
          <cell r="DF155">
            <v>899</v>
          </cell>
          <cell r="DG155">
            <v>1064</v>
          </cell>
          <cell r="DH155">
            <v>1930</v>
          </cell>
          <cell r="DI155">
            <v>903</v>
          </cell>
          <cell r="DJ155">
            <v>1027</v>
          </cell>
          <cell r="DK155">
            <v>1841</v>
          </cell>
          <cell r="DL155">
            <v>867</v>
          </cell>
          <cell r="DM155">
            <v>974</v>
          </cell>
          <cell r="DN155">
            <v>1794</v>
          </cell>
          <cell r="DO155">
            <v>859</v>
          </cell>
          <cell r="DP155">
            <v>935</v>
          </cell>
          <cell r="DQ155">
            <v>1791</v>
          </cell>
          <cell r="DR155">
            <v>789</v>
          </cell>
          <cell r="DS155">
            <v>1002</v>
          </cell>
          <cell r="DT155">
            <v>1717</v>
          </cell>
          <cell r="DU155">
            <v>782</v>
          </cell>
          <cell r="DV155">
            <v>935</v>
          </cell>
          <cell r="DW155">
            <v>1690</v>
          </cell>
          <cell r="DX155">
            <v>746</v>
          </cell>
          <cell r="DY155">
            <v>944</v>
          </cell>
          <cell r="DZ155">
            <v>1719</v>
          </cell>
          <cell r="EA155">
            <v>791</v>
          </cell>
          <cell r="EB155">
            <v>928</v>
          </cell>
          <cell r="EC155">
            <v>1525</v>
          </cell>
          <cell r="ED155">
            <v>687</v>
          </cell>
          <cell r="EE155">
            <v>838</v>
          </cell>
          <cell r="EF155">
            <v>1396</v>
          </cell>
          <cell r="EG155">
            <v>637</v>
          </cell>
          <cell r="EH155">
            <v>759</v>
          </cell>
          <cell r="EI155">
            <v>1530</v>
          </cell>
          <cell r="EJ155">
            <v>702</v>
          </cell>
          <cell r="EK155">
            <v>828</v>
          </cell>
          <cell r="EL155">
            <v>1563</v>
          </cell>
          <cell r="EM155">
            <v>686</v>
          </cell>
          <cell r="EN155">
            <v>877</v>
          </cell>
          <cell r="EO155">
            <v>1679</v>
          </cell>
          <cell r="EP155">
            <v>798</v>
          </cell>
          <cell r="EQ155">
            <v>881</v>
          </cell>
          <cell r="ER155">
            <v>1642</v>
          </cell>
          <cell r="ES155">
            <v>776</v>
          </cell>
          <cell r="ET155">
            <v>866</v>
          </cell>
          <cell r="EU155">
            <v>1923</v>
          </cell>
          <cell r="EV155">
            <v>871</v>
          </cell>
          <cell r="EW155">
            <v>1052</v>
          </cell>
          <cell r="EX155">
            <v>2020</v>
          </cell>
          <cell r="EY155">
            <v>926</v>
          </cell>
          <cell r="EZ155">
            <v>1094</v>
          </cell>
          <cell r="FA155">
            <v>2015</v>
          </cell>
          <cell r="FB155">
            <v>942</v>
          </cell>
          <cell r="FC155">
            <v>1073</v>
          </cell>
          <cell r="FD155">
            <v>2026</v>
          </cell>
          <cell r="FE155">
            <v>940</v>
          </cell>
          <cell r="FF155">
            <v>1086</v>
          </cell>
          <cell r="FG155">
            <v>2005</v>
          </cell>
          <cell r="FH155">
            <v>921</v>
          </cell>
          <cell r="FI155">
            <v>1084</v>
          </cell>
          <cell r="FJ155">
            <v>2119</v>
          </cell>
          <cell r="FK155">
            <v>978</v>
          </cell>
          <cell r="FL155">
            <v>1141</v>
          </cell>
          <cell r="FM155">
            <v>2111</v>
          </cell>
          <cell r="FN155">
            <v>991</v>
          </cell>
          <cell r="FO155">
            <v>1120</v>
          </cell>
          <cell r="FP155">
            <v>2305</v>
          </cell>
          <cell r="FQ155">
            <v>1051</v>
          </cell>
          <cell r="FR155">
            <v>1254</v>
          </cell>
          <cell r="FS155">
            <v>2312</v>
          </cell>
          <cell r="FT155">
            <v>1106</v>
          </cell>
          <cell r="FU155">
            <v>1206</v>
          </cell>
          <cell r="FV155">
            <v>2285</v>
          </cell>
          <cell r="FW155">
            <v>1078</v>
          </cell>
          <cell r="FX155">
            <v>1207</v>
          </cell>
          <cell r="FY155">
            <v>2393</v>
          </cell>
          <cell r="FZ155">
            <v>1095</v>
          </cell>
          <cell r="GA155">
            <v>1298</v>
          </cell>
          <cell r="GB155">
            <v>2264</v>
          </cell>
          <cell r="GC155">
            <v>1094</v>
          </cell>
          <cell r="GD155">
            <v>1170</v>
          </cell>
          <cell r="GE155">
            <v>2184</v>
          </cell>
          <cell r="GF155">
            <v>1078</v>
          </cell>
          <cell r="GG155">
            <v>1106</v>
          </cell>
          <cell r="GH155">
            <v>2100</v>
          </cell>
          <cell r="GI155">
            <v>1006</v>
          </cell>
          <cell r="GJ155">
            <v>1094</v>
          </cell>
          <cell r="GK155">
            <v>2121</v>
          </cell>
          <cell r="GL155">
            <v>1024</v>
          </cell>
          <cell r="GM155">
            <v>1097</v>
          </cell>
          <cell r="GN155">
            <v>2151</v>
          </cell>
          <cell r="GO155">
            <v>1069</v>
          </cell>
          <cell r="GP155">
            <v>1082</v>
          </cell>
          <cell r="GQ155">
            <v>1827</v>
          </cell>
          <cell r="GR155">
            <v>889</v>
          </cell>
          <cell r="GS155">
            <v>938</v>
          </cell>
          <cell r="GT155">
            <v>1831</v>
          </cell>
          <cell r="GU155">
            <v>869</v>
          </cell>
          <cell r="GV155">
            <v>962</v>
          </cell>
          <cell r="GW155">
            <v>1804</v>
          </cell>
          <cell r="GX155">
            <v>874</v>
          </cell>
          <cell r="GY155">
            <v>930</v>
          </cell>
          <cell r="GZ155">
            <v>1755</v>
          </cell>
          <cell r="HA155">
            <v>838</v>
          </cell>
          <cell r="HB155">
            <v>917</v>
          </cell>
          <cell r="HC155">
            <v>1565</v>
          </cell>
          <cell r="HD155">
            <v>737</v>
          </cell>
          <cell r="HE155">
            <v>828</v>
          </cell>
          <cell r="HF155">
            <v>1637</v>
          </cell>
          <cell r="HG155">
            <v>782</v>
          </cell>
          <cell r="HH155">
            <v>855</v>
          </cell>
          <cell r="HI155">
            <v>1528</v>
          </cell>
          <cell r="HJ155">
            <v>705</v>
          </cell>
          <cell r="HK155">
            <v>823</v>
          </cell>
          <cell r="HL155">
            <v>1528</v>
          </cell>
          <cell r="HM155">
            <v>772</v>
          </cell>
          <cell r="HN155">
            <v>756</v>
          </cell>
          <cell r="HO155">
            <v>1553</v>
          </cell>
          <cell r="HP155">
            <v>707</v>
          </cell>
          <cell r="HQ155">
            <v>846</v>
          </cell>
          <cell r="HR155">
            <v>1636</v>
          </cell>
          <cell r="HS155">
            <v>819</v>
          </cell>
          <cell r="HT155">
            <v>817</v>
          </cell>
          <cell r="HU155">
            <v>1246</v>
          </cell>
          <cell r="HV155">
            <v>581</v>
          </cell>
          <cell r="HW155">
            <v>665</v>
          </cell>
          <cell r="HX155">
            <v>1171</v>
          </cell>
          <cell r="HY155">
            <v>547</v>
          </cell>
          <cell r="HZ155">
            <v>624</v>
          </cell>
          <cell r="IA155">
            <v>1191</v>
          </cell>
          <cell r="IB155">
            <v>552</v>
          </cell>
          <cell r="IC155">
            <v>639</v>
          </cell>
          <cell r="ID155">
            <v>1083</v>
          </cell>
          <cell r="IE155">
            <v>504</v>
          </cell>
          <cell r="IF155">
            <v>579</v>
          </cell>
          <cell r="IG155">
            <v>1014</v>
          </cell>
          <cell r="IH155">
            <v>462</v>
          </cell>
          <cell r="II155">
            <v>552</v>
          </cell>
          <cell r="IJ155">
            <v>990</v>
          </cell>
          <cell r="IK155">
            <v>463</v>
          </cell>
          <cell r="IL155">
            <v>527</v>
          </cell>
          <cell r="IM155">
            <v>1028</v>
          </cell>
          <cell r="IN155">
            <v>470</v>
          </cell>
          <cell r="IO155">
            <v>558</v>
          </cell>
          <cell r="IP155">
            <v>1011</v>
          </cell>
          <cell r="IQ155">
            <v>458</v>
          </cell>
          <cell r="IR155">
            <v>553</v>
          </cell>
          <cell r="IS155">
            <v>1022</v>
          </cell>
          <cell r="IT155">
            <v>438</v>
          </cell>
          <cell r="IU155">
            <v>584</v>
          </cell>
          <cell r="IV155">
            <v>981</v>
          </cell>
          <cell r="IW155">
            <v>430</v>
          </cell>
          <cell r="IX155">
            <v>551</v>
          </cell>
          <cell r="IY155">
            <v>976</v>
          </cell>
          <cell r="IZ155">
            <v>407</v>
          </cell>
          <cell r="JA155">
            <v>569</v>
          </cell>
          <cell r="JB155">
            <v>896</v>
          </cell>
          <cell r="JC155">
            <v>375</v>
          </cell>
          <cell r="JD155">
            <v>521</v>
          </cell>
          <cell r="JE155">
            <v>807</v>
          </cell>
          <cell r="JF155">
            <v>326</v>
          </cell>
          <cell r="JG155">
            <v>481</v>
          </cell>
          <cell r="JH155">
            <v>707</v>
          </cell>
          <cell r="JI155">
            <v>278</v>
          </cell>
          <cell r="JJ155">
            <v>429</v>
          </cell>
          <cell r="JK155">
            <v>701</v>
          </cell>
          <cell r="JL155">
            <v>246</v>
          </cell>
          <cell r="JM155">
            <v>455</v>
          </cell>
          <cell r="JN155">
            <v>684</v>
          </cell>
          <cell r="JO155">
            <v>276</v>
          </cell>
          <cell r="JP155">
            <v>408</v>
          </cell>
          <cell r="JQ155">
            <v>535</v>
          </cell>
          <cell r="JR155">
            <v>199</v>
          </cell>
          <cell r="JS155">
            <v>336</v>
          </cell>
          <cell r="JT155">
            <v>449</v>
          </cell>
          <cell r="JU155">
            <v>165</v>
          </cell>
          <cell r="JV155">
            <v>284</v>
          </cell>
          <cell r="JW155">
            <v>429</v>
          </cell>
          <cell r="JX155">
            <v>167</v>
          </cell>
          <cell r="JY155">
            <v>262</v>
          </cell>
          <cell r="JZ155">
            <v>340</v>
          </cell>
          <cell r="KA155">
            <v>131</v>
          </cell>
          <cell r="KB155">
            <v>209</v>
          </cell>
          <cell r="KC155">
            <v>266</v>
          </cell>
          <cell r="KD155">
            <v>87</v>
          </cell>
          <cell r="KE155">
            <v>179</v>
          </cell>
          <cell r="KF155">
            <v>872</v>
          </cell>
          <cell r="KG155">
            <v>241</v>
          </cell>
          <cell r="KH155">
            <v>631</v>
          </cell>
        </row>
        <row r="156">
          <cell r="C156" t="str">
            <v>Lambeth</v>
          </cell>
          <cell r="D156" t="str">
            <v>E09000022</v>
          </cell>
          <cell r="E156" t="str">
            <v>London Borough</v>
          </cell>
          <cell r="F156">
            <v>324431</v>
          </cell>
          <cell r="G156">
            <v>241998</v>
          </cell>
          <cell r="H156">
            <v>6.0313850000000002</v>
          </cell>
          <cell r="I156">
            <v>0.74591515607324821</v>
          </cell>
          <cell r="J156">
            <v>16223</v>
          </cell>
          <cell r="K156">
            <v>17986</v>
          </cell>
          <cell r="L156">
            <v>46588</v>
          </cell>
          <cell r="M156">
            <v>44382</v>
          </cell>
          <cell r="N156">
            <v>27874</v>
          </cell>
          <cell r="O156">
            <v>24693</v>
          </cell>
          <cell r="P156">
            <v>20203</v>
          </cell>
          <cell r="Q156">
            <v>20012</v>
          </cell>
          <cell r="R156">
            <v>11581</v>
          </cell>
          <cell r="S156">
            <v>12456</v>
          </cell>
          <cell r="T156">
            <v>162878</v>
          </cell>
          <cell r="U156">
            <v>161553</v>
          </cell>
          <cell r="V156">
            <v>4417</v>
          </cell>
          <cell r="W156">
            <v>2299</v>
          </cell>
          <cell r="X156">
            <v>2118</v>
          </cell>
          <cell r="Y156">
            <v>4173</v>
          </cell>
          <cell r="Z156">
            <v>2190</v>
          </cell>
          <cell r="AA156">
            <v>1983</v>
          </cell>
          <cell r="AB156">
            <v>4116</v>
          </cell>
          <cell r="AC156">
            <v>2087</v>
          </cell>
          <cell r="AD156">
            <v>2029</v>
          </cell>
          <cell r="AE156">
            <v>4173</v>
          </cell>
          <cell r="AF156">
            <v>2067</v>
          </cell>
          <cell r="AG156">
            <v>2106</v>
          </cell>
          <cell r="AH156">
            <v>3864</v>
          </cell>
          <cell r="AI156">
            <v>1958</v>
          </cell>
          <cell r="AJ156">
            <v>1906</v>
          </cell>
          <cell r="AK156">
            <v>3764</v>
          </cell>
          <cell r="AL156">
            <v>1919</v>
          </cell>
          <cell r="AM156">
            <v>1845</v>
          </cell>
          <cell r="AN156">
            <v>3790</v>
          </cell>
          <cell r="AO156">
            <v>1914</v>
          </cell>
          <cell r="AP156">
            <v>1876</v>
          </cell>
          <cell r="AQ156">
            <v>3617</v>
          </cell>
          <cell r="AR156">
            <v>1850</v>
          </cell>
          <cell r="AS156">
            <v>1767</v>
          </cell>
          <cell r="AT156">
            <v>3557</v>
          </cell>
          <cell r="AU156">
            <v>1840</v>
          </cell>
          <cell r="AV156">
            <v>1717</v>
          </cell>
          <cell r="AW156">
            <v>3558</v>
          </cell>
          <cell r="AX156">
            <v>1847</v>
          </cell>
          <cell r="AY156">
            <v>1711</v>
          </cell>
          <cell r="AZ156">
            <v>3260</v>
          </cell>
          <cell r="BA156">
            <v>1600</v>
          </cell>
          <cell r="BB156">
            <v>1660</v>
          </cell>
          <cell r="BC156">
            <v>3054</v>
          </cell>
          <cell r="BD156">
            <v>1541</v>
          </cell>
          <cell r="BE156">
            <v>1513</v>
          </cell>
          <cell r="BF156">
            <v>3067</v>
          </cell>
          <cell r="BG156">
            <v>1541</v>
          </cell>
          <cell r="BH156">
            <v>1526</v>
          </cell>
          <cell r="BI156">
            <v>2854</v>
          </cell>
          <cell r="BJ156">
            <v>1427</v>
          </cell>
          <cell r="BK156">
            <v>1427</v>
          </cell>
          <cell r="BL156">
            <v>2892</v>
          </cell>
          <cell r="BM156">
            <v>1488</v>
          </cell>
          <cell r="BN156">
            <v>1404</v>
          </cell>
          <cell r="BO156">
            <v>2929</v>
          </cell>
          <cell r="BP156">
            <v>1490</v>
          </cell>
          <cell r="BQ156">
            <v>1439</v>
          </cell>
          <cell r="BR156">
            <v>2792</v>
          </cell>
          <cell r="BS156">
            <v>1455</v>
          </cell>
          <cell r="BT156">
            <v>1337</v>
          </cell>
          <cell r="BU156">
            <v>3025</v>
          </cell>
          <cell r="BV156">
            <v>1513</v>
          </cell>
          <cell r="BW156">
            <v>1512</v>
          </cell>
          <cell r="BX156">
            <v>2924</v>
          </cell>
          <cell r="BY156">
            <v>1492</v>
          </cell>
          <cell r="BZ156">
            <v>1432</v>
          </cell>
          <cell r="CA156">
            <v>2922</v>
          </cell>
          <cell r="CB156">
            <v>1504</v>
          </cell>
          <cell r="CC156">
            <v>1418</v>
          </cell>
          <cell r="CD156">
            <v>2947</v>
          </cell>
          <cell r="CE156">
            <v>1448</v>
          </cell>
          <cell r="CF156">
            <v>1499</v>
          </cell>
          <cell r="CG156">
            <v>3348</v>
          </cell>
          <cell r="CH156">
            <v>1593</v>
          </cell>
          <cell r="CI156">
            <v>1755</v>
          </cell>
          <cell r="CJ156">
            <v>3959</v>
          </cell>
          <cell r="CK156">
            <v>1884</v>
          </cell>
          <cell r="CL156">
            <v>2075</v>
          </cell>
          <cell r="CM156">
            <v>5228</v>
          </cell>
          <cell r="CN156">
            <v>2268</v>
          </cell>
          <cell r="CO156">
            <v>2960</v>
          </cell>
          <cell r="CP156">
            <v>7064</v>
          </cell>
          <cell r="CQ156">
            <v>3066</v>
          </cell>
          <cell r="CR156">
            <v>3998</v>
          </cell>
          <cell r="CS156">
            <v>8180</v>
          </cell>
          <cell r="CT156">
            <v>3721</v>
          </cell>
          <cell r="CU156">
            <v>4459</v>
          </cell>
          <cell r="CV156">
            <v>9531</v>
          </cell>
          <cell r="CW156">
            <v>4349</v>
          </cell>
          <cell r="CX156">
            <v>5182</v>
          </cell>
          <cell r="CY156">
            <v>10064</v>
          </cell>
          <cell r="CZ156">
            <v>4716</v>
          </cell>
          <cell r="DA156">
            <v>5348</v>
          </cell>
          <cell r="DB156">
            <v>10507</v>
          </cell>
          <cell r="DC156">
            <v>5191</v>
          </cell>
          <cell r="DD156">
            <v>5316</v>
          </cell>
          <cell r="DE156">
            <v>10177</v>
          </cell>
          <cell r="DF156">
            <v>5243</v>
          </cell>
          <cell r="DG156">
            <v>4934</v>
          </cell>
          <cell r="DH156">
            <v>9675</v>
          </cell>
          <cell r="DI156">
            <v>5246</v>
          </cell>
          <cell r="DJ156">
            <v>4429</v>
          </cell>
          <cell r="DK156">
            <v>9112</v>
          </cell>
          <cell r="DL156">
            <v>5021</v>
          </cell>
          <cell r="DM156">
            <v>4091</v>
          </cell>
          <cell r="DN156">
            <v>8333</v>
          </cell>
          <cell r="DO156">
            <v>4562</v>
          </cell>
          <cell r="DP156">
            <v>3771</v>
          </cell>
          <cell r="DQ156">
            <v>7537</v>
          </cell>
          <cell r="DR156">
            <v>4335</v>
          </cell>
          <cell r="DS156">
            <v>3202</v>
          </cell>
          <cell r="DT156">
            <v>7854</v>
          </cell>
          <cell r="DU156">
            <v>4204</v>
          </cell>
          <cell r="DV156">
            <v>3650</v>
          </cell>
          <cell r="DW156">
            <v>6949</v>
          </cell>
          <cell r="DX156">
            <v>3671</v>
          </cell>
          <cell r="DY156">
            <v>3278</v>
          </cell>
          <cell r="DZ156">
            <v>6376</v>
          </cell>
          <cell r="EA156">
            <v>3324</v>
          </cell>
          <cell r="EB156">
            <v>3052</v>
          </cell>
          <cell r="EC156">
            <v>5769</v>
          </cell>
          <cell r="ED156">
            <v>3054</v>
          </cell>
          <cell r="EE156">
            <v>2715</v>
          </cell>
          <cell r="EF156">
            <v>5240</v>
          </cell>
          <cell r="EG156">
            <v>2742</v>
          </cell>
          <cell r="EH156">
            <v>2498</v>
          </cell>
          <cell r="EI156">
            <v>5292</v>
          </cell>
          <cell r="EJ156">
            <v>2860</v>
          </cell>
          <cell r="EK156">
            <v>2432</v>
          </cell>
          <cell r="EL156">
            <v>4796</v>
          </cell>
          <cell r="EM156">
            <v>2586</v>
          </cell>
          <cell r="EN156">
            <v>2210</v>
          </cell>
          <cell r="EO156">
            <v>4684</v>
          </cell>
          <cell r="EP156">
            <v>2531</v>
          </cell>
          <cell r="EQ156">
            <v>2153</v>
          </cell>
          <cell r="ER156">
            <v>4505</v>
          </cell>
          <cell r="ES156">
            <v>2366</v>
          </cell>
          <cell r="ET156">
            <v>2139</v>
          </cell>
          <cell r="EU156">
            <v>4549</v>
          </cell>
          <cell r="EV156">
            <v>2389</v>
          </cell>
          <cell r="EW156">
            <v>2160</v>
          </cell>
          <cell r="EX156">
            <v>4407</v>
          </cell>
          <cell r="EY156">
            <v>2351</v>
          </cell>
          <cell r="EZ156">
            <v>2056</v>
          </cell>
          <cell r="FA156">
            <v>4234</v>
          </cell>
          <cell r="FB156">
            <v>2160</v>
          </cell>
          <cell r="FC156">
            <v>2074</v>
          </cell>
          <cell r="FD156">
            <v>4143</v>
          </cell>
          <cell r="FE156">
            <v>2128</v>
          </cell>
          <cell r="FF156">
            <v>2015</v>
          </cell>
          <cell r="FG156">
            <v>4222</v>
          </cell>
          <cell r="FH156">
            <v>2215</v>
          </cell>
          <cell r="FI156">
            <v>2007</v>
          </cell>
          <cell r="FJ156">
            <v>4190</v>
          </cell>
          <cell r="FK156">
            <v>2056</v>
          </cell>
          <cell r="FL156">
            <v>2134</v>
          </cell>
          <cell r="FM156">
            <v>4172</v>
          </cell>
          <cell r="FN156">
            <v>2088</v>
          </cell>
          <cell r="FO156">
            <v>2084</v>
          </cell>
          <cell r="FP156">
            <v>4275</v>
          </cell>
          <cell r="FQ156">
            <v>2194</v>
          </cell>
          <cell r="FR156">
            <v>2081</v>
          </cell>
          <cell r="FS156">
            <v>4142</v>
          </cell>
          <cell r="FT156">
            <v>2064</v>
          </cell>
          <cell r="FU156">
            <v>2078</v>
          </cell>
          <cell r="FV156">
            <v>3829</v>
          </cell>
          <cell r="FW156">
            <v>1883</v>
          </cell>
          <cell r="FX156">
            <v>1946</v>
          </cell>
          <cell r="FY156">
            <v>3582</v>
          </cell>
          <cell r="FZ156">
            <v>1707</v>
          </cell>
          <cell r="GA156">
            <v>1875</v>
          </cell>
          <cell r="GB156">
            <v>3426</v>
          </cell>
          <cell r="GC156">
            <v>1708</v>
          </cell>
          <cell r="GD156">
            <v>1718</v>
          </cell>
          <cell r="GE156">
            <v>3223</v>
          </cell>
          <cell r="GF156">
            <v>1544</v>
          </cell>
          <cell r="GG156">
            <v>1679</v>
          </cell>
          <cell r="GH156">
            <v>2907</v>
          </cell>
          <cell r="GI156">
            <v>1404</v>
          </cell>
          <cell r="GJ156">
            <v>1503</v>
          </cell>
          <cell r="GK156">
            <v>2769</v>
          </cell>
          <cell r="GL156">
            <v>1344</v>
          </cell>
          <cell r="GM156">
            <v>1425</v>
          </cell>
          <cell r="GN156">
            <v>2580</v>
          </cell>
          <cell r="GO156">
            <v>1230</v>
          </cell>
          <cell r="GP156">
            <v>1350</v>
          </cell>
          <cell r="GQ156">
            <v>2456</v>
          </cell>
          <cell r="GR156">
            <v>1170</v>
          </cell>
          <cell r="GS156">
            <v>1286</v>
          </cell>
          <cell r="GT156">
            <v>2269</v>
          </cell>
          <cell r="GU156">
            <v>1095</v>
          </cell>
          <cell r="GV156">
            <v>1174</v>
          </cell>
          <cell r="GW156">
            <v>2124</v>
          </cell>
          <cell r="GX156">
            <v>1043</v>
          </cell>
          <cell r="GY156">
            <v>1081</v>
          </cell>
          <cell r="GZ156">
            <v>2099</v>
          </cell>
          <cell r="HA156">
            <v>1038</v>
          </cell>
          <cell r="HB156">
            <v>1061</v>
          </cell>
          <cell r="HC156">
            <v>1822</v>
          </cell>
          <cell r="HD156">
            <v>853</v>
          </cell>
          <cell r="HE156">
            <v>969</v>
          </cell>
          <cell r="HF156">
            <v>1788</v>
          </cell>
          <cell r="HG156">
            <v>860</v>
          </cell>
          <cell r="HH156">
            <v>928</v>
          </cell>
          <cell r="HI156">
            <v>1753</v>
          </cell>
          <cell r="HJ156">
            <v>855</v>
          </cell>
          <cell r="HK156">
            <v>898</v>
          </cell>
          <cell r="HL156">
            <v>1628</v>
          </cell>
          <cell r="HM156">
            <v>780</v>
          </cell>
          <cell r="HN156">
            <v>848</v>
          </cell>
          <cell r="HO156">
            <v>1634</v>
          </cell>
          <cell r="HP156">
            <v>790</v>
          </cell>
          <cell r="HQ156">
            <v>844</v>
          </cell>
          <cell r="HR156">
            <v>1657</v>
          </cell>
          <cell r="HS156">
            <v>828</v>
          </cell>
          <cell r="HT156">
            <v>829</v>
          </cell>
          <cell r="HU156">
            <v>1312</v>
          </cell>
          <cell r="HV156">
            <v>594</v>
          </cell>
          <cell r="HW156">
            <v>718</v>
          </cell>
          <cell r="HX156">
            <v>1238</v>
          </cell>
          <cell r="HY156">
            <v>565</v>
          </cell>
          <cell r="HZ156">
            <v>673</v>
          </cell>
          <cell r="IA156">
            <v>1187</v>
          </cell>
          <cell r="IB156">
            <v>540</v>
          </cell>
          <cell r="IC156">
            <v>647</v>
          </cell>
          <cell r="ID156">
            <v>1175</v>
          </cell>
          <cell r="IE156">
            <v>531</v>
          </cell>
          <cell r="IF156">
            <v>644</v>
          </cell>
          <cell r="IG156">
            <v>1035</v>
          </cell>
          <cell r="IH156">
            <v>465</v>
          </cell>
          <cell r="II156">
            <v>570</v>
          </cell>
          <cell r="IJ156">
            <v>1048</v>
          </cell>
          <cell r="IK156">
            <v>443</v>
          </cell>
          <cell r="IL156">
            <v>605</v>
          </cell>
          <cell r="IM156">
            <v>1163</v>
          </cell>
          <cell r="IN156">
            <v>531</v>
          </cell>
          <cell r="IO156">
            <v>632</v>
          </cell>
          <cell r="IP156">
            <v>999</v>
          </cell>
          <cell r="IQ156">
            <v>420</v>
          </cell>
          <cell r="IR156">
            <v>579</v>
          </cell>
          <cell r="IS156">
            <v>986</v>
          </cell>
          <cell r="IT156">
            <v>451</v>
          </cell>
          <cell r="IU156">
            <v>535</v>
          </cell>
          <cell r="IV156">
            <v>936</v>
          </cell>
          <cell r="IW156">
            <v>458</v>
          </cell>
          <cell r="IX156">
            <v>478</v>
          </cell>
          <cell r="IY156">
            <v>896</v>
          </cell>
          <cell r="IZ156">
            <v>413</v>
          </cell>
          <cell r="JA156">
            <v>483</v>
          </cell>
          <cell r="JB156">
            <v>798</v>
          </cell>
          <cell r="JC156">
            <v>366</v>
          </cell>
          <cell r="JD156">
            <v>432</v>
          </cell>
          <cell r="JE156">
            <v>659</v>
          </cell>
          <cell r="JF156">
            <v>290</v>
          </cell>
          <cell r="JG156">
            <v>369</v>
          </cell>
          <cell r="JH156">
            <v>675</v>
          </cell>
          <cell r="JI156">
            <v>285</v>
          </cell>
          <cell r="JJ156">
            <v>390</v>
          </cell>
          <cell r="JK156">
            <v>671</v>
          </cell>
          <cell r="JL156">
            <v>288</v>
          </cell>
          <cell r="JM156">
            <v>383</v>
          </cell>
          <cell r="JN156">
            <v>610</v>
          </cell>
          <cell r="JO156">
            <v>281</v>
          </cell>
          <cell r="JP156">
            <v>329</v>
          </cell>
          <cell r="JQ156">
            <v>581</v>
          </cell>
          <cell r="JR156">
            <v>256</v>
          </cell>
          <cell r="JS156">
            <v>325</v>
          </cell>
          <cell r="JT156">
            <v>479</v>
          </cell>
          <cell r="JU156">
            <v>157</v>
          </cell>
          <cell r="JV156">
            <v>322</v>
          </cell>
          <cell r="JW156">
            <v>392</v>
          </cell>
          <cell r="JX156">
            <v>127</v>
          </cell>
          <cell r="JY156">
            <v>265</v>
          </cell>
          <cell r="JZ156">
            <v>369</v>
          </cell>
          <cell r="KA156">
            <v>148</v>
          </cell>
          <cell r="KB156">
            <v>221</v>
          </cell>
          <cell r="KC156">
            <v>326</v>
          </cell>
          <cell r="KD156">
            <v>114</v>
          </cell>
          <cell r="KE156">
            <v>212</v>
          </cell>
          <cell r="KF156">
            <v>1141</v>
          </cell>
          <cell r="KG156">
            <v>375</v>
          </cell>
          <cell r="KH156">
            <v>766</v>
          </cell>
        </row>
        <row r="157">
          <cell r="C157" t="str">
            <v>Lancaster</v>
          </cell>
          <cell r="D157" t="str">
            <v>E07000121</v>
          </cell>
          <cell r="E157" t="str">
            <v>Non-metropolitan District</v>
          </cell>
          <cell r="F157">
            <v>142283</v>
          </cell>
          <cell r="G157">
            <v>90959</v>
          </cell>
          <cell r="H157">
            <v>4.561356</v>
          </cell>
          <cell r="I157">
            <v>0.6392822754650942</v>
          </cell>
          <cell r="J157">
            <v>12224</v>
          </cell>
          <cell r="K157">
            <v>11668</v>
          </cell>
          <cell r="L157">
            <v>8209</v>
          </cell>
          <cell r="M157">
            <v>8220</v>
          </cell>
          <cell r="N157">
            <v>7501</v>
          </cell>
          <cell r="O157">
            <v>7781</v>
          </cell>
          <cell r="P157">
            <v>9231</v>
          </cell>
          <cell r="Q157">
            <v>9768</v>
          </cell>
          <cell r="R157">
            <v>7936</v>
          </cell>
          <cell r="S157">
            <v>8421</v>
          </cell>
          <cell r="T157">
            <v>70018</v>
          </cell>
          <cell r="U157">
            <v>72265</v>
          </cell>
          <cell r="V157">
            <v>1510</v>
          </cell>
          <cell r="W157">
            <v>742</v>
          </cell>
          <cell r="X157">
            <v>768</v>
          </cell>
          <cell r="Y157">
            <v>1488</v>
          </cell>
          <cell r="Z157">
            <v>765</v>
          </cell>
          <cell r="AA157">
            <v>723</v>
          </cell>
          <cell r="AB157">
            <v>1572</v>
          </cell>
          <cell r="AC157">
            <v>834</v>
          </cell>
          <cell r="AD157">
            <v>738</v>
          </cell>
          <cell r="AE157">
            <v>1633</v>
          </cell>
          <cell r="AF157">
            <v>848</v>
          </cell>
          <cell r="AG157">
            <v>785</v>
          </cell>
          <cell r="AH157">
            <v>1646</v>
          </cell>
          <cell r="AI157">
            <v>823</v>
          </cell>
          <cell r="AJ157">
            <v>823</v>
          </cell>
          <cell r="AK157">
            <v>1445</v>
          </cell>
          <cell r="AL157">
            <v>736</v>
          </cell>
          <cell r="AM157">
            <v>709</v>
          </cell>
          <cell r="AN157">
            <v>1447</v>
          </cell>
          <cell r="AO157">
            <v>781</v>
          </cell>
          <cell r="AP157">
            <v>666</v>
          </cell>
          <cell r="AQ157">
            <v>1548</v>
          </cell>
          <cell r="AR157">
            <v>802</v>
          </cell>
          <cell r="AS157">
            <v>746</v>
          </cell>
          <cell r="AT157">
            <v>1460</v>
          </cell>
          <cell r="AU157">
            <v>790</v>
          </cell>
          <cell r="AV157">
            <v>670</v>
          </cell>
          <cell r="AW157">
            <v>1413</v>
          </cell>
          <cell r="AX157">
            <v>753</v>
          </cell>
          <cell r="AY157">
            <v>660</v>
          </cell>
          <cell r="AZ157">
            <v>1375</v>
          </cell>
          <cell r="BA157">
            <v>739</v>
          </cell>
          <cell r="BB157">
            <v>636</v>
          </cell>
          <cell r="BC157">
            <v>1330</v>
          </cell>
          <cell r="BD157">
            <v>682</v>
          </cell>
          <cell r="BE157">
            <v>648</v>
          </cell>
          <cell r="BF157">
            <v>1408</v>
          </cell>
          <cell r="BG157">
            <v>712</v>
          </cell>
          <cell r="BH157">
            <v>696</v>
          </cell>
          <cell r="BI157">
            <v>1321</v>
          </cell>
          <cell r="BJ157">
            <v>697</v>
          </cell>
          <cell r="BK157">
            <v>624</v>
          </cell>
          <cell r="BL157">
            <v>1528</v>
          </cell>
          <cell r="BM157">
            <v>796</v>
          </cell>
          <cell r="BN157">
            <v>732</v>
          </cell>
          <cell r="BO157">
            <v>1522</v>
          </cell>
          <cell r="BP157">
            <v>760</v>
          </cell>
          <cell r="BQ157">
            <v>762</v>
          </cell>
          <cell r="BR157">
            <v>1664</v>
          </cell>
          <cell r="BS157">
            <v>831</v>
          </cell>
          <cell r="BT157">
            <v>833</v>
          </cell>
          <cell r="BU157">
            <v>1591</v>
          </cell>
          <cell r="BV157">
            <v>824</v>
          </cell>
          <cell r="BW157">
            <v>767</v>
          </cell>
          <cell r="BX157">
            <v>1985</v>
          </cell>
          <cell r="BY157">
            <v>993</v>
          </cell>
          <cell r="BZ157">
            <v>992</v>
          </cell>
          <cell r="CA157">
            <v>3087</v>
          </cell>
          <cell r="CB157">
            <v>1539</v>
          </cell>
          <cell r="CC157">
            <v>1548</v>
          </cell>
          <cell r="CD157">
            <v>3551</v>
          </cell>
          <cell r="CE157">
            <v>1732</v>
          </cell>
          <cell r="CF157">
            <v>1819</v>
          </cell>
          <cell r="CG157">
            <v>3513</v>
          </cell>
          <cell r="CH157">
            <v>1807</v>
          </cell>
          <cell r="CI157">
            <v>1706</v>
          </cell>
          <cell r="CJ157">
            <v>3153</v>
          </cell>
          <cell r="CK157">
            <v>1651</v>
          </cell>
          <cell r="CL157">
            <v>1502</v>
          </cell>
          <cell r="CM157">
            <v>2914</v>
          </cell>
          <cell r="CN157">
            <v>1515</v>
          </cell>
          <cell r="CO157">
            <v>1399</v>
          </cell>
          <cell r="CP157">
            <v>2434</v>
          </cell>
          <cell r="CQ157">
            <v>1332</v>
          </cell>
          <cell r="CR157">
            <v>1102</v>
          </cell>
          <cell r="CS157">
            <v>2053</v>
          </cell>
          <cell r="CT157">
            <v>1139</v>
          </cell>
          <cell r="CU157">
            <v>914</v>
          </cell>
          <cell r="CV157">
            <v>1739</v>
          </cell>
          <cell r="CW157">
            <v>872</v>
          </cell>
          <cell r="CX157">
            <v>867</v>
          </cell>
          <cell r="CY157">
            <v>1481</v>
          </cell>
          <cell r="CZ157">
            <v>740</v>
          </cell>
          <cell r="DA157">
            <v>741</v>
          </cell>
          <cell r="DB157">
            <v>1611</v>
          </cell>
          <cell r="DC157">
            <v>805</v>
          </cell>
          <cell r="DD157">
            <v>806</v>
          </cell>
          <cell r="DE157">
            <v>1575</v>
          </cell>
          <cell r="DF157">
            <v>775</v>
          </cell>
          <cell r="DG157">
            <v>800</v>
          </cell>
          <cell r="DH157">
            <v>1580</v>
          </cell>
          <cell r="DI157">
            <v>761</v>
          </cell>
          <cell r="DJ157">
            <v>819</v>
          </cell>
          <cell r="DK157">
            <v>1660</v>
          </cell>
          <cell r="DL157">
            <v>833</v>
          </cell>
          <cell r="DM157">
            <v>827</v>
          </cell>
          <cell r="DN157">
            <v>1611</v>
          </cell>
          <cell r="DO157">
            <v>752</v>
          </cell>
          <cell r="DP157">
            <v>859</v>
          </cell>
          <cell r="DQ157">
            <v>1513</v>
          </cell>
          <cell r="DR157">
            <v>718</v>
          </cell>
          <cell r="DS157">
            <v>795</v>
          </cell>
          <cell r="DT157">
            <v>1606</v>
          </cell>
          <cell r="DU157">
            <v>814</v>
          </cell>
          <cell r="DV157">
            <v>792</v>
          </cell>
          <cell r="DW157">
            <v>1575</v>
          </cell>
          <cell r="DX157">
            <v>744</v>
          </cell>
          <cell r="DY157">
            <v>831</v>
          </cell>
          <cell r="DZ157">
            <v>1499</v>
          </cell>
          <cell r="EA157">
            <v>741</v>
          </cell>
          <cell r="EB157">
            <v>758</v>
          </cell>
          <cell r="EC157">
            <v>1433</v>
          </cell>
          <cell r="ED157">
            <v>719</v>
          </cell>
          <cell r="EE157">
            <v>714</v>
          </cell>
          <cell r="EF157">
            <v>1343</v>
          </cell>
          <cell r="EG157">
            <v>669</v>
          </cell>
          <cell r="EH157">
            <v>674</v>
          </cell>
          <cell r="EI157">
            <v>1465</v>
          </cell>
          <cell r="EJ157">
            <v>694</v>
          </cell>
          <cell r="EK157">
            <v>771</v>
          </cell>
          <cell r="EL157">
            <v>1462</v>
          </cell>
          <cell r="EM157">
            <v>734</v>
          </cell>
          <cell r="EN157">
            <v>728</v>
          </cell>
          <cell r="EO157">
            <v>1478</v>
          </cell>
          <cell r="EP157">
            <v>758</v>
          </cell>
          <cell r="EQ157">
            <v>720</v>
          </cell>
          <cell r="ER157">
            <v>1550</v>
          </cell>
          <cell r="ES157">
            <v>761</v>
          </cell>
          <cell r="ET157">
            <v>789</v>
          </cell>
          <cell r="EU157">
            <v>1706</v>
          </cell>
          <cell r="EV157">
            <v>820</v>
          </cell>
          <cell r="EW157">
            <v>886</v>
          </cell>
          <cell r="EX157">
            <v>1771</v>
          </cell>
          <cell r="EY157">
            <v>861</v>
          </cell>
          <cell r="EZ157">
            <v>910</v>
          </cell>
          <cell r="FA157">
            <v>1813</v>
          </cell>
          <cell r="FB157">
            <v>900</v>
          </cell>
          <cell r="FC157">
            <v>913</v>
          </cell>
          <cell r="FD157">
            <v>1905</v>
          </cell>
          <cell r="FE157">
            <v>969</v>
          </cell>
          <cell r="FF157">
            <v>936</v>
          </cell>
          <cell r="FG157">
            <v>1860</v>
          </cell>
          <cell r="FH157">
            <v>874</v>
          </cell>
          <cell r="FI157">
            <v>986</v>
          </cell>
          <cell r="FJ157">
            <v>1911</v>
          </cell>
          <cell r="FK157">
            <v>951</v>
          </cell>
          <cell r="FL157">
            <v>960</v>
          </cell>
          <cell r="FM157">
            <v>1890</v>
          </cell>
          <cell r="FN157">
            <v>902</v>
          </cell>
          <cell r="FO157">
            <v>988</v>
          </cell>
          <cell r="FP157">
            <v>2033</v>
          </cell>
          <cell r="FQ157">
            <v>961</v>
          </cell>
          <cell r="FR157">
            <v>1072</v>
          </cell>
          <cell r="FS157">
            <v>1900</v>
          </cell>
          <cell r="FT157">
            <v>943</v>
          </cell>
          <cell r="FU157">
            <v>957</v>
          </cell>
          <cell r="FV157">
            <v>1891</v>
          </cell>
          <cell r="FW157">
            <v>888</v>
          </cell>
          <cell r="FX157">
            <v>1003</v>
          </cell>
          <cell r="FY157">
            <v>1965</v>
          </cell>
          <cell r="FZ157">
            <v>963</v>
          </cell>
          <cell r="GA157">
            <v>1002</v>
          </cell>
          <cell r="GB157">
            <v>1831</v>
          </cell>
          <cell r="GC157">
            <v>880</v>
          </cell>
          <cell r="GD157">
            <v>951</v>
          </cell>
          <cell r="GE157">
            <v>1834</v>
          </cell>
          <cell r="GF157">
            <v>905</v>
          </cell>
          <cell r="GG157">
            <v>929</v>
          </cell>
          <cell r="GH157">
            <v>1769</v>
          </cell>
          <cell r="GI157">
            <v>848</v>
          </cell>
          <cell r="GJ157">
            <v>921</v>
          </cell>
          <cell r="GK157">
            <v>1703</v>
          </cell>
          <cell r="GL157">
            <v>784</v>
          </cell>
          <cell r="GM157">
            <v>919</v>
          </cell>
          <cell r="GN157">
            <v>1632</v>
          </cell>
          <cell r="GO157">
            <v>797</v>
          </cell>
          <cell r="GP157">
            <v>835</v>
          </cell>
          <cell r="GQ157">
            <v>1582</v>
          </cell>
          <cell r="GR157">
            <v>781</v>
          </cell>
          <cell r="GS157">
            <v>801</v>
          </cell>
          <cell r="GT157">
            <v>1605</v>
          </cell>
          <cell r="GU157">
            <v>804</v>
          </cell>
          <cell r="GV157">
            <v>801</v>
          </cell>
          <cell r="GW157">
            <v>1555</v>
          </cell>
          <cell r="GX157">
            <v>749</v>
          </cell>
          <cell r="GY157">
            <v>806</v>
          </cell>
          <cell r="GZ157">
            <v>1529</v>
          </cell>
          <cell r="HA157">
            <v>727</v>
          </cell>
          <cell r="HB157">
            <v>802</v>
          </cell>
          <cell r="HC157">
            <v>1537</v>
          </cell>
          <cell r="HD157">
            <v>753</v>
          </cell>
          <cell r="HE157">
            <v>784</v>
          </cell>
          <cell r="HF157">
            <v>1611</v>
          </cell>
          <cell r="HG157">
            <v>788</v>
          </cell>
          <cell r="HH157">
            <v>823</v>
          </cell>
          <cell r="HI157">
            <v>1616</v>
          </cell>
          <cell r="HJ157">
            <v>778</v>
          </cell>
          <cell r="HK157">
            <v>838</v>
          </cell>
          <cell r="HL157">
            <v>1673</v>
          </cell>
          <cell r="HM157">
            <v>849</v>
          </cell>
          <cell r="HN157">
            <v>824</v>
          </cell>
          <cell r="HO157">
            <v>1706</v>
          </cell>
          <cell r="HP157">
            <v>808</v>
          </cell>
          <cell r="HQ157">
            <v>898</v>
          </cell>
          <cell r="HR157">
            <v>1968</v>
          </cell>
          <cell r="HS157">
            <v>992</v>
          </cell>
          <cell r="HT157">
            <v>976</v>
          </cell>
          <cell r="HU157">
            <v>1522</v>
          </cell>
          <cell r="HV157">
            <v>767</v>
          </cell>
          <cell r="HW157">
            <v>755</v>
          </cell>
          <cell r="HX157">
            <v>1429</v>
          </cell>
          <cell r="HY157">
            <v>670</v>
          </cell>
          <cell r="HZ157">
            <v>759</v>
          </cell>
          <cell r="IA157">
            <v>1378</v>
          </cell>
          <cell r="IB157">
            <v>665</v>
          </cell>
          <cell r="IC157">
            <v>713</v>
          </cell>
          <cell r="ID157">
            <v>1338</v>
          </cell>
          <cell r="IE157">
            <v>681</v>
          </cell>
          <cell r="IF157">
            <v>657</v>
          </cell>
          <cell r="IG157">
            <v>1266</v>
          </cell>
          <cell r="IH157">
            <v>612</v>
          </cell>
          <cell r="II157">
            <v>654</v>
          </cell>
          <cell r="IJ157">
            <v>1070</v>
          </cell>
          <cell r="IK157">
            <v>524</v>
          </cell>
          <cell r="IL157">
            <v>546</v>
          </cell>
          <cell r="IM157">
            <v>1122</v>
          </cell>
          <cell r="IN157">
            <v>551</v>
          </cell>
          <cell r="IO157">
            <v>571</v>
          </cell>
          <cell r="IP157">
            <v>1098</v>
          </cell>
          <cell r="IQ157">
            <v>505</v>
          </cell>
          <cell r="IR157">
            <v>593</v>
          </cell>
          <cell r="IS157">
            <v>1076</v>
          </cell>
          <cell r="IT157">
            <v>530</v>
          </cell>
          <cell r="IU157">
            <v>546</v>
          </cell>
          <cell r="IV157">
            <v>1000</v>
          </cell>
          <cell r="IW157">
            <v>448</v>
          </cell>
          <cell r="IX157">
            <v>552</v>
          </cell>
          <cell r="IY157">
            <v>976</v>
          </cell>
          <cell r="IZ157">
            <v>424</v>
          </cell>
          <cell r="JA157">
            <v>552</v>
          </cell>
          <cell r="JB157">
            <v>825</v>
          </cell>
          <cell r="JC157">
            <v>366</v>
          </cell>
          <cell r="JD157">
            <v>459</v>
          </cell>
          <cell r="JE157">
            <v>810</v>
          </cell>
          <cell r="JF157">
            <v>348</v>
          </cell>
          <cell r="JG157">
            <v>462</v>
          </cell>
          <cell r="JH157">
            <v>808</v>
          </cell>
          <cell r="JI157">
            <v>351</v>
          </cell>
          <cell r="JJ157">
            <v>457</v>
          </cell>
          <cell r="JK157">
            <v>692</v>
          </cell>
          <cell r="JL157">
            <v>289</v>
          </cell>
          <cell r="JM157">
            <v>403</v>
          </cell>
          <cell r="JN157">
            <v>670</v>
          </cell>
          <cell r="JO157">
            <v>267</v>
          </cell>
          <cell r="JP157">
            <v>403</v>
          </cell>
          <cell r="JQ157">
            <v>567</v>
          </cell>
          <cell r="JR157">
            <v>229</v>
          </cell>
          <cell r="JS157">
            <v>338</v>
          </cell>
          <cell r="JT157">
            <v>526</v>
          </cell>
          <cell r="JU157">
            <v>202</v>
          </cell>
          <cell r="JV157">
            <v>324</v>
          </cell>
          <cell r="JW157">
            <v>433</v>
          </cell>
          <cell r="JX157">
            <v>171</v>
          </cell>
          <cell r="JY157">
            <v>262</v>
          </cell>
          <cell r="JZ157">
            <v>442</v>
          </cell>
          <cell r="KA157">
            <v>164</v>
          </cell>
          <cell r="KB157">
            <v>278</v>
          </cell>
          <cell r="KC157">
            <v>318</v>
          </cell>
          <cell r="KD157">
            <v>95</v>
          </cell>
          <cell r="KE157">
            <v>223</v>
          </cell>
          <cell r="KF157">
            <v>1349</v>
          </cell>
          <cell r="KG157">
            <v>371</v>
          </cell>
          <cell r="KH157">
            <v>978</v>
          </cell>
        </row>
        <row r="158">
          <cell r="C158" t="str">
            <v>Leeds</v>
          </cell>
          <cell r="D158" t="str">
            <v>E08000035</v>
          </cell>
          <cell r="E158" t="str">
            <v>Metropolitan District</v>
          </cell>
          <cell r="F158">
            <v>774060</v>
          </cell>
          <cell r="G158">
            <v>508958</v>
          </cell>
          <cell r="H158">
            <v>5.1205639200000004</v>
          </cell>
          <cell r="I158">
            <v>0.65751750510296358</v>
          </cell>
          <cell r="J158">
            <v>59231</v>
          </cell>
          <cell r="K158">
            <v>61216</v>
          </cell>
          <cell r="L158">
            <v>57075</v>
          </cell>
          <cell r="M158">
            <v>56942</v>
          </cell>
          <cell r="N158">
            <v>49130</v>
          </cell>
          <cell r="O158">
            <v>49262</v>
          </cell>
          <cell r="P158">
            <v>48964</v>
          </cell>
          <cell r="Q158">
            <v>49720</v>
          </cell>
          <cell r="R158">
            <v>37888</v>
          </cell>
          <cell r="S158">
            <v>39530</v>
          </cell>
          <cell r="T158">
            <v>379759</v>
          </cell>
          <cell r="U158">
            <v>394301</v>
          </cell>
          <cell r="V158">
            <v>10304</v>
          </cell>
          <cell r="W158">
            <v>5225</v>
          </cell>
          <cell r="X158">
            <v>5079</v>
          </cell>
          <cell r="Y158">
            <v>10220</v>
          </cell>
          <cell r="Z158">
            <v>5232</v>
          </cell>
          <cell r="AA158">
            <v>4988</v>
          </cell>
          <cell r="AB158">
            <v>10335</v>
          </cell>
          <cell r="AC158">
            <v>5419</v>
          </cell>
          <cell r="AD158">
            <v>4916</v>
          </cell>
          <cell r="AE158">
            <v>10453</v>
          </cell>
          <cell r="AF158">
            <v>5385</v>
          </cell>
          <cell r="AG158">
            <v>5068</v>
          </cell>
          <cell r="AH158">
            <v>9941</v>
          </cell>
          <cell r="AI158">
            <v>5069</v>
          </cell>
          <cell r="AJ158">
            <v>4872</v>
          </cell>
          <cell r="AK158">
            <v>10067</v>
          </cell>
          <cell r="AL158">
            <v>5154</v>
          </cell>
          <cell r="AM158">
            <v>4913</v>
          </cell>
          <cell r="AN158">
            <v>9702</v>
          </cell>
          <cell r="AO158">
            <v>4929</v>
          </cell>
          <cell r="AP158">
            <v>4773</v>
          </cell>
          <cell r="AQ158">
            <v>9302</v>
          </cell>
          <cell r="AR158">
            <v>4755</v>
          </cell>
          <cell r="AS158">
            <v>4547</v>
          </cell>
          <cell r="AT158">
            <v>9118</v>
          </cell>
          <cell r="AU158">
            <v>4697</v>
          </cell>
          <cell r="AV158">
            <v>4421</v>
          </cell>
          <cell r="AW158">
            <v>8931</v>
          </cell>
          <cell r="AX158">
            <v>4625</v>
          </cell>
          <cell r="AY158">
            <v>4306</v>
          </cell>
          <cell r="AZ158">
            <v>8381</v>
          </cell>
          <cell r="BA158">
            <v>4215</v>
          </cell>
          <cell r="BB158">
            <v>4166</v>
          </cell>
          <cell r="BC158">
            <v>8120</v>
          </cell>
          <cell r="BD158">
            <v>4151</v>
          </cell>
          <cell r="BE158">
            <v>3969</v>
          </cell>
          <cell r="BF158">
            <v>7772</v>
          </cell>
          <cell r="BG158">
            <v>4001</v>
          </cell>
          <cell r="BH158">
            <v>3771</v>
          </cell>
          <cell r="BI158">
            <v>7723</v>
          </cell>
          <cell r="BJ158">
            <v>3939</v>
          </cell>
          <cell r="BK158">
            <v>3784</v>
          </cell>
          <cell r="BL158">
            <v>7705</v>
          </cell>
          <cell r="BM158">
            <v>3863</v>
          </cell>
          <cell r="BN158">
            <v>3842</v>
          </cell>
          <cell r="BO158">
            <v>7829</v>
          </cell>
          <cell r="BP158">
            <v>3993</v>
          </cell>
          <cell r="BQ158">
            <v>3836</v>
          </cell>
          <cell r="BR158">
            <v>8306</v>
          </cell>
          <cell r="BS158">
            <v>4226</v>
          </cell>
          <cell r="BT158">
            <v>4080</v>
          </cell>
          <cell r="BU158">
            <v>8389</v>
          </cell>
          <cell r="BV158">
            <v>4405</v>
          </cell>
          <cell r="BW158">
            <v>3984</v>
          </cell>
          <cell r="BX158">
            <v>9746</v>
          </cell>
          <cell r="BY158">
            <v>4896</v>
          </cell>
          <cell r="BZ158">
            <v>4850</v>
          </cell>
          <cell r="CA158">
            <v>15380</v>
          </cell>
          <cell r="CB158">
            <v>7113</v>
          </cell>
          <cell r="CC158">
            <v>8267</v>
          </cell>
          <cell r="CD158">
            <v>16625</v>
          </cell>
          <cell r="CE158">
            <v>7902</v>
          </cell>
          <cell r="CF158">
            <v>8723</v>
          </cell>
          <cell r="CG158">
            <v>16397</v>
          </cell>
          <cell r="CH158">
            <v>7943</v>
          </cell>
          <cell r="CI158">
            <v>8454</v>
          </cell>
          <cell r="CJ158">
            <v>16674</v>
          </cell>
          <cell r="CK158">
            <v>8079</v>
          </cell>
          <cell r="CL158">
            <v>8595</v>
          </cell>
          <cell r="CM158">
            <v>15201</v>
          </cell>
          <cell r="CN158">
            <v>7535</v>
          </cell>
          <cell r="CO158">
            <v>7666</v>
          </cell>
          <cell r="CP158">
            <v>13729</v>
          </cell>
          <cell r="CQ158">
            <v>7132</v>
          </cell>
          <cell r="CR158">
            <v>6597</v>
          </cell>
          <cell r="CS158">
            <v>11816</v>
          </cell>
          <cell r="CT158">
            <v>6167</v>
          </cell>
          <cell r="CU158">
            <v>5649</v>
          </cell>
          <cell r="CV158">
            <v>11724</v>
          </cell>
          <cell r="CW158">
            <v>5974</v>
          </cell>
          <cell r="CX158">
            <v>5750</v>
          </cell>
          <cell r="CY158">
            <v>11641</v>
          </cell>
          <cell r="CZ158">
            <v>6067</v>
          </cell>
          <cell r="DA158">
            <v>5574</v>
          </cell>
          <cell r="DB158">
            <v>11201</v>
          </cell>
          <cell r="DC158">
            <v>5657</v>
          </cell>
          <cell r="DD158">
            <v>5544</v>
          </cell>
          <cell r="DE158">
            <v>11650</v>
          </cell>
          <cell r="DF158">
            <v>5687</v>
          </cell>
          <cell r="DG158">
            <v>5963</v>
          </cell>
          <cell r="DH158">
            <v>11402</v>
          </cell>
          <cell r="DI158">
            <v>5622</v>
          </cell>
          <cell r="DJ158">
            <v>5780</v>
          </cell>
          <cell r="DK158">
            <v>11370</v>
          </cell>
          <cell r="DL158">
            <v>5691</v>
          </cell>
          <cell r="DM158">
            <v>5679</v>
          </cell>
          <cell r="DN158">
            <v>11099</v>
          </cell>
          <cell r="DO158">
            <v>5416</v>
          </cell>
          <cell r="DP158">
            <v>5683</v>
          </cell>
          <cell r="DQ158">
            <v>11224</v>
          </cell>
          <cell r="DR158">
            <v>5497</v>
          </cell>
          <cell r="DS158">
            <v>5727</v>
          </cell>
          <cell r="DT158">
            <v>10890</v>
          </cell>
          <cell r="DU158">
            <v>5297</v>
          </cell>
          <cell r="DV158">
            <v>5593</v>
          </cell>
          <cell r="DW158">
            <v>10988</v>
          </cell>
          <cell r="DX158">
            <v>5473</v>
          </cell>
          <cell r="DY158">
            <v>5515</v>
          </cell>
          <cell r="DZ158">
            <v>10231</v>
          </cell>
          <cell r="EA158">
            <v>5110</v>
          </cell>
          <cell r="EB158">
            <v>5121</v>
          </cell>
          <cell r="EC158">
            <v>9313</v>
          </cell>
          <cell r="ED158">
            <v>4597</v>
          </cell>
          <cell r="EE158">
            <v>4716</v>
          </cell>
          <cell r="EF158">
            <v>9355</v>
          </cell>
          <cell r="EG158">
            <v>4689</v>
          </cell>
          <cell r="EH158">
            <v>4666</v>
          </cell>
          <cell r="EI158">
            <v>9584</v>
          </cell>
          <cell r="EJ158">
            <v>4795</v>
          </cell>
          <cell r="EK158">
            <v>4789</v>
          </cell>
          <cell r="EL158">
            <v>9268</v>
          </cell>
          <cell r="EM158">
            <v>4620</v>
          </cell>
          <cell r="EN158">
            <v>4648</v>
          </cell>
          <cell r="EO158">
            <v>9274</v>
          </cell>
          <cell r="EP158">
            <v>4624</v>
          </cell>
          <cell r="EQ158">
            <v>4650</v>
          </cell>
          <cell r="ER158">
            <v>9788</v>
          </cell>
          <cell r="ES158">
            <v>4982</v>
          </cell>
          <cell r="ET158">
            <v>4806</v>
          </cell>
          <cell r="EU158">
            <v>10024</v>
          </cell>
          <cell r="EV158">
            <v>4924</v>
          </cell>
          <cell r="EW158">
            <v>5100</v>
          </cell>
          <cell r="EX158">
            <v>10567</v>
          </cell>
          <cell r="EY158">
            <v>5316</v>
          </cell>
          <cell r="EZ158">
            <v>5251</v>
          </cell>
          <cell r="FA158">
            <v>10024</v>
          </cell>
          <cell r="FB158">
            <v>4982</v>
          </cell>
          <cell r="FC158">
            <v>5042</v>
          </cell>
          <cell r="FD158">
            <v>10074</v>
          </cell>
          <cell r="FE158">
            <v>4877</v>
          </cell>
          <cell r="FF158">
            <v>5197</v>
          </cell>
          <cell r="FG158">
            <v>10065</v>
          </cell>
          <cell r="FH158">
            <v>4972</v>
          </cell>
          <cell r="FI158">
            <v>5093</v>
          </cell>
          <cell r="FJ158">
            <v>10166</v>
          </cell>
          <cell r="FK158">
            <v>5121</v>
          </cell>
          <cell r="FL158">
            <v>5045</v>
          </cell>
          <cell r="FM158">
            <v>9977</v>
          </cell>
          <cell r="FN158">
            <v>5017</v>
          </cell>
          <cell r="FO158">
            <v>4960</v>
          </cell>
          <cell r="FP158">
            <v>10193</v>
          </cell>
          <cell r="FQ158">
            <v>5137</v>
          </cell>
          <cell r="FR158">
            <v>5056</v>
          </cell>
          <cell r="FS158">
            <v>9936</v>
          </cell>
          <cell r="FT158">
            <v>4954</v>
          </cell>
          <cell r="FU158">
            <v>4982</v>
          </cell>
          <cell r="FV158">
            <v>9753</v>
          </cell>
          <cell r="FW158">
            <v>4828</v>
          </cell>
          <cell r="FX158">
            <v>4925</v>
          </cell>
          <cell r="FY158">
            <v>9481</v>
          </cell>
          <cell r="FZ158">
            <v>4651</v>
          </cell>
          <cell r="GA158">
            <v>4830</v>
          </cell>
          <cell r="GB158">
            <v>9015</v>
          </cell>
          <cell r="GC158">
            <v>4425</v>
          </cell>
          <cell r="GD158">
            <v>4590</v>
          </cell>
          <cell r="GE158">
            <v>8579</v>
          </cell>
          <cell r="GF158">
            <v>4204</v>
          </cell>
          <cell r="GG158">
            <v>4375</v>
          </cell>
          <cell r="GH158">
            <v>8599</v>
          </cell>
          <cell r="GI158">
            <v>4229</v>
          </cell>
          <cell r="GJ158">
            <v>4370</v>
          </cell>
          <cell r="GK158">
            <v>8261</v>
          </cell>
          <cell r="GL158">
            <v>4021</v>
          </cell>
          <cell r="GM158">
            <v>4240</v>
          </cell>
          <cell r="GN158">
            <v>8262</v>
          </cell>
          <cell r="GO158">
            <v>3997</v>
          </cell>
          <cell r="GP158">
            <v>4265</v>
          </cell>
          <cell r="GQ158">
            <v>7650</v>
          </cell>
          <cell r="GR158">
            <v>3735</v>
          </cell>
          <cell r="GS158">
            <v>3915</v>
          </cell>
          <cell r="GT158">
            <v>7168</v>
          </cell>
          <cell r="GU158">
            <v>3541</v>
          </cell>
          <cell r="GV158">
            <v>3627</v>
          </cell>
          <cell r="GW158">
            <v>7472</v>
          </cell>
          <cell r="GX158">
            <v>3729</v>
          </cell>
          <cell r="GY158">
            <v>3743</v>
          </cell>
          <cell r="GZ158">
            <v>7256</v>
          </cell>
          <cell r="HA158">
            <v>3566</v>
          </cell>
          <cell r="HB158">
            <v>3690</v>
          </cell>
          <cell r="HC158">
            <v>7032</v>
          </cell>
          <cell r="HD158">
            <v>3386</v>
          </cell>
          <cell r="HE158">
            <v>3646</v>
          </cell>
          <cell r="HF158">
            <v>7139</v>
          </cell>
          <cell r="HG158">
            <v>3480</v>
          </cell>
          <cell r="HH158">
            <v>3659</v>
          </cell>
          <cell r="HI158">
            <v>7230</v>
          </cell>
          <cell r="HJ158">
            <v>3468</v>
          </cell>
          <cell r="HK158">
            <v>3762</v>
          </cell>
          <cell r="HL158">
            <v>7347</v>
          </cell>
          <cell r="HM158">
            <v>3605</v>
          </cell>
          <cell r="HN158">
            <v>3742</v>
          </cell>
          <cell r="HO158">
            <v>7698</v>
          </cell>
          <cell r="HP158">
            <v>3663</v>
          </cell>
          <cell r="HQ158">
            <v>4035</v>
          </cell>
          <cell r="HR158">
            <v>8420</v>
          </cell>
          <cell r="HS158">
            <v>3986</v>
          </cell>
          <cell r="HT158">
            <v>4434</v>
          </cell>
          <cell r="HU158">
            <v>6209</v>
          </cell>
          <cell r="HV158">
            <v>2953</v>
          </cell>
          <cell r="HW158">
            <v>3256</v>
          </cell>
          <cell r="HX158">
            <v>5970</v>
          </cell>
          <cell r="HY158">
            <v>2850</v>
          </cell>
          <cell r="HZ158">
            <v>3120</v>
          </cell>
          <cell r="IA158">
            <v>5832</v>
          </cell>
          <cell r="IB158">
            <v>2786</v>
          </cell>
          <cell r="IC158">
            <v>3046</v>
          </cell>
          <cell r="ID158">
            <v>5642</v>
          </cell>
          <cell r="IE158">
            <v>2665</v>
          </cell>
          <cell r="IF158">
            <v>2977</v>
          </cell>
          <cell r="IG158">
            <v>4929</v>
          </cell>
          <cell r="IH158">
            <v>2283</v>
          </cell>
          <cell r="II158">
            <v>2646</v>
          </cell>
          <cell r="IJ158">
            <v>4478</v>
          </cell>
          <cell r="IK158">
            <v>2023</v>
          </cell>
          <cell r="IL158">
            <v>2455</v>
          </cell>
          <cell r="IM158">
            <v>4833</v>
          </cell>
          <cell r="IN158">
            <v>2162</v>
          </cell>
          <cell r="IO158">
            <v>2671</v>
          </cell>
          <cell r="IP158">
            <v>4667</v>
          </cell>
          <cell r="IQ158">
            <v>2063</v>
          </cell>
          <cell r="IR158">
            <v>2604</v>
          </cell>
          <cell r="IS158">
            <v>4740</v>
          </cell>
          <cell r="IT158">
            <v>2138</v>
          </cell>
          <cell r="IU158">
            <v>2602</v>
          </cell>
          <cell r="IV158">
            <v>4460</v>
          </cell>
          <cell r="IW158">
            <v>1980</v>
          </cell>
          <cell r="IX158">
            <v>2480</v>
          </cell>
          <cell r="IY158">
            <v>4298</v>
          </cell>
          <cell r="IZ158">
            <v>1838</v>
          </cell>
          <cell r="JA158">
            <v>2460</v>
          </cell>
          <cell r="JB158">
            <v>4075</v>
          </cell>
          <cell r="JC158">
            <v>1745</v>
          </cell>
          <cell r="JD158">
            <v>2330</v>
          </cell>
          <cell r="JE158">
            <v>3543</v>
          </cell>
          <cell r="JF158">
            <v>1555</v>
          </cell>
          <cell r="JG158">
            <v>1988</v>
          </cell>
          <cell r="JH158">
            <v>3303</v>
          </cell>
          <cell r="JI158">
            <v>1376</v>
          </cell>
          <cell r="JJ158">
            <v>1927</v>
          </cell>
          <cell r="JK158">
            <v>3170</v>
          </cell>
          <cell r="JL158">
            <v>1260</v>
          </cell>
          <cell r="JM158">
            <v>1910</v>
          </cell>
          <cell r="JN158">
            <v>2896</v>
          </cell>
          <cell r="JO158">
            <v>1111</v>
          </cell>
          <cell r="JP158">
            <v>1785</v>
          </cell>
          <cell r="JQ158">
            <v>2600</v>
          </cell>
          <cell r="JR158">
            <v>993</v>
          </cell>
          <cell r="JS158">
            <v>1607</v>
          </cell>
          <cell r="JT158">
            <v>2335</v>
          </cell>
          <cell r="JU158">
            <v>869</v>
          </cell>
          <cell r="JV158">
            <v>1466</v>
          </cell>
          <cell r="JW158">
            <v>1894</v>
          </cell>
          <cell r="JX158">
            <v>696</v>
          </cell>
          <cell r="JY158">
            <v>1198</v>
          </cell>
          <cell r="JZ158">
            <v>1832</v>
          </cell>
          <cell r="KA158">
            <v>674</v>
          </cell>
          <cell r="KB158">
            <v>1158</v>
          </cell>
          <cell r="KC158">
            <v>1510</v>
          </cell>
          <cell r="KD158">
            <v>535</v>
          </cell>
          <cell r="KE158">
            <v>975</v>
          </cell>
          <cell r="KF158">
            <v>5288</v>
          </cell>
          <cell r="KG158">
            <v>1542</v>
          </cell>
          <cell r="KH158">
            <v>3746</v>
          </cell>
        </row>
        <row r="159">
          <cell r="C159" t="str">
            <v>Leicester</v>
          </cell>
          <cell r="D159" t="str">
            <v>E06000016</v>
          </cell>
          <cell r="E159" t="str">
            <v>Unitary Authority</v>
          </cell>
          <cell r="F159">
            <v>342627</v>
          </cell>
          <cell r="G159">
            <v>228876</v>
          </cell>
          <cell r="H159">
            <v>6.1344455399999998</v>
          </cell>
          <cell r="I159">
            <v>0.66800339728042446</v>
          </cell>
          <cell r="J159">
            <v>28488</v>
          </cell>
          <cell r="K159">
            <v>28541</v>
          </cell>
          <cell r="L159">
            <v>28293</v>
          </cell>
          <cell r="M159">
            <v>27971</v>
          </cell>
          <cell r="N159">
            <v>22297</v>
          </cell>
          <cell r="O159">
            <v>21146</v>
          </cell>
          <cell r="P159">
            <v>19500</v>
          </cell>
          <cell r="Q159">
            <v>19876</v>
          </cell>
          <cell r="R159">
            <v>16373</v>
          </cell>
          <cell r="S159">
            <v>16391</v>
          </cell>
          <cell r="T159">
            <v>170336</v>
          </cell>
          <cell r="U159">
            <v>172291</v>
          </cell>
          <cell r="V159">
            <v>5207</v>
          </cell>
          <cell r="W159">
            <v>2679</v>
          </cell>
          <cell r="X159">
            <v>2528</v>
          </cell>
          <cell r="Y159">
            <v>5170</v>
          </cell>
          <cell r="Z159">
            <v>2660</v>
          </cell>
          <cell r="AA159">
            <v>2510</v>
          </cell>
          <cell r="AB159">
            <v>5164</v>
          </cell>
          <cell r="AC159">
            <v>2614</v>
          </cell>
          <cell r="AD159">
            <v>2550</v>
          </cell>
          <cell r="AE159">
            <v>5349</v>
          </cell>
          <cell r="AF159">
            <v>2718</v>
          </cell>
          <cell r="AG159">
            <v>2631</v>
          </cell>
          <cell r="AH159">
            <v>4994</v>
          </cell>
          <cell r="AI159">
            <v>2539</v>
          </cell>
          <cell r="AJ159">
            <v>2455</v>
          </cell>
          <cell r="AK159">
            <v>4735</v>
          </cell>
          <cell r="AL159">
            <v>2352</v>
          </cell>
          <cell r="AM159">
            <v>2383</v>
          </cell>
          <cell r="AN159">
            <v>4901</v>
          </cell>
          <cell r="AO159">
            <v>2466</v>
          </cell>
          <cell r="AP159">
            <v>2435</v>
          </cell>
          <cell r="AQ159">
            <v>4822</v>
          </cell>
          <cell r="AR159">
            <v>2447</v>
          </cell>
          <cell r="AS159">
            <v>2375</v>
          </cell>
          <cell r="AT159">
            <v>4601</v>
          </cell>
          <cell r="AU159">
            <v>2355</v>
          </cell>
          <cell r="AV159">
            <v>2246</v>
          </cell>
          <cell r="AW159">
            <v>4547</v>
          </cell>
          <cell r="AX159">
            <v>2372</v>
          </cell>
          <cell r="AY159">
            <v>2175</v>
          </cell>
          <cell r="AZ159">
            <v>4254</v>
          </cell>
          <cell r="BA159">
            <v>2160</v>
          </cell>
          <cell r="BB159">
            <v>2094</v>
          </cell>
          <cell r="BC159">
            <v>4162</v>
          </cell>
          <cell r="BD159">
            <v>2085</v>
          </cell>
          <cell r="BE159">
            <v>2077</v>
          </cell>
          <cell r="BF159">
            <v>4007</v>
          </cell>
          <cell r="BG159">
            <v>2045</v>
          </cell>
          <cell r="BH159">
            <v>1962</v>
          </cell>
          <cell r="BI159">
            <v>3932</v>
          </cell>
          <cell r="BJ159">
            <v>2011</v>
          </cell>
          <cell r="BK159">
            <v>1921</v>
          </cell>
          <cell r="BL159">
            <v>3862</v>
          </cell>
          <cell r="BM159">
            <v>1993</v>
          </cell>
          <cell r="BN159">
            <v>1869</v>
          </cell>
          <cell r="BO159">
            <v>3990</v>
          </cell>
          <cell r="BP159">
            <v>2082</v>
          </cell>
          <cell r="BQ159">
            <v>1908</v>
          </cell>
          <cell r="BR159">
            <v>4099</v>
          </cell>
          <cell r="BS159">
            <v>2148</v>
          </cell>
          <cell r="BT159">
            <v>1951</v>
          </cell>
          <cell r="BU159">
            <v>4068</v>
          </cell>
          <cell r="BV159">
            <v>2097</v>
          </cell>
          <cell r="BW159">
            <v>1971</v>
          </cell>
          <cell r="BX159">
            <v>4761</v>
          </cell>
          <cell r="BY159">
            <v>2416</v>
          </cell>
          <cell r="BZ159">
            <v>2345</v>
          </cell>
          <cell r="CA159">
            <v>6158</v>
          </cell>
          <cell r="CB159">
            <v>3099</v>
          </cell>
          <cell r="CC159">
            <v>3059</v>
          </cell>
          <cell r="CD159">
            <v>7670</v>
          </cell>
          <cell r="CE159">
            <v>3588</v>
          </cell>
          <cell r="CF159">
            <v>4082</v>
          </cell>
          <cell r="CG159">
            <v>8221</v>
          </cell>
          <cell r="CH159">
            <v>4037</v>
          </cell>
          <cell r="CI159">
            <v>4184</v>
          </cell>
          <cell r="CJ159">
            <v>7550</v>
          </cell>
          <cell r="CK159">
            <v>3761</v>
          </cell>
          <cell r="CL159">
            <v>3789</v>
          </cell>
          <cell r="CM159">
            <v>7220</v>
          </cell>
          <cell r="CN159">
            <v>3563</v>
          </cell>
          <cell r="CO159">
            <v>3657</v>
          </cell>
          <cell r="CP159">
            <v>7282</v>
          </cell>
          <cell r="CQ159">
            <v>3779</v>
          </cell>
          <cell r="CR159">
            <v>3503</v>
          </cell>
          <cell r="CS159">
            <v>6662</v>
          </cell>
          <cell r="CT159">
            <v>3389</v>
          </cell>
          <cell r="CU159">
            <v>3273</v>
          </cell>
          <cell r="CV159">
            <v>6037</v>
          </cell>
          <cell r="CW159">
            <v>3012</v>
          </cell>
          <cell r="CX159">
            <v>3025</v>
          </cell>
          <cell r="CY159">
            <v>5835</v>
          </cell>
          <cell r="CZ159">
            <v>2835</v>
          </cell>
          <cell r="DA159">
            <v>3000</v>
          </cell>
          <cell r="DB159">
            <v>5517</v>
          </cell>
          <cell r="DC159">
            <v>2760</v>
          </cell>
          <cell r="DD159">
            <v>2757</v>
          </cell>
          <cell r="DE159">
            <v>5384</v>
          </cell>
          <cell r="DF159">
            <v>2696</v>
          </cell>
          <cell r="DG159">
            <v>2688</v>
          </cell>
          <cell r="DH159">
            <v>5618</v>
          </cell>
          <cell r="DI159">
            <v>2746</v>
          </cell>
          <cell r="DJ159">
            <v>2872</v>
          </cell>
          <cell r="DK159">
            <v>5605</v>
          </cell>
          <cell r="DL159">
            <v>2916</v>
          </cell>
          <cell r="DM159">
            <v>2689</v>
          </cell>
          <cell r="DN159">
            <v>5361</v>
          </cell>
          <cell r="DO159">
            <v>2687</v>
          </cell>
          <cell r="DP159">
            <v>2674</v>
          </cell>
          <cell r="DQ159">
            <v>5024</v>
          </cell>
          <cell r="DR159">
            <v>2571</v>
          </cell>
          <cell r="DS159">
            <v>2453</v>
          </cell>
          <cell r="DT159">
            <v>5221</v>
          </cell>
          <cell r="DU159">
            <v>2681</v>
          </cell>
          <cell r="DV159">
            <v>2540</v>
          </cell>
          <cell r="DW159">
            <v>5053</v>
          </cell>
          <cell r="DX159">
            <v>2660</v>
          </cell>
          <cell r="DY159">
            <v>2393</v>
          </cell>
          <cell r="DZ159">
            <v>4808</v>
          </cell>
          <cell r="EA159">
            <v>2532</v>
          </cell>
          <cell r="EB159">
            <v>2276</v>
          </cell>
          <cell r="EC159">
            <v>4283</v>
          </cell>
          <cell r="ED159">
            <v>2213</v>
          </cell>
          <cell r="EE159">
            <v>2070</v>
          </cell>
          <cell r="EF159">
            <v>4195</v>
          </cell>
          <cell r="EG159">
            <v>2166</v>
          </cell>
          <cell r="EH159">
            <v>2029</v>
          </cell>
          <cell r="EI159">
            <v>4328</v>
          </cell>
          <cell r="EJ159">
            <v>2221</v>
          </cell>
          <cell r="EK159">
            <v>2107</v>
          </cell>
          <cell r="EL159">
            <v>4224</v>
          </cell>
          <cell r="EM159">
            <v>2161</v>
          </cell>
          <cell r="EN159">
            <v>2063</v>
          </cell>
          <cell r="EO159">
            <v>3967</v>
          </cell>
          <cell r="EP159">
            <v>2025</v>
          </cell>
          <cell r="EQ159">
            <v>1942</v>
          </cell>
          <cell r="ER159">
            <v>4126</v>
          </cell>
          <cell r="ES159">
            <v>2118</v>
          </cell>
          <cell r="ET159">
            <v>2008</v>
          </cell>
          <cell r="EU159">
            <v>4240</v>
          </cell>
          <cell r="EV159">
            <v>2076</v>
          </cell>
          <cell r="EW159">
            <v>2164</v>
          </cell>
          <cell r="EX159">
            <v>4219</v>
          </cell>
          <cell r="EY159">
            <v>2125</v>
          </cell>
          <cell r="EZ159">
            <v>2094</v>
          </cell>
          <cell r="FA159">
            <v>3955</v>
          </cell>
          <cell r="FB159">
            <v>1962</v>
          </cell>
          <cell r="FC159">
            <v>1993</v>
          </cell>
          <cell r="FD159">
            <v>4072</v>
          </cell>
          <cell r="FE159">
            <v>1947</v>
          </cell>
          <cell r="FF159">
            <v>2125</v>
          </cell>
          <cell r="FG159">
            <v>4023</v>
          </cell>
          <cell r="FH159">
            <v>2008</v>
          </cell>
          <cell r="FI159">
            <v>2015</v>
          </cell>
          <cell r="FJ159">
            <v>3924</v>
          </cell>
          <cell r="FK159">
            <v>1879</v>
          </cell>
          <cell r="FL159">
            <v>2045</v>
          </cell>
          <cell r="FM159">
            <v>3858</v>
          </cell>
          <cell r="FN159">
            <v>1972</v>
          </cell>
          <cell r="FO159">
            <v>1886</v>
          </cell>
          <cell r="FP159">
            <v>3990</v>
          </cell>
          <cell r="FQ159">
            <v>1979</v>
          </cell>
          <cell r="FR159">
            <v>2011</v>
          </cell>
          <cell r="FS159">
            <v>3874</v>
          </cell>
          <cell r="FT159">
            <v>1922</v>
          </cell>
          <cell r="FU159">
            <v>1952</v>
          </cell>
          <cell r="FV159">
            <v>3895</v>
          </cell>
          <cell r="FW159">
            <v>1986</v>
          </cell>
          <cell r="FX159">
            <v>1909</v>
          </cell>
          <cell r="FY159">
            <v>3848</v>
          </cell>
          <cell r="FZ159">
            <v>1901</v>
          </cell>
          <cell r="GA159">
            <v>1947</v>
          </cell>
          <cell r="GB159">
            <v>3937</v>
          </cell>
          <cell r="GC159">
            <v>1944</v>
          </cell>
          <cell r="GD159">
            <v>1993</v>
          </cell>
          <cell r="GE159">
            <v>3803</v>
          </cell>
          <cell r="GF159">
            <v>1860</v>
          </cell>
          <cell r="GG159">
            <v>1943</v>
          </cell>
          <cell r="GH159">
            <v>3651</v>
          </cell>
          <cell r="GI159">
            <v>1840</v>
          </cell>
          <cell r="GJ159">
            <v>1811</v>
          </cell>
          <cell r="GK159">
            <v>3525</v>
          </cell>
          <cell r="GL159">
            <v>1756</v>
          </cell>
          <cell r="GM159">
            <v>1769</v>
          </cell>
          <cell r="GN159">
            <v>3343</v>
          </cell>
          <cell r="GO159">
            <v>1623</v>
          </cell>
          <cell r="GP159">
            <v>1720</v>
          </cell>
          <cell r="GQ159">
            <v>3299</v>
          </cell>
          <cell r="GR159">
            <v>1651</v>
          </cell>
          <cell r="GS159">
            <v>1648</v>
          </cell>
          <cell r="GT159">
            <v>3189</v>
          </cell>
          <cell r="GU159">
            <v>1613</v>
          </cell>
          <cell r="GV159">
            <v>1576</v>
          </cell>
          <cell r="GW159">
            <v>3168</v>
          </cell>
          <cell r="GX159">
            <v>1615</v>
          </cell>
          <cell r="GY159">
            <v>1553</v>
          </cell>
          <cell r="GZ159">
            <v>3079</v>
          </cell>
          <cell r="HA159">
            <v>1543</v>
          </cell>
          <cell r="HB159">
            <v>1536</v>
          </cell>
          <cell r="HC159">
            <v>2939</v>
          </cell>
          <cell r="HD159">
            <v>1475</v>
          </cell>
          <cell r="HE159">
            <v>1464</v>
          </cell>
          <cell r="HF159">
            <v>2768</v>
          </cell>
          <cell r="HG159">
            <v>1397</v>
          </cell>
          <cell r="HH159">
            <v>1371</v>
          </cell>
          <cell r="HI159">
            <v>2708</v>
          </cell>
          <cell r="HJ159">
            <v>1334</v>
          </cell>
          <cell r="HK159">
            <v>1374</v>
          </cell>
          <cell r="HL159">
            <v>2612</v>
          </cell>
          <cell r="HM159">
            <v>1316</v>
          </cell>
          <cell r="HN159">
            <v>1296</v>
          </cell>
          <cell r="HO159">
            <v>2608</v>
          </cell>
          <cell r="HP159">
            <v>1243</v>
          </cell>
          <cell r="HQ159">
            <v>1365</v>
          </cell>
          <cell r="HR159">
            <v>2517</v>
          </cell>
          <cell r="HS159">
            <v>1285</v>
          </cell>
          <cell r="HT159">
            <v>1232</v>
          </cell>
          <cell r="HU159">
            <v>2013</v>
          </cell>
          <cell r="HV159">
            <v>997</v>
          </cell>
          <cell r="HW159">
            <v>1016</v>
          </cell>
          <cell r="HX159">
            <v>1847</v>
          </cell>
          <cell r="HY159">
            <v>888</v>
          </cell>
          <cell r="HZ159">
            <v>959</v>
          </cell>
          <cell r="IA159">
            <v>1938</v>
          </cell>
          <cell r="IB159">
            <v>929</v>
          </cell>
          <cell r="IC159">
            <v>1009</v>
          </cell>
          <cell r="ID159">
            <v>1891</v>
          </cell>
          <cell r="IE159">
            <v>895</v>
          </cell>
          <cell r="IF159">
            <v>996</v>
          </cell>
          <cell r="IG159">
            <v>1506</v>
          </cell>
          <cell r="IH159">
            <v>692</v>
          </cell>
          <cell r="II159">
            <v>814</v>
          </cell>
          <cell r="IJ159">
            <v>1505</v>
          </cell>
          <cell r="IK159">
            <v>654</v>
          </cell>
          <cell r="IL159">
            <v>851</v>
          </cell>
          <cell r="IM159">
            <v>1601</v>
          </cell>
          <cell r="IN159">
            <v>715</v>
          </cell>
          <cell r="IO159">
            <v>886</v>
          </cell>
          <cell r="IP159">
            <v>1577</v>
          </cell>
          <cell r="IQ159">
            <v>702</v>
          </cell>
          <cell r="IR159">
            <v>875</v>
          </cell>
          <cell r="IS159">
            <v>1486</v>
          </cell>
          <cell r="IT159">
            <v>653</v>
          </cell>
          <cell r="IU159">
            <v>833</v>
          </cell>
          <cell r="IV159">
            <v>1535</v>
          </cell>
          <cell r="IW159">
            <v>641</v>
          </cell>
          <cell r="IX159">
            <v>894</v>
          </cell>
          <cell r="IY159">
            <v>1371</v>
          </cell>
          <cell r="IZ159">
            <v>591</v>
          </cell>
          <cell r="JA159">
            <v>780</v>
          </cell>
          <cell r="JB159">
            <v>1272</v>
          </cell>
          <cell r="JC159">
            <v>554</v>
          </cell>
          <cell r="JD159">
            <v>718</v>
          </cell>
          <cell r="JE159">
            <v>1159</v>
          </cell>
          <cell r="JF159">
            <v>495</v>
          </cell>
          <cell r="JG159">
            <v>664</v>
          </cell>
          <cell r="JH159">
            <v>1148</v>
          </cell>
          <cell r="JI159">
            <v>468</v>
          </cell>
          <cell r="JJ159">
            <v>680</v>
          </cell>
          <cell r="JK159">
            <v>1050</v>
          </cell>
          <cell r="JL159">
            <v>445</v>
          </cell>
          <cell r="JM159">
            <v>605</v>
          </cell>
          <cell r="JN159">
            <v>937</v>
          </cell>
          <cell r="JO159">
            <v>365</v>
          </cell>
          <cell r="JP159">
            <v>572</v>
          </cell>
          <cell r="JQ159">
            <v>956</v>
          </cell>
          <cell r="JR159">
            <v>357</v>
          </cell>
          <cell r="JS159">
            <v>599</v>
          </cell>
          <cell r="JT159">
            <v>783</v>
          </cell>
          <cell r="JU159">
            <v>285</v>
          </cell>
          <cell r="JV159">
            <v>498</v>
          </cell>
          <cell r="JW159">
            <v>733</v>
          </cell>
          <cell r="JX159">
            <v>260</v>
          </cell>
          <cell r="JY159">
            <v>473</v>
          </cell>
          <cell r="JZ159">
            <v>627</v>
          </cell>
          <cell r="KA159">
            <v>231</v>
          </cell>
          <cell r="KB159">
            <v>396</v>
          </cell>
          <cell r="KC159">
            <v>573</v>
          </cell>
          <cell r="KD159">
            <v>213</v>
          </cell>
          <cell r="KE159">
            <v>360</v>
          </cell>
          <cell r="KF159">
            <v>2101</v>
          </cell>
          <cell r="KG159">
            <v>599</v>
          </cell>
          <cell r="KH159">
            <v>1502</v>
          </cell>
        </row>
        <row r="160">
          <cell r="C160" t="str">
            <v>Lewes</v>
          </cell>
          <cell r="D160" t="str">
            <v>E07000063</v>
          </cell>
          <cell r="E160" t="str">
            <v>Non-metropolitan District</v>
          </cell>
          <cell r="F160">
            <v>100693</v>
          </cell>
          <cell r="G160">
            <v>58292</v>
          </cell>
          <cell r="H160">
            <v>3.8473145100000004</v>
          </cell>
          <cell r="I160">
            <v>0.57890816640680087</v>
          </cell>
          <cell r="J160">
            <v>4706</v>
          </cell>
          <cell r="K160">
            <v>4303</v>
          </cell>
          <cell r="L160">
            <v>4862</v>
          </cell>
          <cell r="M160">
            <v>4782</v>
          </cell>
          <cell r="N160">
            <v>5277</v>
          </cell>
          <cell r="O160">
            <v>6054</v>
          </cell>
          <cell r="P160">
            <v>7439</v>
          </cell>
          <cell r="Q160">
            <v>7636</v>
          </cell>
          <cell r="R160">
            <v>6428</v>
          </cell>
          <cell r="S160">
            <v>6805</v>
          </cell>
          <cell r="T160">
            <v>48890</v>
          </cell>
          <cell r="U160">
            <v>51803</v>
          </cell>
          <cell r="V160">
            <v>921</v>
          </cell>
          <cell r="W160">
            <v>464</v>
          </cell>
          <cell r="X160">
            <v>457</v>
          </cell>
          <cell r="Y160">
            <v>915</v>
          </cell>
          <cell r="Z160">
            <v>476</v>
          </cell>
          <cell r="AA160">
            <v>439</v>
          </cell>
          <cell r="AB160">
            <v>977</v>
          </cell>
          <cell r="AC160">
            <v>563</v>
          </cell>
          <cell r="AD160">
            <v>414</v>
          </cell>
          <cell r="AE160">
            <v>1114</v>
          </cell>
          <cell r="AF160">
            <v>594</v>
          </cell>
          <cell r="AG160">
            <v>520</v>
          </cell>
          <cell r="AH160">
            <v>1130</v>
          </cell>
          <cell r="AI160">
            <v>573</v>
          </cell>
          <cell r="AJ160">
            <v>557</v>
          </cell>
          <cell r="AK160">
            <v>1186</v>
          </cell>
          <cell r="AL160">
            <v>616</v>
          </cell>
          <cell r="AM160">
            <v>570</v>
          </cell>
          <cell r="AN160">
            <v>1157</v>
          </cell>
          <cell r="AO160">
            <v>610</v>
          </cell>
          <cell r="AP160">
            <v>547</v>
          </cell>
          <cell r="AQ160">
            <v>1084</v>
          </cell>
          <cell r="AR160">
            <v>586</v>
          </cell>
          <cell r="AS160">
            <v>498</v>
          </cell>
          <cell r="AT160">
            <v>1200</v>
          </cell>
          <cell r="AU160">
            <v>633</v>
          </cell>
          <cell r="AV160">
            <v>567</v>
          </cell>
          <cell r="AW160">
            <v>1122</v>
          </cell>
          <cell r="AX160">
            <v>560</v>
          </cell>
          <cell r="AY160">
            <v>562</v>
          </cell>
          <cell r="AZ160">
            <v>1127</v>
          </cell>
          <cell r="BA160">
            <v>589</v>
          </cell>
          <cell r="BB160">
            <v>538</v>
          </cell>
          <cell r="BC160">
            <v>1109</v>
          </cell>
          <cell r="BD160">
            <v>595</v>
          </cell>
          <cell r="BE160">
            <v>514</v>
          </cell>
          <cell r="BF160">
            <v>1102</v>
          </cell>
          <cell r="BG160">
            <v>568</v>
          </cell>
          <cell r="BH160">
            <v>534</v>
          </cell>
          <cell r="BI160">
            <v>1078</v>
          </cell>
          <cell r="BJ160">
            <v>556</v>
          </cell>
          <cell r="BK160">
            <v>522</v>
          </cell>
          <cell r="BL160">
            <v>1120</v>
          </cell>
          <cell r="BM160">
            <v>589</v>
          </cell>
          <cell r="BN160">
            <v>531</v>
          </cell>
          <cell r="BO160">
            <v>1112</v>
          </cell>
          <cell r="BP160">
            <v>580</v>
          </cell>
          <cell r="BQ160">
            <v>532</v>
          </cell>
          <cell r="BR160">
            <v>1139</v>
          </cell>
          <cell r="BS160">
            <v>591</v>
          </cell>
          <cell r="BT160">
            <v>548</v>
          </cell>
          <cell r="BU160">
            <v>1163</v>
          </cell>
          <cell r="BV160">
            <v>607</v>
          </cell>
          <cell r="BW160">
            <v>556</v>
          </cell>
          <cell r="BX160">
            <v>1209</v>
          </cell>
          <cell r="BY160">
            <v>622</v>
          </cell>
          <cell r="BZ160">
            <v>587</v>
          </cell>
          <cell r="CA160">
            <v>963</v>
          </cell>
          <cell r="CB160">
            <v>516</v>
          </cell>
          <cell r="CC160">
            <v>447</v>
          </cell>
          <cell r="CD160">
            <v>826</v>
          </cell>
          <cell r="CE160">
            <v>426</v>
          </cell>
          <cell r="CF160">
            <v>400</v>
          </cell>
          <cell r="CG160">
            <v>924</v>
          </cell>
          <cell r="CH160">
            <v>502</v>
          </cell>
          <cell r="CI160">
            <v>422</v>
          </cell>
          <cell r="CJ160">
            <v>882</v>
          </cell>
          <cell r="CK160">
            <v>437</v>
          </cell>
          <cell r="CL160">
            <v>445</v>
          </cell>
          <cell r="CM160">
            <v>922</v>
          </cell>
          <cell r="CN160">
            <v>491</v>
          </cell>
          <cell r="CO160">
            <v>431</v>
          </cell>
          <cell r="CP160">
            <v>981</v>
          </cell>
          <cell r="CQ160">
            <v>514</v>
          </cell>
          <cell r="CR160">
            <v>467</v>
          </cell>
          <cell r="CS160">
            <v>924</v>
          </cell>
          <cell r="CT160">
            <v>460</v>
          </cell>
          <cell r="CU160">
            <v>464</v>
          </cell>
          <cell r="CV160">
            <v>950</v>
          </cell>
          <cell r="CW160">
            <v>469</v>
          </cell>
          <cell r="CX160">
            <v>481</v>
          </cell>
          <cell r="CY160">
            <v>972</v>
          </cell>
          <cell r="CZ160">
            <v>506</v>
          </cell>
          <cell r="DA160">
            <v>466</v>
          </cell>
          <cell r="DB160">
            <v>987</v>
          </cell>
          <cell r="DC160">
            <v>487</v>
          </cell>
          <cell r="DD160">
            <v>500</v>
          </cell>
          <cell r="DE160">
            <v>890</v>
          </cell>
          <cell r="DF160">
            <v>474</v>
          </cell>
          <cell r="DG160">
            <v>416</v>
          </cell>
          <cell r="DH160">
            <v>937</v>
          </cell>
          <cell r="DI160">
            <v>450</v>
          </cell>
          <cell r="DJ160">
            <v>487</v>
          </cell>
          <cell r="DK160">
            <v>899</v>
          </cell>
          <cell r="DL160">
            <v>461</v>
          </cell>
          <cell r="DM160">
            <v>438</v>
          </cell>
          <cell r="DN160">
            <v>1041</v>
          </cell>
          <cell r="DO160">
            <v>544</v>
          </cell>
          <cell r="DP160">
            <v>497</v>
          </cell>
          <cell r="DQ160">
            <v>1037</v>
          </cell>
          <cell r="DR160">
            <v>519</v>
          </cell>
          <cell r="DS160">
            <v>518</v>
          </cell>
          <cell r="DT160">
            <v>1007</v>
          </cell>
          <cell r="DU160">
            <v>492</v>
          </cell>
          <cell r="DV160">
            <v>515</v>
          </cell>
          <cell r="DW160">
            <v>1064</v>
          </cell>
          <cell r="DX160">
            <v>498</v>
          </cell>
          <cell r="DY160">
            <v>566</v>
          </cell>
          <cell r="DZ160">
            <v>1052</v>
          </cell>
          <cell r="EA160">
            <v>482</v>
          </cell>
          <cell r="EB160">
            <v>570</v>
          </cell>
          <cell r="EC160">
            <v>870</v>
          </cell>
          <cell r="ED160">
            <v>388</v>
          </cell>
          <cell r="EE160">
            <v>482</v>
          </cell>
          <cell r="EF160">
            <v>1013</v>
          </cell>
          <cell r="EG160">
            <v>473</v>
          </cell>
          <cell r="EH160">
            <v>540</v>
          </cell>
          <cell r="EI160">
            <v>1085</v>
          </cell>
          <cell r="EJ160">
            <v>499</v>
          </cell>
          <cell r="EK160">
            <v>586</v>
          </cell>
          <cell r="EL160">
            <v>1101</v>
          </cell>
          <cell r="EM160">
            <v>511</v>
          </cell>
          <cell r="EN160">
            <v>590</v>
          </cell>
          <cell r="EO160">
            <v>1143</v>
          </cell>
          <cell r="EP160">
            <v>517</v>
          </cell>
          <cell r="EQ160">
            <v>626</v>
          </cell>
          <cell r="ER160">
            <v>1264</v>
          </cell>
          <cell r="ES160">
            <v>608</v>
          </cell>
          <cell r="ET160">
            <v>656</v>
          </cell>
          <cell r="EU160">
            <v>1358</v>
          </cell>
          <cell r="EV160">
            <v>658</v>
          </cell>
          <cell r="EW160">
            <v>700</v>
          </cell>
          <cell r="EX160">
            <v>1381</v>
          </cell>
          <cell r="EY160">
            <v>643</v>
          </cell>
          <cell r="EZ160">
            <v>738</v>
          </cell>
          <cell r="FA160">
            <v>1337</v>
          </cell>
          <cell r="FB160">
            <v>644</v>
          </cell>
          <cell r="FC160">
            <v>693</v>
          </cell>
          <cell r="FD160">
            <v>1446</v>
          </cell>
          <cell r="FE160">
            <v>708</v>
          </cell>
          <cell r="FF160">
            <v>738</v>
          </cell>
          <cell r="FG160">
            <v>1534</v>
          </cell>
          <cell r="FH160">
            <v>740</v>
          </cell>
          <cell r="FI160">
            <v>794</v>
          </cell>
          <cell r="FJ160">
            <v>1617</v>
          </cell>
          <cell r="FK160">
            <v>809</v>
          </cell>
          <cell r="FL160">
            <v>808</v>
          </cell>
          <cell r="FM160">
            <v>1508</v>
          </cell>
          <cell r="FN160">
            <v>749</v>
          </cell>
          <cell r="FO160">
            <v>759</v>
          </cell>
          <cell r="FP160">
            <v>1625</v>
          </cell>
          <cell r="FQ160">
            <v>815</v>
          </cell>
          <cell r="FR160">
            <v>810</v>
          </cell>
          <cell r="FS160">
            <v>1558</v>
          </cell>
          <cell r="FT160">
            <v>761</v>
          </cell>
          <cell r="FU160">
            <v>797</v>
          </cell>
          <cell r="FV160">
            <v>1526</v>
          </cell>
          <cell r="FW160">
            <v>735</v>
          </cell>
          <cell r="FX160">
            <v>791</v>
          </cell>
          <cell r="FY160">
            <v>1472</v>
          </cell>
          <cell r="FZ160">
            <v>754</v>
          </cell>
          <cell r="GA160">
            <v>718</v>
          </cell>
          <cell r="GB160">
            <v>1452</v>
          </cell>
          <cell r="GC160">
            <v>724</v>
          </cell>
          <cell r="GD160">
            <v>728</v>
          </cell>
          <cell r="GE160">
            <v>1377</v>
          </cell>
          <cell r="GF160">
            <v>696</v>
          </cell>
          <cell r="GG160">
            <v>681</v>
          </cell>
          <cell r="GH160">
            <v>1421</v>
          </cell>
          <cell r="GI160">
            <v>699</v>
          </cell>
          <cell r="GJ160">
            <v>722</v>
          </cell>
          <cell r="GK160">
            <v>1330</v>
          </cell>
          <cell r="GL160">
            <v>667</v>
          </cell>
          <cell r="GM160">
            <v>663</v>
          </cell>
          <cell r="GN160">
            <v>1285</v>
          </cell>
          <cell r="GO160">
            <v>601</v>
          </cell>
          <cell r="GP160">
            <v>684</v>
          </cell>
          <cell r="GQ160">
            <v>1302</v>
          </cell>
          <cell r="GR160">
            <v>635</v>
          </cell>
          <cell r="GS160">
            <v>667</v>
          </cell>
          <cell r="GT160">
            <v>1288</v>
          </cell>
          <cell r="GU160">
            <v>601</v>
          </cell>
          <cell r="GV160">
            <v>687</v>
          </cell>
          <cell r="GW160">
            <v>1293</v>
          </cell>
          <cell r="GX160">
            <v>616</v>
          </cell>
          <cell r="GY160">
            <v>677</v>
          </cell>
          <cell r="GZ160">
            <v>1272</v>
          </cell>
          <cell r="HA160">
            <v>602</v>
          </cell>
          <cell r="HB160">
            <v>670</v>
          </cell>
          <cell r="HC160">
            <v>1330</v>
          </cell>
          <cell r="HD160">
            <v>646</v>
          </cell>
          <cell r="HE160">
            <v>684</v>
          </cell>
          <cell r="HF160">
            <v>1335</v>
          </cell>
          <cell r="HG160">
            <v>665</v>
          </cell>
          <cell r="HH160">
            <v>670</v>
          </cell>
          <cell r="HI160">
            <v>1355</v>
          </cell>
          <cell r="HJ160">
            <v>643</v>
          </cell>
          <cell r="HK160">
            <v>712</v>
          </cell>
          <cell r="HL160">
            <v>1407</v>
          </cell>
          <cell r="HM160">
            <v>699</v>
          </cell>
          <cell r="HN160">
            <v>708</v>
          </cell>
          <cell r="HO160">
            <v>1519</v>
          </cell>
          <cell r="HP160">
            <v>763</v>
          </cell>
          <cell r="HQ160">
            <v>756</v>
          </cell>
          <cell r="HR160">
            <v>1692</v>
          </cell>
          <cell r="HS160">
            <v>794</v>
          </cell>
          <cell r="HT160">
            <v>898</v>
          </cell>
          <cell r="HU160">
            <v>1295</v>
          </cell>
          <cell r="HV160">
            <v>581</v>
          </cell>
          <cell r="HW160">
            <v>714</v>
          </cell>
          <cell r="HX160">
            <v>1229</v>
          </cell>
          <cell r="HY160">
            <v>560</v>
          </cell>
          <cell r="HZ160">
            <v>669</v>
          </cell>
          <cell r="IA160">
            <v>1231</v>
          </cell>
          <cell r="IB160">
            <v>567</v>
          </cell>
          <cell r="IC160">
            <v>664</v>
          </cell>
          <cell r="ID160">
            <v>1179</v>
          </cell>
          <cell r="IE160">
            <v>564</v>
          </cell>
          <cell r="IF160">
            <v>615</v>
          </cell>
          <cell r="IG160">
            <v>1044</v>
          </cell>
          <cell r="IH160">
            <v>480</v>
          </cell>
          <cell r="II160">
            <v>564</v>
          </cell>
          <cell r="IJ160">
            <v>896</v>
          </cell>
          <cell r="IK160">
            <v>407</v>
          </cell>
          <cell r="IL160">
            <v>489</v>
          </cell>
          <cell r="IM160">
            <v>959</v>
          </cell>
          <cell r="IN160">
            <v>451</v>
          </cell>
          <cell r="IO160">
            <v>508</v>
          </cell>
          <cell r="IP160">
            <v>954</v>
          </cell>
          <cell r="IQ160">
            <v>433</v>
          </cell>
          <cell r="IR160">
            <v>521</v>
          </cell>
          <cell r="IS160">
            <v>919</v>
          </cell>
          <cell r="IT160">
            <v>417</v>
          </cell>
          <cell r="IU160">
            <v>502</v>
          </cell>
          <cell r="IV160">
            <v>830</v>
          </cell>
          <cell r="IW160">
            <v>379</v>
          </cell>
          <cell r="IX160">
            <v>451</v>
          </cell>
          <cell r="IY160">
            <v>825</v>
          </cell>
          <cell r="IZ160">
            <v>344</v>
          </cell>
          <cell r="JA160">
            <v>481</v>
          </cell>
          <cell r="JB160">
            <v>801</v>
          </cell>
          <cell r="JC160">
            <v>357</v>
          </cell>
          <cell r="JD160">
            <v>444</v>
          </cell>
          <cell r="JE160">
            <v>747</v>
          </cell>
          <cell r="JF160">
            <v>333</v>
          </cell>
          <cell r="JG160">
            <v>414</v>
          </cell>
          <cell r="JH160">
            <v>684</v>
          </cell>
          <cell r="JI160">
            <v>313</v>
          </cell>
          <cell r="JJ160">
            <v>371</v>
          </cell>
          <cell r="JK160">
            <v>723</v>
          </cell>
          <cell r="JL160">
            <v>310</v>
          </cell>
          <cell r="JM160">
            <v>413</v>
          </cell>
          <cell r="JN160">
            <v>631</v>
          </cell>
          <cell r="JO160">
            <v>250</v>
          </cell>
          <cell r="JP160">
            <v>381</v>
          </cell>
          <cell r="JQ160">
            <v>601</v>
          </cell>
          <cell r="JR160">
            <v>236</v>
          </cell>
          <cell r="JS160">
            <v>365</v>
          </cell>
          <cell r="JT160">
            <v>561</v>
          </cell>
          <cell r="JU160">
            <v>216</v>
          </cell>
          <cell r="JV160">
            <v>345</v>
          </cell>
          <cell r="JW160">
            <v>455</v>
          </cell>
          <cell r="JX160">
            <v>177</v>
          </cell>
          <cell r="JY160">
            <v>278</v>
          </cell>
          <cell r="JZ160">
            <v>458</v>
          </cell>
          <cell r="KA160">
            <v>161</v>
          </cell>
          <cell r="KB160">
            <v>297</v>
          </cell>
          <cell r="KC160">
            <v>356</v>
          </cell>
          <cell r="KD160">
            <v>140</v>
          </cell>
          <cell r="KE160">
            <v>216</v>
          </cell>
          <cell r="KF160">
            <v>1596</v>
          </cell>
          <cell r="KG160">
            <v>451</v>
          </cell>
          <cell r="KH160">
            <v>1145</v>
          </cell>
        </row>
        <row r="161">
          <cell r="C161" t="str">
            <v>Lewisham</v>
          </cell>
          <cell r="D161" t="str">
            <v>E09000023</v>
          </cell>
          <cell r="E161" t="str">
            <v>London Borough</v>
          </cell>
          <cell r="F161">
            <v>297325</v>
          </cell>
          <cell r="G161">
            <v>208287</v>
          </cell>
          <cell r="H161">
            <v>6.5297289599999999</v>
          </cell>
          <cell r="I161">
            <v>0.70053645001261244</v>
          </cell>
          <cell r="J161">
            <v>15558</v>
          </cell>
          <cell r="K161">
            <v>16570</v>
          </cell>
          <cell r="L161">
            <v>29674</v>
          </cell>
          <cell r="M161">
            <v>30206</v>
          </cell>
          <cell r="N161">
            <v>26203</v>
          </cell>
          <cell r="O161">
            <v>25213</v>
          </cell>
          <cell r="P161">
            <v>19627</v>
          </cell>
          <cell r="Q161">
            <v>20620</v>
          </cell>
          <cell r="R161">
            <v>11709</v>
          </cell>
          <cell r="S161">
            <v>12907</v>
          </cell>
          <cell r="T161">
            <v>146397</v>
          </cell>
          <cell r="U161">
            <v>150928</v>
          </cell>
          <cell r="V161">
            <v>4652</v>
          </cell>
          <cell r="W161">
            <v>2385</v>
          </cell>
          <cell r="X161">
            <v>2267</v>
          </cell>
          <cell r="Y161">
            <v>4567</v>
          </cell>
          <cell r="Z161">
            <v>2328</v>
          </cell>
          <cell r="AA161">
            <v>2239</v>
          </cell>
          <cell r="AB161">
            <v>4671</v>
          </cell>
          <cell r="AC161">
            <v>2414</v>
          </cell>
          <cell r="AD161">
            <v>2257</v>
          </cell>
          <cell r="AE161">
            <v>4579</v>
          </cell>
          <cell r="AF161">
            <v>2322</v>
          </cell>
          <cell r="AG161">
            <v>2257</v>
          </cell>
          <cell r="AH161">
            <v>4375</v>
          </cell>
          <cell r="AI161">
            <v>2291</v>
          </cell>
          <cell r="AJ161">
            <v>2084</v>
          </cell>
          <cell r="AK161">
            <v>4236</v>
          </cell>
          <cell r="AL161">
            <v>2157</v>
          </cell>
          <cell r="AM161">
            <v>2079</v>
          </cell>
          <cell r="AN161">
            <v>4095</v>
          </cell>
          <cell r="AO161">
            <v>2086</v>
          </cell>
          <cell r="AP161">
            <v>2009</v>
          </cell>
          <cell r="AQ161">
            <v>4160</v>
          </cell>
          <cell r="AR161">
            <v>2183</v>
          </cell>
          <cell r="AS161">
            <v>1977</v>
          </cell>
          <cell r="AT161">
            <v>3833</v>
          </cell>
          <cell r="AU161">
            <v>1938</v>
          </cell>
          <cell r="AV161">
            <v>1895</v>
          </cell>
          <cell r="AW161">
            <v>3716</v>
          </cell>
          <cell r="AX161">
            <v>1844</v>
          </cell>
          <cell r="AY161">
            <v>1872</v>
          </cell>
          <cell r="AZ161">
            <v>3428</v>
          </cell>
          <cell r="BA161">
            <v>1799</v>
          </cell>
          <cell r="BB161">
            <v>1629</v>
          </cell>
          <cell r="BC161">
            <v>3202</v>
          </cell>
          <cell r="BD161">
            <v>1662</v>
          </cell>
          <cell r="BE161">
            <v>1540</v>
          </cell>
          <cell r="BF161">
            <v>2964</v>
          </cell>
          <cell r="BG161">
            <v>1492</v>
          </cell>
          <cell r="BH161">
            <v>1472</v>
          </cell>
          <cell r="BI161">
            <v>2917</v>
          </cell>
          <cell r="BJ161">
            <v>1495</v>
          </cell>
          <cell r="BK161">
            <v>1422</v>
          </cell>
          <cell r="BL161">
            <v>2926</v>
          </cell>
          <cell r="BM161">
            <v>1488</v>
          </cell>
          <cell r="BN161">
            <v>1438</v>
          </cell>
          <cell r="BO161">
            <v>3072</v>
          </cell>
          <cell r="BP161">
            <v>1553</v>
          </cell>
          <cell r="BQ161">
            <v>1519</v>
          </cell>
          <cell r="BR161">
            <v>3075</v>
          </cell>
          <cell r="BS161">
            <v>1576</v>
          </cell>
          <cell r="BT161">
            <v>1499</v>
          </cell>
          <cell r="BU161">
            <v>3082</v>
          </cell>
          <cell r="BV161">
            <v>1530</v>
          </cell>
          <cell r="BW161">
            <v>1552</v>
          </cell>
          <cell r="BX161">
            <v>3208</v>
          </cell>
          <cell r="BY161">
            <v>1619</v>
          </cell>
          <cell r="BZ161">
            <v>1589</v>
          </cell>
          <cell r="CA161">
            <v>2959</v>
          </cell>
          <cell r="CB161">
            <v>1486</v>
          </cell>
          <cell r="CC161">
            <v>1473</v>
          </cell>
          <cell r="CD161">
            <v>3009</v>
          </cell>
          <cell r="CE161">
            <v>1496</v>
          </cell>
          <cell r="CF161">
            <v>1513</v>
          </cell>
          <cell r="CG161">
            <v>3362</v>
          </cell>
          <cell r="CH161">
            <v>1608</v>
          </cell>
          <cell r="CI161">
            <v>1754</v>
          </cell>
          <cell r="CJ161">
            <v>4021</v>
          </cell>
          <cell r="CK161">
            <v>1906</v>
          </cell>
          <cell r="CL161">
            <v>2115</v>
          </cell>
          <cell r="CM161">
            <v>4554</v>
          </cell>
          <cell r="CN161">
            <v>2045</v>
          </cell>
          <cell r="CO161">
            <v>2509</v>
          </cell>
          <cell r="CP161">
            <v>4858</v>
          </cell>
          <cell r="CQ161">
            <v>2292</v>
          </cell>
          <cell r="CR161">
            <v>2566</v>
          </cell>
          <cell r="CS161">
            <v>5302</v>
          </cell>
          <cell r="CT161">
            <v>2528</v>
          </cell>
          <cell r="CU161">
            <v>2774</v>
          </cell>
          <cell r="CV161">
            <v>5799</v>
          </cell>
          <cell r="CW161">
            <v>2792</v>
          </cell>
          <cell r="CX161">
            <v>3007</v>
          </cell>
          <cell r="CY161">
            <v>5832</v>
          </cell>
          <cell r="CZ161">
            <v>2872</v>
          </cell>
          <cell r="DA161">
            <v>2960</v>
          </cell>
          <cell r="DB161">
            <v>5767</v>
          </cell>
          <cell r="DC161">
            <v>2869</v>
          </cell>
          <cell r="DD161">
            <v>2898</v>
          </cell>
          <cell r="DE161">
            <v>6097</v>
          </cell>
          <cell r="DF161">
            <v>2975</v>
          </cell>
          <cell r="DG161">
            <v>3122</v>
          </cell>
          <cell r="DH161">
            <v>5973</v>
          </cell>
          <cell r="DI161">
            <v>2971</v>
          </cell>
          <cell r="DJ161">
            <v>3002</v>
          </cell>
          <cell r="DK161">
            <v>6192</v>
          </cell>
          <cell r="DL161">
            <v>3080</v>
          </cell>
          <cell r="DM161">
            <v>3112</v>
          </cell>
          <cell r="DN161">
            <v>6336</v>
          </cell>
          <cell r="DO161">
            <v>3088</v>
          </cell>
          <cell r="DP161">
            <v>3248</v>
          </cell>
          <cell r="DQ161">
            <v>6308</v>
          </cell>
          <cell r="DR161">
            <v>3269</v>
          </cell>
          <cell r="DS161">
            <v>3039</v>
          </cell>
          <cell r="DT161">
            <v>6274</v>
          </cell>
          <cell r="DU161">
            <v>3230</v>
          </cell>
          <cell r="DV161">
            <v>3044</v>
          </cell>
          <cell r="DW161">
            <v>6113</v>
          </cell>
          <cell r="DX161">
            <v>3046</v>
          </cell>
          <cell r="DY161">
            <v>3067</v>
          </cell>
          <cell r="DZ161">
            <v>6097</v>
          </cell>
          <cell r="EA161">
            <v>3208</v>
          </cell>
          <cell r="EB161">
            <v>2889</v>
          </cell>
          <cell r="EC161">
            <v>5415</v>
          </cell>
          <cell r="ED161">
            <v>2812</v>
          </cell>
          <cell r="EE161">
            <v>2603</v>
          </cell>
          <cell r="EF161">
            <v>5395</v>
          </cell>
          <cell r="EG161">
            <v>2804</v>
          </cell>
          <cell r="EH161">
            <v>2591</v>
          </cell>
          <cell r="EI161">
            <v>5055</v>
          </cell>
          <cell r="EJ161">
            <v>2532</v>
          </cell>
          <cell r="EK161">
            <v>2523</v>
          </cell>
          <cell r="EL161">
            <v>4682</v>
          </cell>
          <cell r="EM161">
            <v>2282</v>
          </cell>
          <cell r="EN161">
            <v>2400</v>
          </cell>
          <cell r="EO161">
            <v>4584</v>
          </cell>
          <cell r="EP161">
            <v>2294</v>
          </cell>
          <cell r="EQ161">
            <v>2290</v>
          </cell>
          <cell r="ER161">
            <v>4694</v>
          </cell>
          <cell r="ES161">
            <v>2384</v>
          </cell>
          <cell r="ET161">
            <v>2310</v>
          </cell>
          <cell r="EU161">
            <v>4734</v>
          </cell>
          <cell r="EV161">
            <v>2475</v>
          </cell>
          <cell r="EW161">
            <v>2259</v>
          </cell>
          <cell r="EX161">
            <v>4647</v>
          </cell>
          <cell r="EY161">
            <v>2366</v>
          </cell>
          <cell r="EZ161">
            <v>2281</v>
          </cell>
          <cell r="FA161">
            <v>4283</v>
          </cell>
          <cell r="FB161">
            <v>2193</v>
          </cell>
          <cell r="FC161">
            <v>2090</v>
          </cell>
          <cell r="FD161">
            <v>4292</v>
          </cell>
          <cell r="FE161">
            <v>2125</v>
          </cell>
          <cell r="FF161">
            <v>2167</v>
          </cell>
          <cell r="FG161">
            <v>4137</v>
          </cell>
          <cell r="FH161">
            <v>1987</v>
          </cell>
          <cell r="FI161">
            <v>2150</v>
          </cell>
          <cell r="FJ161">
            <v>4138</v>
          </cell>
          <cell r="FK161">
            <v>2093</v>
          </cell>
          <cell r="FL161">
            <v>2045</v>
          </cell>
          <cell r="FM161">
            <v>4118</v>
          </cell>
          <cell r="FN161">
            <v>2029</v>
          </cell>
          <cell r="FO161">
            <v>2089</v>
          </cell>
          <cell r="FP161">
            <v>4079</v>
          </cell>
          <cell r="FQ161">
            <v>2004</v>
          </cell>
          <cell r="FR161">
            <v>2075</v>
          </cell>
          <cell r="FS161">
            <v>4034</v>
          </cell>
          <cell r="FT161">
            <v>1862</v>
          </cell>
          <cell r="FU161">
            <v>2172</v>
          </cell>
          <cell r="FV161">
            <v>4001</v>
          </cell>
          <cell r="FW161">
            <v>1875</v>
          </cell>
          <cell r="FX161">
            <v>2126</v>
          </cell>
          <cell r="FY161">
            <v>3787</v>
          </cell>
          <cell r="FZ161">
            <v>1840</v>
          </cell>
          <cell r="GA161">
            <v>1947</v>
          </cell>
          <cell r="GB161">
            <v>3378</v>
          </cell>
          <cell r="GC161">
            <v>1619</v>
          </cell>
          <cell r="GD161">
            <v>1759</v>
          </cell>
          <cell r="GE161">
            <v>3181</v>
          </cell>
          <cell r="GF161">
            <v>1517</v>
          </cell>
          <cell r="GG161">
            <v>1664</v>
          </cell>
          <cell r="GH161">
            <v>2982</v>
          </cell>
          <cell r="GI161">
            <v>1451</v>
          </cell>
          <cell r="GJ161">
            <v>1531</v>
          </cell>
          <cell r="GK161">
            <v>2901</v>
          </cell>
          <cell r="GL161">
            <v>1425</v>
          </cell>
          <cell r="GM161">
            <v>1476</v>
          </cell>
          <cell r="GN161">
            <v>2755</v>
          </cell>
          <cell r="GO161">
            <v>1297</v>
          </cell>
          <cell r="GP161">
            <v>1458</v>
          </cell>
          <cell r="GQ161">
            <v>2558</v>
          </cell>
          <cell r="GR161">
            <v>1214</v>
          </cell>
          <cell r="GS161">
            <v>1344</v>
          </cell>
          <cell r="GT161">
            <v>2250</v>
          </cell>
          <cell r="GU161">
            <v>1028</v>
          </cell>
          <cell r="GV161">
            <v>1222</v>
          </cell>
          <cell r="GW161">
            <v>2187</v>
          </cell>
          <cell r="GX161">
            <v>1021</v>
          </cell>
          <cell r="GY161">
            <v>1166</v>
          </cell>
          <cell r="GZ161">
            <v>1997</v>
          </cell>
          <cell r="HA161">
            <v>948</v>
          </cell>
          <cell r="HB161">
            <v>1049</v>
          </cell>
          <cell r="HC161">
            <v>1888</v>
          </cell>
          <cell r="HD161">
            <v>867</v>
          </cell>
          <cell r="HE161">
            <v>1021</v>
          </cell>
          <cell r="HF161">
            <v>1917</v>
          </cell>
          <cell r="HG161">
            <v>941</v>
          </cell>
          <cell r="HH161">
            <v>976</v>
          </cell>
          <cell r="HI161">
            <v>1746</v>
          </cell>
          <cell r="HJ161">
            <v>878</v>
          </cell>
          <cell r="HK161">
            <v>868</v>
          </cell>
          <cell r="HL161">
            <v>1708</v>
          </cell>
          <cell r="HM161">
            <v>811</v>
          </cell>
          <cell r="HN161">
            <v>897</v>
          </cell>
          <cell r="HO161">
            <v>1831</v>
          </cell>
          <cell r="HP161">
            <v>908</v>
          </cell>
          <cell r="HQ161">
            <v>923</v>
          </cell>
          <cell r="HR161">
            <v>1789</v>
          </cell>
          <cell r="HS161">
            <v>857</v>
          </cell>
          <cell r="HT161">
            <v>932</v>
          </cell>
          <cell r="HU161">
            <v>1470</v>
          </cell>
          <cell r="HV161">
            <v>686</v>
          </cell>
          <cell r="HW161">
            <v>784</v>
          </cell>
          <cell r="HX161">
            <v>1319</v>
          </cell>
          <cell r="HY161">
            <v>619</v>
          </cell>
          <cell r="HZ161">
            <v>700</v>
          </cell>
          <cell r="IA161">
            <v>1278</v>
          </cell>
          <cell r="IB161">
            <v>598</v>
          </cell>
          <cell r="IC161">
            <v>680</v>
          </cell>
          <cell r="ID161">
            <v>1250</v>
          </cell>
          <cell r="IE161">
            <v>546</v>
          </cell>
          <cell r="IF161">
            <v>704</v>
          </cell>
          <cell r="IG161">
            <v>1221</v>
          </cell>
          <cell r="IH161">
            <v>589</v>
          </cell>
          <cell r="II161">
            <v>632</v>
          </cell>
          <cell r="IJ161">
            <v>1063</v>
          </cell>
          <cell r="IK161">
            <v>474</v>
          </cell>
          <cell r="IL161">
            <v>589</v>
          </cell>
          <cell r="IM161">
            <v>1164</v>
          </cell>
          <cell r="IN161">
            <v>520</v>
          </cell>
          <cell r="IO161">
            <v>644</v>
          </cell>
          <cell r="IP161">
            <v>1115</v>
          </cell>
          <cell r="IQ161">
            <v>510</v>
          </cell>
          <cell r="IR161">
            <v>605</v>
          </cell>
          <cell r="IS161">
            <v>1159</v>
          </cell>
          <cell r="IT161">
            <v>504</v>
          </cell>
          <cell r="IU161">
            <v>655</v>
          </cell>
          <cell r="IV161">
            <v>1009</v>
          </cell>
          <cell r="IW161">
            <v>418</v>
          </cell>
          <cell r="IX161">
            <v>591</v>
          </cell>
          <cell r="IY161">
            <v>971</v>
          </cell>
          <cell r="IZ161">
            <v>433</v>
          </cell>
          <cell r="JA161">
            <v>538</v>
          </cell>
          <cell r="JB161">
            <v>893</v>
          </cell>
          <cell r="JC161">
            <v>386</v>
          </cell>
          <cell r="JD161">
            <v>507</v>
          </cell>
          <cell r="JE161">
            <v>840</v>
          </cell>
          <cell r="JF161">
            <v>341</v>
          </cell>
          <cell r="JG161">
            <v>499</v>
          </cell>
          <cell r="JH161">
            <v>761</v>
          </cell>
          <cell r="JI161">
            <v>330</v>
          </cell>
          <cell r="JJ161">
            <v>431</v>
          </cell>
          <cell r="JK161">
            <v>684</v>
          </cell>
          <cell r="JL161">
            <v>293</v>
          </cell>
          <cell r="JM161">
            <v>391</v>
          </cell>
          <cell r="JN161">
            <v>647</v>
          </cell>
          <cell r="JO161">
            <v>251</v>
          </cell>
          <cell r="JP161">
            <v>396</v>
          </cell>
          <cell r="JQ161">
            <v>640</v>
          </cell>
          <cell r="JR161">
            <v>244</v>
          </cell>
          <cell r="JS161">
            <v>396</v>
          </cell>
          <cell r="JT161">
            <v>552</v>
          </cell>
          <cell r="JU161">
            <v>215</v>
          </cell>
          <cell r="JV161">
            <v>337</v>
          </cell>
          <cell r="JW161">
            <v>439</v>
          </cell>
          <cell r="JX161">
            <v>140</v>
          </cell>
          <cell r="JY161">
            <v>299</v>
          </cell>
          <cell r="JZ161">
            <v>404</v>
          </cell>
          <cell r="KA161">
            <v>146</v>
          </cell>
          <cell r="KB161">
            <v>258</v>
          </cell>
          <cell r="KC161">
            <v>360</v>
          </cell>
          <cell r="KD161">
            <v>114</v>
          </cell>
          <cell r="KE161">
            <v>246</v>
          </cell>
          <cell r="KF161">
            <v>1332</v>
          </cell>
          <cell r="KG161">
            <v>378</v>
          </cell>
          <cell r="KH161">
            <v>954</v>
          </cell>
        </row>
        <row r="162">
          <cell r="C162" t="str">
            <v>Lichfield</v>
          </cell>
          <cell r="D162" t="str">
            <v>E07000194</v>
          </cell>
          <cell r="E162" t="str">
            <v>Non-metropolitan District</v>
          </cell>
          <cell r="F162">
            <v>102706</v>
          </cell>
          <cell r="G162">
            <v>61733</v>
          </cell>
          <cell r="H162">
            <v>2.9338936100000002</v>
          </cell>
          <cell r="I162">
            <v>0.6010651763285495</v>
          </cell>
          <cell r="J162">
            <v>5317</v>
          </cell>
          <cell r="K162">
            <v>4424</v>
          </cell>
          <cell r="L162">
            <v>5315</v>
          </cell>
          <cell r="M162">
            <v>5288</v>
          </cell>
          <cell r="N162">
            <v>6218</v>
          </cell>
          <cell r="O162">
            <v>6453</v>
          </cell>
          <cell r="P162">
            <v>7812</v>
          </cell>
          <cell r="Q162">
            <v>7878</v>
          </cell>
          <cell r="R162">
            <v>6380</v>
          </cell>
          <cell r="S162">
            <v>6648</v>
          </cell>
          <cell r="T162">
            <v>50895</v>
          </cell>
          <cell r="U162">
            <v>51811</v>
          </cell>
          <cell r="V162">
            <v>922</v>
          </cell>
          <cell r="W162">
            <v>466</v>
          </cell>
          <cell r="X162">
            <v>456</v>
          </cell>
          <cell r="Y162">
            <v>972</v>
          </cell>
          <cell r="Z162">
            <v>478</v>
          </cell>
          <cell r="AA162">
            <v>494</v>
          </cell>
          <cell r="AB162">
            <v>1018</v>
          </cell>
          <cell r="AC162">
            <v>525</v>
          </cell>
          <cell r="AD162">
            <v>493</v>
          </cell>
          <cell r="AE162">
            <v>1101</v>
          </cell>
          <cell r="AF162">
            <v>575</v>
          </cell>
          <cell r="AG162">
            <v>526</v>
          </cell>
          <cell r="AH162">
            <v>1188</v>
          </cell>
          <cell r="AI162">
            <v>585</v>
          </cell>
          <cell r="AJ162">
            <v>603</v>
          </cell>
          <cell r="AK162">
            <v>1074</v>
          </cell>
          <cell r="AL162">
            <v>549</v>
          </cell>
          <cell r="AM162">
            <v>525</v>
          </cell>
          <cell r="AN162">
            <v>1086</v>
          </cell>
          <cell r="AO162">
            <v>558</v>
          </cell>
          <cell r="AP162">
            <v>528</v>
          </cell>
          <cell r="AQ162">
            <v>1122</v>
          </cell>
          <cell r="AR162">
            <v>619</v>
          </cell>
          <cell r="AS162">
            <v>503</v>
          </cell>
          <cell r="AT162">
            <v>1149</v>
          </cell>
          <cell r="AU162">
            <v>576</v>
          </cell>
          <cell r="AV162">
            <v>573</v>
          </cell>
          <cell r="AW162">
            <v>1174</v>
          </cell>
          <cell r="AX162">
            <v>599</v>
          </cell>
          <cell r="AY162">
            <v>575</v>
          </cell>
          <cell r="AZ162">
            <v>1048</v>
          </cell>
          <cell r="BA162">
            <v>553</v>
          </cell>
          <cell r="BB162">
            <v>495</v>
          </cell>
          <cell r="BC162">
            <v>1144</v>
          </cell>
          <cell r="BD162">
            <v>586</v>
          </cell>
          <cell r="BE162">
            <v>558</v>
          </cell>
          <cell r="BF162">
            <v>1085</v>
          </cell>
          <cell r="BG162">
            <v>577</v>
          </cell>
          <cell r="BH162">
            <v>508</v>
          </cell>
          <cell r="BI162">
            <v>1075</v>
          </cell>
          <cell r="BJ162">
            <v>544</v>
          </cell>
          <cell r="BK162">
            <v>531</v>
          </cell>
          <cell r="BL162">
            <v>1117</v>
          </cell>
          <cell r="BM162">
            <v>596</v>
          </cell>
          <cell r="BN162">
            <v>521</v>
          </cell>
          <cell r="BO162">
            <v>1128</v>
          </cell>
          <cell r="BP162">
            <v>576</v>
          </cell>
          <cell r="BQ162">
            <v>552</v>
          </cell>
          <cell r="BR162">
            <v>1190</v>
          </cell>
          <cell r="BS162">
            <v>600</v>
          </cell>
          <cell r="BT162">
            <v>590</v>
          </cell>
          <cell r="BU162">
            <v>1193</v>
          </cell>
          <cell r="BV162">
            <v>640</v>
          </cell>
          <cell r="BW162">
            <v>553</v>
          </cell>
          <cell r="BX162">
            <v>1264</v>
          </cell>
          <cell r="BY162">
            <v>676</v>
          </cell>
          <cell r="BZ162">
            <v>588</v>
          </cell>
          <cell r="CA162">
            <v>958</v>
          </cell>
          <cell r="CB162">
            <v>574</v>
          </cell>
          <cell r="CC162">
            <v>384</v>
          </cell>
          <cell r="CD162">
            <v>944</v>
          </cell>
          <cell r="CE162">
            <v>556</v>
          </cell>
          <cell r="CF162">
            <v>388</v>
          </cell>
          <cell r="CG162">
            <v>1000</v>
          </cell>
          <cell r="CH162">
            <v>568</v>
          </cell>
          <cell r="CI162">
            <v>432</v>
          </cell>
          <cell r="CJ162">
            <v>1022</v>
          </cell>
          <cell r="CK162">
            <v>520</v>
          </cell>
          <cell r="CL162">
            <v>502</v>
          </cell>
          <cell r="CM162">
            <v>1080</v>
          </cell>
          <cell r="CN162">
            <v>587</v>
          </cell>
          <cell r="CO162">
            <v>493</v>
          </cell>
          <cell r="CP162">
            <v>1090</v>
          </cell>
          <cell r="CQ162">
            <v>596</v>
          </cell>
          <cell r="CR162">
            <v>494</v>
          </cell>
          <cell r="CS162">
            <v>1108</v>
          </cell>
          <cell r="CT162">
            <v>609</v>
          </cell>
          <cell r="CU162">
            <v>499</v>
          </cell>
          <cell r="CV162">
            <v>1059</v>
          </cell>
          <cell r="CW162">
            <v>522</v>
          </cell>
          <cell r="CX162">
            <v>537</v>
          </cell>
          <cell r="CY162">
            <v>1100</v>
          </cell>
          <cell r="CZ162">
            <v>567</v>
          </cell>
          <cell r="DA162">
            <v>533</v>
          </cell>
          <cell r="DB162">
            <v>952</v>
          </cell>
          <cell r="DC162">
            <v>463</v>
          </cell>
          <cell r="DD162">
            <v>489</v>
          </cell>
          <cell r="DE162">
            <v>1052</v>
          </cell>
          <cell r="DF162">
            <v>563</v>
          </cell>
          <cell r="DG162">
            <v>489</v>
          </cell>
          <cell r="DH162">
            <v>1080</v>
          </cell>
          <cell r="DI162">
            <v>557</v>
          </cell>
          <cell r="DJ162">
            <v>523</v>
          </cell>
          <cell r="DK162">
            <v>1054</v>
          </cell>
          <cell r="DL162">
            <v>472</v>
          </cell>
          <cell r="DM162">
            <v>582</v>
          </cell>
          <cell r="DN162">
            <v>1058</v>
          </cell>
          <cell r="DO162">
            <v>512</v>
          </cell>
          <cell r="DP162">
            <v>546</v>
          </cell>
          <cell r="DQ162">
            <v>1057</v>
          </cell>
          <cell r="DR162">
            <v>532</v>
          </cell>
          <cell r="DS162">
            <v>525</v>
          </cell>
          <cell r="DT162">
            <v>1083</v>
          </cell>
          <cell r="DU162">
            <v>518</v>
          </cell>
          <cell r="DV162">
            <v>565</v>
          </cell>
          <cell r="DW162">
            <v>1138</v>
          </cell>
          <cell r="DX162">
            <v>558</v>
          </cell>
          <cell r="DY162">
            <v>580</v>
          </cell>
          <cell r="DZ162">
            <v>1104</v>
          </cell>
          <cell r="EA162">
            <v>497</v>
          </cell>
          <cell r="EB162">
            <v>607</v>
          </cell>
          <cell r="EC162">
            <v>1134</v>
          </cell>
          <cell r="ED162">
            <v>527</v>
          </cell>
          <cell r="EE162">
            <v>607</v>
          </cell>
          <cell r="EF162">
            <v>1143</v>
          </cell>
          <cell r="EG162">
            <v>554</v>
          </cell>
          <cell r="EH162">
            <v>589</v>
          </cell>
          <cell r="EI162">
            <v>1155</v>
          </cell>
          <cell r="EJ162">
            <v>574</v>
          </cell>
          <cell r="EK162">
            <v>581</v>
          </cell>
          <cell r="EL162">
            <v>1278</v>
          </cell>
          <cell r="EM162">
            <v>632</v>
          </cell>
          <cell r="EN162">
            <v>646</v>
          </cell>
          <cell r="EO162">
            <v>1317</v>
          </cell>
          <cell r="EP162">
            <v>647</v>
          </cell>
          <cell r="EQ162">
            <v>670</v>
          </cell>
          <cell r="ER162">
            <v>1329</v>
          </cell>
          <cell r="ES162">
            <v>683</v>
          </cell>
          <cell r="ET162">
            <v>646</v>
          </cell>
          <cell r="EU162">
            <v>1511</v>
          </cell>
          <cell r="EV162">
            <v>742</v>
          </cell>
          <cell r="EW162">
            <v>769</v>
          </cell>
          <cell r="EX162">
            <v>1562</v>
          </cell>
          <cell r="EY162">
            <v>804</v>
          </cell>
          <cell r="EZ162">
            <v>758</v>
          </cell>
          <cell r="FA162">
            <v>1509</v>
          </cell>
          <cell r="FB162">
            <v>742</v>
          </cell>
          <cell r="FC162">
            <v>767</v>
          </cell>
          <cell r="FD162">
            <v>1525</v>
          </cell>
          <cell r="FE162">
            <v>722</v>
          </cell>
          <cell r="FF162">
            <v>803</v>
          </cell>
          <cell r="FG162">
            <v>1572</v>
          </cell>
          <cell r="FH162">
            <v>779</v>
          </cell>
          <cell r="FI162">
            <v>793</v>
          </cell>
          <cell r="FJ162">
            <v>1566</v>
          </cell>
          <cell r="FK162">
            <v>770</v>
          </cell>
          <cell r="FL162">
            <v>796</v>
          </cell>
          <cell r="FM162">
            <v>1596</v>
          </cell>
          <cell r="FN162">
            <v>787</v>
          </cell>
          <cell r="FO162">
            <v>809</v>
          </cell>
          <cell r="FP162">
            <v>1739</v>
          </cell>
          <cell r="FQ162">
            <v>868</v>
          </cell>
          <cell r="FR162">
            <v>871</v>
          </cell>
          <cell r="FS162">
            <v>1557</v>
          </cell>
          <cell r="FT162">
            <v>786</v>
          </cell>
          <cell r="FU162">
            <v>771</v>
          </cell>
          <cell r="FV162">
            <v>1516</v>
          </cell>
          <cell r="FW162">
            <v>749</v>
          </cell>
          <cell r="FX162">
            <v>767</v>
          </cell>
          <cell r="FY162">
            <v>1579</v>
          </cell>
          <cell r="FZ162">
            <v>796</v>
          </cell>
          <cell r="GA162">
            <v>783</v>
          </cell>
          <cell r="GB162">
            <v>1531</v>
          </cell>
          <cell r="GC162">
            <v>813</v>
          </cell>
          <cell r="GD162">
            <v>718</v>
          </cell>
          <cell r="GE162">
            <v>1332</v>
          </cell>
          <cell r="GF162">
            <v>653</v>
          </cell>
          <cell r="GG162">
            <v>679</v>
          </cell>
          <cell r="GH162">
            <v>1374</v>
          </cell>
          <cell r="GI162">
            <v>687</v>
          </cell>
          <cell r="GJ162">
            <v>687</v>
          </cell>
          <cell r="GK162">
            <v>1380</v>
          </cell>
          <cell r="GL162">
            <v>683</v>
          </cell>
          <cell r="GM162">
            <v>697</v>
          </cell>
          <cell r="GN162">
            <v>1287</v>
          </cell>
          <cell r="GO162">
            <v>645</v>
          </cell>
          <cell r="GP162">
            <v>642</v>
          </cell>
          <cell r="GQ162">
            <v>1305</v>
          </cell>
          <cell r="GR162">
            <v>648</v>
          </cell>
          <cell r="GS162">
            <v>657</v>
          </cell>
          <cell r="GT162">
            <v>1229</v>
          </cell>
          <cell r="GU162">
            <v>588</v>
          </cell>
          <cell r="GV162">
            <v>641</v>
          </cell>
          <cell r="GW162">
            <v>1313</v>
          </cell>
          <cell r="GX162">
            <v>604</v>
          </cell>
          <cell r="GY162">
            <v>709</v>
          </cell>
          <cell r="GZ162">
            <v>1296</v>
          </cell>
          <cell r="HA162">
            <v>648</v>
          </cell>
          <cell r="HB162">
            <v>648</v>
          </cell>
          <cell r="HC162">
            <v>1207</v>
          </cell>
          <cell r="HD162">
            <v>588</v>
          </cell>
          <cell r="HE162">
            <v>619</v>
          </cell>
          <cell r="HF162">
            <v>1305</v>
          </cell>
          <cell r="HG162">
            <v>636</v>
          </cell>
          <cell r="HH162">
            <v>669</v>
          </cell>
          <cell r="HI162">
            <v>1320</v>
          </cell>
          <cell r="HJ162">
            <v>632</v>
          </cell>
          <cell r="HK162">
            <v>688</v>
          </cell>
          <cell r="HL162">
            <v>1343</v>
          </cell>
          <cell r="HM162">
            <v>686</v>
          </cell>
          <cell r="HN162">
            <v>657</v>
          </cell>
          <cell r="HO162">
            <v>1629</v>
          </cell>
          <cell r="HP162">
            <v>797</v>
          </cell>
          <cell r="HQ162">
            <v>832</v>
          </cell>
          <cell r="HR162">
            <v>1722</v>
          </cell>
          <cell r="HS162">
            <v>836</v>
          </cell>
          <cell r="HT162">
            <v>886</v>
          </cell>
          <cell r="HU162">
            <v>1289</v>
          </cell>
          <cell r="HV162">
            <v>593</v>
          </cell>
          <cell r="HW162">
            <v>696</v>
          </cell>
          <cell r="HX162">
            <v>1449</v>
          </cell>
          <cell r="HY162">
            <v>676</v>
          </cell>
          <cell r="HZ162">
            <v>773</v>
          </cell>
          <cell r="IA162">
            <v>1396</v>
          </cell>
          <cell r="IB162">
            <v>695</v>
          </cell>
          <cell r="IC162">
            <v>701</v>
          </cell>
          <cell r="ID162">
            <v>1297</v>
          </cell>
          <cell r="IE162">
            <v>638</v>
          </cell>
          <cell r="IF162">
            <v>659</v>
          </cell>
          <cell r="IG162">
            <v>1218</v>
          </cell>
          <cell r="IH162">
            <v>615</v>
          </cell>
          <cell r="II162">
            <v>603</v>
          </cell>
          <cell r="IJ162">
            <v>1028</v>
          </cell>
          <cell r="IK162">
            <v>476</v>
          </cell>
          <cell r="IL162">
            <v>552</v>
          </cell>
          <cell r="IM162">
            <v>978</v>
          </cell>
          <cell r="IN162">
            <v>457</v>
          </cell>
          <cell r="IO162">
            <v>521</v>
          </cell>
          <cell r="IP162">
            <v>946</v>
          </cell>
          <cell r="IQ162">
            <v>433</v>
          </cell>
          <cell r="IR162">
            <v>513</v>
          </cell>
          <cell r="IS162">
            <v>894</v>
          </cell>
          <cell r="IT162">
            <v>438</v>
          </cell>
          <cell r="IU162">
            <v>456</v>
          </cell>
          <cell r="IV162">
            <v>848</v>
          </cell>
          <cell r="IW162">
            <v>409</v>
          </cell>
          <cell r="IX162">
            <v>439</v>
          </cell>
          <cell r="IY162">
            <v>670</v>
          </cell>
          <cell r="IZ162">
            <v>314</v>
          </cell>
          <cell r="JA162">
            <v>356</v>
          </cell>
          <cell r="JB162">
            <v>683</v>
          </cell>
          <cell r="JC162">
            <v>300</v>
          </cell>
          <cell r="JD162">
            <v>383</v>
          </cell>
          <cell r="JE162">
            <v>628</v>
          </cell>
          <cell r="JF162">
            <v>279</v>
          </cell>
          <cell r="JG162">
            <v>349</v>
          </cell>
          <cell r="JH162">
            <v>605</v>
          </cell>
          <cell r="JI162">
            <v>266</v>
          </cell>
          <cell r="JJ162">
            <v>339</v>
          </cell>
          <cell r="JK162">
            <v>519</v>
          </cell>
          <cell r="JL162">
            <v>249</v>
          </cell>
          <cell r="JM162">
            <v>270</v>
          </cell>
          <cell r="JN162">
            <v>479</v>
          </cell>
          <cell r="JO162">
            <v>210</v>
          </cell>
          <cell r="JP162">
            <v>269</v>
          </cell>
          <cell r="JQ162">
            <v>448</v>
          </cell>
          <cell r="JR162">
            <v>194</v>
          </cell>
          <cell r="JS162">
            <v>254</v>
          </cell>
          <cell r="JT162">
            <v>368</v>
          </cell>
          <cell r="JU162">
            <v>131</v>
          </cell>
          <cell r="JV162">
            <v>237</v>
          </cell>
          <cell r="JW162">
            <v>295</v>
          </cell>
          <cell r="JX162">
            <v>120</v>
          </cell>
          <cell r="JY162">
            <v>175</v>
          </cell>
          <cell r="JZ162">
            <v>281</v>
          </cell>
          <cell r="KA162">
            <v>97</v>
          </cell>
          <cell r="KB162">
            <v>184</v>
          </cell>
          <cell r="KC162">
            <v>246</v>
          </cell>
          <cell r="KD162">
            <v>83</v>
          </cell>
          <cell r="KE162">
            <v>163</v>
          </cell>
          <cell r="KF162">
            <v>991</v>
          </cell>
          <cell r="KG162">
            <v>267</v>
          </cell>
          <cell r="KH162">
            <v>724</v>
          </cell>
        </row>
        <row r="163">
          <cell r="C163" t="str">
            <v>Lincoln</v>
          </cell>
          <cell r="D163" t="str">
            <v>E07000138</v>
          </cell>
          <cell r="E163" t="str">
            <v>Non-metropolitan District</v>
          </cell>
          <cell r="F163">
            <v>97065</v>
          </cell>
          <cell r="G163">
            <v>66383</v>
          </cell>
          <cell r="H163">
            <v>6.2732891400000002</v>
          </cell>
          <cell r="I163">
            <v>0.68390253953536295</v>
          </cell>
          <cell r="J163">
            <v>9096</v>
          </cell>
          <cell r="K163">
            <v>9869</v>
          </cell>
          <cell r="L163">
            <v>7616</v>
          </cell>
          <cell r="M163">
            <v>7166</v>
          </cell>
          <cell r="N163">
            <v>5680</v>
          </cell>
          <cell r="O163">
            <v>5446</v>
          </cell>
          <cell r="P163">
            <v>5820</v>
          </cell>
          <cell r="Q163">
            <v>6061</v>
          </cell>
          <cell r="R163">
            <v>4729</v>
          </cell>
          <cell r="S163">
            <v>4900</v>
          </cell>
          <cell r="T163">
            <v>47835</v>
          </cell>
          <cell r="U163">
            <v>49230</v>
          </cell>
          <cell r="V163">
            <v>1265</v>
          </cell>
          <cell r="W163">
            <v>651</v>
          </cell>
          <cell r="X163">
            <v>614</v>
          </cell>
          <cell r="Y163">
            <v>1196</v>
          </cell>
          <cell r="Z163">
            <v>589</v>
          </cell>
          <cell r="AA163">
            <v>607</v>
          </cell>
          <cell r="AB163">
            <v>1142</v>
          </cell>
          <cell r="AC163">
            <v>574</v>
          </cell>
          <cell r="AD163">
            <v>568</v>
          </cell>
          <cell r="AE163">
            <v>1220</v>
          </cell>
          <cell r="AF163">
            <v>638</v>
          </cell>
          <cell r="AG163">
            <v>582</v>
          </cell>
          <cell r="AH163">
            <v>1128</v>
          </cell>
          <cell r="AI163">
            <v>604</v>
          </cell>
          <cell r="AJ163">
            <v>524</v>
          </cell>
          <cell r="AK163">
            <v>1049</v>
          </cell>
          <cell r="AL163">
            <v>558</v>
          </cell>
          <cell r="AM163">
            <v>491</v>
          </cell>
          <cell r="AN163">
            <v>1075</v>
          </cell>
          <cell r="AO163">
            <v>562</v>
          </cell>
          <cell r="AP163">
            <v>513</v>
          </cell>
          <cell r="AQ163">
            <v>1009</v>
          </cell>
          <cell r="AR163">
            <v>555</v>
          </cell>
          <cell r="AS163">
            <v>454</v>
          </cell>
          <cell r="AT163">
            <v>984</v>
          </cell>
          <cell r="AU163">
            <v>531</v>
          </cell>
          <cell r="AV163">
            <v>453</v>
          </cell>
          <cell r="AW163">
            <v>965</v>
          </cell>
          <cell r="AX163">
            <v>483</v>
          </cell>
          <cell r="AY163">
            <v>482</v>
          </cell>
          <cell r="AZ163">
            <v>891</v>
          </cell>
          <cell r="BA163">
            <v>449</v>
          </cell>
          <cell r="BB163">
            <v>442</v>
          </cell>
          <cell r="BC163">
            <v>859</v>
          </cell>
          <cell r="BD163">
            <v>426</v>
          </cell>
          <cell r="BE163">
            <v>433</v>
          </cell>
          <cell r="BF163">
            <v>813</v>
          </cell>
          <cell r="BG163">
            <v>420</v>
          </cell>
          <cell r="BH163">
            <v>393</v>
          </cell>
          <cell r="BI163">
            <v>810</v>
          </cell>
          <cell r="BJ163">
            <v>430</v>
          </cell>
          <cell r="BK163">
            <v>380</v>
          </cell>
          <cell r="BL163">
            <v>887</v>
          </cell>
          <cell r="BM163">
            <v>458</v>
          </cell>
          <cell r="BN163">
            <v>429</v>
          </cell>
          <cell r="BO163">
            <v>884</v>
          </cell>
          <cell r="BP163">
            <v>466</v>
          </cell>
          <cell r="BQ163">
            <v>418</v>
          </cell>
          <cell r="BR163">
            <v>933</v>
          </cell>
          <cell r="BS163">
            <v>451</v>
          </cell>
          <cell r="BT163">
            <v>482</v>
          </cell>
          <cell r="BU163">
            <v>1004</v>
          </cell>
          <cell r="BV163">
            <v>491</v>
          </cell>
          <cell r="BW163">
            <v>513</v>
          </cell>
          <cell r="BX163">
            <v>1331</v>
          </cell>
          <cell r="BY163">
            <v>623</v>
          </cell>
          <cell r="BZ163">
            <v>708</v>
          </cell>
          <cell r="CA163">
            <v>2907</v>
          </cell>
          <cell r="CB163">
            <v>1300</v>
          </cell>
          <cell r="CC163">
            <v>1607</v>
          </cell>
          <cell r="CD163">
            <v>3427</v>
          </cell>
          <cell r="CE163">
            <v>1543</v>
          </cell>
          <cell r="CF163">
            <v>1884</v>
          </cell>
          <cell r="CG163">
            <v>2959</v>
          </cell>
          <cell r="CH163">
            <v>1418</v>
          </cell>
          <cell r="CI163">
            <v>1541</v>
          </cell>
          <cell r="CJ163">
            <v>2567</v>
          </cell>
          <cell r="CK163">
            <v>1275</v>
          </cell>
          <cell r="CL163">
            <v>1292</v>
          </cell>
          <cell r="CM163">
            <v>2008</v>
          </cell>
          <cell r="CN163">
            <v>1051</v>
          </cell>
          <cell r="CO163">
            <v>957</v>
          </cell>
          <cell r="CP163">
            <v>1829</v>
          </cell>
          <cell r="CQ163">
            <v>944</v>
          </cell>
          <cell r="CR163">
            <v>885</v>
          </cell>
          <cell r="CS163">
            <v>1689</v>
          </cell>
          <cell r="CT163">
            <v>846</v>
          </cell>
          <cell r="CU163">
            <v>843</v>
          </cell>
          <cell r="CV163">
            <v>1428</v>
          </cell>
          <cell r="CW163">
            <v>737</v>
          </cell>
          <cell r="CX163">
            <v>691</v>
          </cell>
          <cell r="CY163">
            <v>1546</v>
          </cell>
          <cell r="CZ163">
            <v>792</v>
          </cell>
          <cell r="DA163">
            <v>754</v>
          </cell>
          <cell r="DB163">
            <v>1483</v>
          </cell>
          <cell r="DC163">
            <v>803</v>
          </cell>
          <cell r="DD163">
            <v>680</v>
          </cell>
          <cell r="DE163">
            <v>1551</v>
          </cell>
          <cell r="DF163">
            <v>775</v>
          </cell>
          <cell r="DG163">
            <v>776</v>
          </cell>
          <cell r="DH163">
            <v>1558</v>
          </cell>
          <cell r="DI163">
            <v>851</v>
          </cell>
          <cell r="DJ163">
            <v>707</v>
          </cell>
          <cell r="DK163">
            <v>1421</v>
          </cell>
          <cell r="DL163">
            <v>751</v>
          </cell>
          <cell r="DM163">
            <v>670</v>
          </cell>
          <cell r="DN163">
            <v>1384</v>
          </cell>
          <cell r="DO163">
            <v>713</v>
          </cell>
          <cell r="DP163">
            <v>671</v>
          </cell>
          <cell r="DQ163">
            <v>1377</v>
          </cell>
          <cell r="DR163">
            <v>691</v>
          </cell>
          <cell r="DS163">
            <v>686</v>
          </cell>
          <cell r="DT163">
            <v>1345</v>
          </cell>
          <cell r="DU163">
            <v>657</v>
          </cell>
          <cell r="DV163">
            <v>688</v>
          </cell>
          <cell r="DW163">
            <v>1293</v>
          </cell>
          <cell r="DX163">
            <v>666</v>
          </cell>
          <cell r="DY163">
            <v>627</v>
          </cell>
          <cell r="DZ163">
            <v>1192</v>
          </cell>
          <cell r="EA163">
            <v>581</v>
          </cell>
          <cell r="EB163">
            <v>611</v>
          </cell>
          <cell r="EC163">
            <v>1125</v>
          </cell>
          <cell r="ED163">
            <v>580</v>
          </cell>
          <cell r="EE163">
            <v>545</v>
          </cell>
          <cell r="EF163">
            <v>1034</v>
          </cell>
          <cell r="EG163">
            <v>535</v>
          </cell>
          <cell r="EH163">
            <v>499</v>
          </cell>
          <cell r="EI163">
            <v>1051</v>
          </cell>
          <cell r="EJ163">
            <v>551</v>
          </cell>
          <cell r="EK163">
            <v>500</v>
          </cell>
          <cell r="EL163">
            <v>1025</v>
          </cell>
          <cell r="EM163">
            <v>564</v>
          </cell>
          <cell r="EN163">
            <v>461</v>
          </cell>
          <cell r="EO163">
            <v>1026</v>
          </cell>
          <cell r="EP163">
            <v>502</v>
          </cell>
          <cell r="EQ163">
            <v>524</v>
          </cell>
          <cell r="ER163">
            <v>1138</v>
          </cell>
          <cell r="ES163">
            <v>577</v>
          </cell>
          <cell r="ET163">
            <v>561</v>
          </cell>
          <cell r="EU163">
            <v>1102</v>
          </cell>
          <cell r="EV163">
            <v>549</v>
          </cell>
          <cell r="EW163">
            <v>553</v>
          </cell>
          <cell r="EX163">
            <v>1140</v>
          </cell>
          <cell r="EY163">
            <v>575</v>
          </cell>
          <cell r="EZ163">
            <v>565</v>
          </cell>
          <cell r="FA163">
            <v>1105</v>
          </cell>
          <cell r="FB163">
            <v>546</v>
          </cell>
          <cell r="FC163">
            <v>559</v>
          </cell>
          <cell r="FD163">
            <v>1154</v>
          </cell>
          <cell r="FE163">
            <v>560</v>
          </cell>
          <cell r="FF163">
            <v>594</v>
          </cell>
          <cell r="FG163">
            <v>1150</v>
          </cell>
          <cell r="FH163">
            <v>592</v>
          </cell>
          <cell r="FI163">
            <v>558</v>
          </cell>
          <cell r="FJ163">
            <v>1187</v>
          </cell>
          <cell r="FK163">
            <v>586</v>
          </cell>
          <cell r="FL163">
            <v>601</v>
          </cell>
          <cell r="FM163">
            <v>1214</v>
          </cell>
          <cell r="FN163">
            <v>583</v>
          </cell>
          <cell r="FO163">
            <v>631</v>
          </cell>
          <cell r="FP163">
            <v>1184</v>
          </cell>
          <cell r="FQ163">
            <v>583</v>
          </cell>
          <cell r="FR163">
            <v>601</v>
          </cell>
          <cell r="FS163">
            <v>1219</v>
          </cell>
          <cell r="FT163">
            <v>620</v>
          </cell>
          <cell r="FU163">
            <v>599</v>
          </cell>
          <cell r="FV163">
            <v>1253</v>
          </cell>
          <cell r="FW163">
            <v>583</v>
          </cell>
          <cell r="FX163">
            <v>670</v>
          </cell>
          <cell r="FY163">
            <v>1206</v>
          </cell>
          <cell r="FZ163">
            <v>578</v>
          </cell>
          <cell r="GA163">
            <v>628</v>
          </cell>
          <cell r="GB163">
            <v>1209</v>
          </cell>
          <cell r="GC163">
            <v>589</v>
          </cell>
          <cell r="GD163">
            <v>620</v>
          </cell>
          <cell r="GE163">
            <v>1105</v>
          </cell>
          <cell r="GF163">
            <v>544</v>
          </cell>
          <cell r="GG163">
            <v>561</v>
          </cell>
          <cell r="GH163">
            <v>1051</v>
          </cell>
          <cell r="GI163">
            <v>544</v>
          </cell>
          <cell r="GJ163">
            <v>507</v>
          </cell>
          <cell r="GK163">
            <v>1001</v>
          </cell>
          <cell r="GL163">
            <v>440</v>
          </cell>
          <cell r="GM163">
            <v>561</v>
          </cell>
          <cell r="GN163">
            <v>975</v>
          </cell>
          <cell r="GO163">
            <v>498</v>
          </cell>
          <cell r="GP163">
            <v>477</v>
          </cell>
          <cell r="GQ163">
            <v>929</v>
          </cell>
          <cell r="GR163">
            <v>465</v>
          </cell>
          <cell r="GS163">
            <v>464</v>
          </cell>
          <cell r="GT163">
            <v>907</v>
          </cell>
          <cell r="GU163">
            <v>459</v>
          </cell>
          <cell r="GV163">
            <v>448</v>
          </cell>
          <cell r="GW163">
            <v>928</v>
          </cell>
          <cell r="GX163">
            <v>433</v>
          </cell>
          <cell r="GY163">
            <v>495</v>
          </cell>
          <cell r="GZ163">
            <v>910</v>
          </cell>
          <cell r="HA163">
            <v>437</v>
          </cell>
          <cell r="HB163">
            <v>473</v>
          </cell>
          <cell r="HC163">
            <v>897</v>
          </cell>
          <cell r="HD163">
            <v>450</v>
          </cell>
          <cell r="HE163">
            <v>447</v>
          </cell>
          <cell r="HF163">
            <v>926</v>
          </cell>
          <cell r="HG163">
            <v>459</v>
          </cell>
          <cell r="HH163">
            <v>467</v>
          </cell>
          <cell r="HI163">
            <v>922</v>
          </cell>
          <cell r="HJ163">
            <v>438</v>
          </cell>
          <cell r="HK163">
            <v>484</v>
          </cell>
          <cell r="HL163">
            <v>894</v>
          </cell>
          <cell r="HM163">
            <v>435</v>
          </cell>
          <cell r="HN163">
            <v>459</v>
          </cell>
          <cell r="HO163">
            <v>960</v>
          </cell>
          <cell r="HP163">
            <v>502</v>
          </cell>
          <cell r="HQ163">
            <v>458</v>
          </cell>
          <cell r="HR163">
            <v>944</v>
          </cell>
          <cell r="HS163">
            <v>469</v>
          </cell>
          <cell r="HT163">
            <v>475</v>
          </cell>
          <cell r="HU163">
            <v>798</v>
          </cell>
          <cell r="HV163">
            <v>401</v>
          </cell>
          <cell r="HW163">
            <v>397</v>
          </cell>
          <cell r="HX163">
            <v>744</v>
          </cell>
          <cell r="HY163">
            <v>349</v>
          </cell>
          <cell r="HZ163">
            <v>395</v>
          </cell>
          <cell r="IA163">
            <v>718</v>
          </cell>
          <cell r="IB163">
            <v>354</v>
          </cell>
          <cell r="IC163">
            <v>364</v>
          </cell>
          <cell r="ID163">
            <v>724</v>
          </cell>
          <cell r="IE163">
            <v>356</v>
          </cell>
          <cell r="IF163">
            <v>368</v>
          </cell>
          <cell r="IG163">
            <v>555</v>
          </cell>
          <cell r="IH163">
            <v>263</v>
          </cell>
          <cell r="II163">
            <v>292</v>
          </cell>
          <cell r="IJ163">
            <v>532</v>
          </cell>
          <cell r="IK163">
            <v>250</v>
          </cell>
          <cell r="IL163">
            <v>282</v>
          </cell>
          <cell r="IM163">
            <v>557</v>
          </cell>
          <cell r="IN163">
            <v>269</v>
          </cell>
          <cell r="IO163">
            <v>288</v>
          </cell>
          <cell r="IP163">
            <v>550</v>
          </cell>
          <cell r="IQ163">
            <v>261</v>
          </cell>
          <cell r="IR163">
            <v>289</v>
          </cell>
          <cell r="IS163">
            <v>520</v>
          </cell>
          <cell r="IT163">
            <v>207</v>
          </cell>
          <cell r="IU163">
            <v>313</v>
          </cell>
          <cell r="IV163">
            <v>476</v>
          </cell>
          <cell r="IW163">
            <v>201</v>
          </cell>
          <cell r="IX163">
            <v>275</v>
          </cell>
          <cell r="IY163">
            <v>467</v>
          </cell>
          <cell r="IZ163">
            <v>202</v>
          </cell>
          <cell r="JA163">
            <v>265</v>
          </cell>
          <cell r="JB163">
            <v>430</v>
          </cell>
          <cell r="JC163">
            <v>185</v>
          </cell>
          <cell r="JD163">
            <v>245</v>
          </cell>
          <cell r="JE163">
            <v>407</v>
          </cell>
          <cell r="JF163">
            <v>181</v>
          </cell>
          <cell r="JG163">
            <v>226</v>
          </cell>
          <cell r="JH163">
            <v>389</v>
          </cell>
          <cell r="JI163">
            <v>146</v>
          </cell>
          <cell r="JJ163">
            <v>243</v>
          </cell>
          <cell r="JK163">
            <v>399</v>
          </cell>
          <cell r="JL163">
            <v>176</v>
          </cell>
          <cell r="JM163">
            <v>223</v>
          </cell>
          <cell r="JN163">
            <v>381</v>
          </cell>
          <cell r="JO163">
            <v>151</v>
          </cell>
          <cell r="JP163">
            <v>230</v>
          </cell>
          <cell r="JQ163">
            <v>351</v>
          </cell>
          <cell r="JR163">
            <v>144</v>
          </cell>
          <cell r="JS163">
            <v>207</v>
          </cell>
          <cell r="JT163">
            <v>321</v>
          </cell>
          <cell r="JU163">
            <v>126</v>
          </cell>
          <cell r="JV163">
            <v>195</v>
          </cell>
          <cell r="JW163">
            <v>263</v>
          </cell>
          <cell r="JX163">
            <v>86</v>
          </cell>
          <cell r="JY163">
            <v>177</v>
          </cell>
          <cell r="JZ163">
            <v>202</v>
          </cell>
          <cell r="KA163">
            <v>77</v>
          </cell>
          <cell r="KB163">
            <v>125</v>
          </cell>
          <cell r="KC163">
            <v>178</v>
          </cell>
          <cell r="KD163">
            <v>61</v>
          </cell>
          <cell r="KE163">
            <v>117</v>
          </cell>
          <cell r="KF163">
            <v>823</v>
          </cell>
          <cell r="KG163">
            <v>210</v>
          </cell>
          <cell r="KH163">
            <v>613</v>
          </cell>
        </row>
        <row r="164">
          <cell r="C164" t="str">
            <v>Liverpool</v>
          </cell>
          <cell r="D164" t="str">
            <v>E08000012</v>
          </cell>
          <cell r="E164" t="str">
            <v>Metropolitan District</v>
          </cell>
          <cell r="F164">
            <v>478580</v>
          </cell>
          <cell r="G164">
            <v>327711</v>
          </cell>
          <cell r="H164">
            <v>6.6230561899999998</v>
          </cell>
          <cell r="I164">
            <v>0.68475698942705499</v>
          </cell>
          <cell r="J164">
            <v>38039</v>
          </cell>
          <cell r="K164">
            <v>40018</v>
          </cell>
          <cell r="L164">
            <v>42076</v>
          </cell>
          <cell r="M164">
            <v>37547</v>
          </cell>
          <cell r="N164">
            <v>29588</v>
          </cell>
          <cell r="O164">
            <v>28223</v>
          </cell>
          <cell r="P164">
            <v>29410</v>
          </cell>
          <cell r="Q164">
            <v>31466</v>
          </cell>
          <cell r="R164">
            <v>25218</v>
          </cell>
          <cell r="S164">
            <v>26126</v>
          </cell>
          <cell r="T164">
            <v>237018</v>
          </cell>
          <cell r="U164">
            <v>241562</v>
          </cell>
          <cell r="V164">
            <v>5867</v>
          </cell>
          <cell r="W164">
            <v>3062</v>
          </cell>
          <cell r="X164">
            <v>2805</v>
          </cell>
          <cell r="Y164">
            <v>5789</v>
          </cell>
          <cell r="Z164">
            <v>2940</v>
          </cell>
          <cell r="AA164">
            <v>2849</v>
          </cell>
          <cell r="AB164">
            <v>5617</v>
          </cell>
          <cell r="AC164">
            <v>2850</v>
          </cell>
          <cell r="AD164">
            <v>2767</v>
          </cell>
          <cell r="AE164">
            <v>5975</v>
          </cell>
          <cell r="AF164">
            <v>2990</v>
          </cell>
          <cell r="AG164">
            <v>2985</v>
          </cell>
          <cell r="AH164">
            <v>5453</v>
          </cell>
          <cell r="AI164">
            <v>2838</v>
          </cell>
          <cell r="AJ164">
            <v>2615</v>
          </cell>
          <cell r="AK164">
            <v>5167</v>
          </cell>
          <cell r="AL164">
            <v>2683</v>
          </cell>
          <cell r="AM164">
            <v>2484</v>
          </cell>
          <cell r="AN164">
            <v>5290</v>
          </cell>
          <cell r="AO164">
            <v>2684</v>
          </cell>
          <cell r="AP164">
            <v>2606</v>
          </cell>
          <cell r="AQ164">
            <v>5113</v>
          </cell>
          <cell r="AR164">
            <v>2595</v>
          </cell>
          <cell r="AS164">
            <v>2518</v>
          </cell>
          <cell r="AT164">
            <v>5053</v>
          </cell>
          <cell r="AU164">
            <v>2568</v>
          </cell>
          <cell r="AV164">
            <v>2485</v>
          </cell>
          <cell r="AW164">
            <v>4757</v>
          </cell>
          <cell r="AX164">
            <v>2465</v>
          </cell>
          <cell r="AY164">
            <v>2292</v>
          </cell>
          <cell r="AZ164">
            <v>4452</v>
          </cell>
          <cell r="BA164">
            <v>2271</v>
          </cell>
          <cell r="BB164">
            <v>2181</v>
          </cell>
          <cell r="BC164">
            <v>4419</v>
          </cell>
          <cell r="BD164">
            <v>2242</v>
          </cell>
          <cell r="BE164">
            <v>2177</v>
          </cell>
          <cell r="BF164">
            <v>4420</v>
          </cell>
          <cell r="BG164">
            <v>2213</v>
          </cell>
          <cell r="BH164">
            <v>2207</v>
          </cell>
          <cell r="BI164">
            <v>4274</v>
          </cell>
          <cell r="BJ164">
            <v>2144</v>
          </cell>
          <cell r="BK164">
            <v>2130</v>
          </cell>
          <cell r="BL164">
            <v>4511</v>
          </cell>
          <cell r="BM164">
            <v>2303</v>
          </cell>
          <cell r="BN164">
            <v>2208</v>
          </cell>
          <cell r="BO164">
            <v>4673</v>
          </cell>
          <cell r="BP164">
            <v>2349</v>
          </cell>
          <cell r="BQ164">
            <v>2324</v>
          </cell>
          <cell r="BR164">
            <v>4950</v>
          </cell>
          <cell r="BS164">
            <v>2475</v>
          </cell>
          <cell r="BT164">
            <v>2475</v>
          </cell>
          <cell r="BU164">
            <v>5025</v>
          </cell>
          <cell r="BV164">
            <v>2544</v>
          </cell>
          <cell r="BW164">
            <v>2481</v>
          </cell>
          <cell r="BX164">
            <v>6128</v>
          </cell>
          <cell r="BY164">
            <v>3024</v>
          </cell>
          <cell r="BZ164">
            <v>3104</v>
          </cell>
          <cell r="CA164">
            <v>9603</v>
          </cell>
          <cell r="CB164">
            <v>4516</v>
          </cell>
          <cell r="CC164">
            <v>5087</v>
          </cell>
          <cell r="CD164">
            <v>11051</v>
          </cell>
          <cell r="CE164">
            <v>5280</v>
          </cell>
          <cell r="CF164">
            <v>5771</v>
          </cell>
          <cell r="CG164">
            <v>10984</v>
          </cell>
          <cell r="CH164">
            <v>5111</v>
          </cell>
          <cell r="CI164">
            <v>5873</v>
          </cell>
          <cell r="CJ164">
            <v>10173</v>
          </cell>
          <cell r="CK164">
            <v>5029</v>
          </cell>
          <cell r="CL164">
            <v>5144</v>
          </cell>
          <cell r="CM164">
            <v>9844</v>
          </cell>
          <cell r="CN164">
            <v>4846</v>
          </cell>
          <cell r="CO164">
            <v>4998</v>
          </cell>
          <cell r="CP164">
            <v>10299</v>
          </cell>
          <cell r="CQ164">
            <v>5214</v>
          </cell>
          <cell r="CR164">
            <v>5085</v>
          </cell>
          <cell r="CS164">
            <v>9644</v>
          </cell>
          <cell r="CT164">
            <v>5043</v>
          </cell>
          <cell r="CU164">
            <v>4601</v>
          </cell>
          <cell r="CV164">
            <v>8959</v>
          </cell>
          <cell r="CW164">
            <v>4691</v>
          </cell>
          <cell r="CX164">
            <v>4268</v>
          </cell>
          <cell r="CY164">
            <v>8069</v>
          </cell>
          <cell r="CZ164">
            <v>4216</v>
          </cell>
          <cell r="DA164">
            <v>3853</v>
          </cell>
          <cell r="DB164">
            <v>7649</v>
          </cell>
          <cell r="DC164">
            <v>4066</v>
          </cell>
          <cell r="DD164">
            <v>3583</v>
          </cell>
          <cell r="DE164">
            <v>8140</v>
          </cell>
          <cell r="DF164">
            <v>4288</v>
          </cell>
          <cell r="DG164">
            <v>3852</v>
          </cell>
          <cell r="DH164">
            <v>8138</v>
          </cell>
          <cell r="DI164">
            <v>4334</v>
          </cell>
          <cell r="DJ164">
            <v>3804</v>
          </cell>
          <cell r="DK164">
            <v>7438</v>
          </cell>
          <cell r="DL164">
            <v>4085</v>
          </cell>
          <cell r="DM164">
            <v>3353</v>
          </cell>
          <cell r="DN164">
            <v>7339</v>
          </cell>
          <cell r="DO164">
            <v>3765</v>
          </cell>
          <cell r="DP164">
            <v>3574</v>
          </cell>
          <cell r="DQ164">
            <v>7187</v>
          </cell>
          <cell r="DR164">
            <v>3852</v>
          </cell>
          <cell r="DS164">
            <v>3335</v>
          </cell>
          <cell r="DT164">
            <v>7060</v>
          </cell>
          <cell r="DU164">
            <v>3736</v>
          </cell>
          <cell r="DV164">
            <v>3324</v>
          </cell>
          <cell r="DW164">
            <v>6981</v>
          </cell>
          <cell r="DX164">
            <v>3634</v>
          </cell>
          <cell r="DY164">
            <v>3347</v>
          </cell>
          <cell r="DZ164">
            <v>6408</v>
          </cell>
          <cell r="EA164">
            <v>3411</v>
          </cell>
          <cell r="EB164">
            <v>2997</v>
          </cell>
          <cell r="EC164">
            <v>5830</v>
          </cell>
          <cell r="ED164">
            <v>3109</v>
          </cell>
          <cell r="EE164">
            <v>2721</v>
          </cell>
          <cell r="EF164">
            <v>5466</v>
          </cell>
          <cell r="EG164">
            <v>2881</v>
          </cell>
          <cell r="EH164">
            <v>2585</v>
          </cell>
          <cell r="EI164">
            <v>5443</v>
          </cell>
          <cell r="EJ164">
            <v>2766</v>
          </cell>
          <cell r="EK164">
            <v>2677</v>
          </cell>
          <cell r="EL164">
            <v>5234</v>
          </cell>
          <cell r="EM164">
            <v>2613</v>
          </cell>
          <cell r="EN164">
            <v>2621</v>
          </cell>
          <cell r="EO164">
            <v>5181</v>
          </cell>
          <cell r="EP164">
            <v>2560</v>
          </cell>
          <cell r="EQ164">
            <v>2621</v>
          </cell>
          <cell r="ER164">
            <v>5428</v>
          </cell>
          <cell r="ES164">
            <v>2685</v>
          </cell>
          <cell r="ET164">
            <v>2743</v>
          </cell>
          <cell r="EU164">
            <v>5752</v>
          </cell>
          <cell r="EV164">
            <v>2849</v>
          </cell>
          <cell r="EW164">
            <v>2903</v>
          </cell>
          <cell r="EX164">
            <v>6088</v>
          </cell>
          <cell r="EY164">
            <v>3080</v>
          </cell>
          <cell r="EZ164">
            <v>3008</v>
          </cell>
          <cell r="FA164">
            <v>6002</v>
          </cell>
          <cell r="FB164">
            <v>3006</v>
          </cell>
          <cell r="FC164">
            <v>2996</v>
          </cell>
          <cell r="FD164">
            <v>6061</v>
          </cell>
          <cell r="FE164">
            <v>3094</v>
          </cell>
          <cell r="FF164">
            <v>2967</v>
          </cell>
          <cell r="FG164">
            <v>5861</v>
          </cell>
          <cell r="FH164">
            <v>2897</v>
          </cell>
          <cell r="FI164">
            <v>2964</v>
          </cell>
          <cell r="FJ164">
            <v>6010</v>
          </cell>
          <cell r="FK164">
            <v>2958</v>
          </cell>
          <cell r="FL164">
            <v>3052</v>
          </cell>
          <cell r="FM164">
            <v>5942</v>
          </cell>
          <cell r="FN164">
            <v>2722</v>
          </cell>
          <cell r="FO164">
            <v>3220</v>
          </cell>
          <cell r="FP164">
            <v>6140</v>
          </cell>
          <cell r="FQ164">
            <v>2873</v>
          </cell>
          <cell r="FR164">
            <v>3267</v>
          </cell>
          <cell r="FS164">
            <v>6220</v>
          </cell>
          <cell r="FT164">
            <v>2929</v>
          </cell>
          <cell r="FU164">
            <v>3291</v>
          </cell>
          <cell r="FV164">
            <v>6339</v>
          </cell>
          <cell r="FW164">
            <v>3063</v>
          </cell>
          <cell r="FX164">
            <v>3276</v>
          </cell>
          <cell r="FY164">
            <v>6328</v>
          </cell>
          <cell r="FZ164">
            <v>3023</v>
          </cell>
          <cell r="GA164">
            <v>3305</v>
          </cell>
          <cell r="GB164">
            <v>5973</v>
          </cell>
          <cell r="GC164">
            <v>2845</v>
          </cell>
          <cell r="GD164">
            <v>3128</v>
          </cell>
          <cell r="GE164">
            <v>5825</v>
          </cell>
          <cell r="GF164">
            <v>2835</v>
          </cell>
          <cell r="GG164">
            <v>2990</v>
          </cell>
          <cell r="GH164">
            <v>5630</v>
          </cell>
          <cell r="GI164">
            <v>2693</v>
          </cell>
          <cell r="GJ164">
            <v>2937</v>
          </cell>
          <cell r="GK164">
            <v>5580</v>
          </cell>
          <cell r="GL164">
            <v>2767</v>
          </cell>
          <cell r="GM164">
            <v>2813</v>
          </cell>
          <cell r="GN164">
            <v>5410</v>
          </cell>
          <cell r="GO164">
            <v>2593</v>
          </cell>
          <cell r="GP164">
            <v>2817</v>
          </cell>
          <cell r="GQ164">
            <v>5240</v>
          </cell>
          <cell r="GR164">
            <v>2597</v>
          </cell>
          <cell r="GS164">
            <v>2643</v>
          </cell>
          <cell r="GT164">
            <v>4860</v>
          </cell>
          <cell r="GU164">
            <v>2376</v>
          </cell>
          <cell r="GV164">
            <v>2484</v>
          </cell>
          <cell r="GW164">
            <v>4860</v>
          </cell>
          <cell r="GX164">
            <v>2347</v>
          </cell>
          <cell r="GY164">
            <v>2513</v>
          </cell>
          <cell r="GZ164">
            <v>4760</v>
          </cell>
          <cell r="HA164">
            <v>2375</v>
          </cell>
          <cell r="HB164">
            <v>2385</v>
          </cell>
          <cell r="HC164">
            <v>4651</v>
          </cell>
          <cell r="HD164">
            <v>2322</v>
          </cell>
          <cell r="HE164">
            <v>2329</v>
          </cell>
          <cell r="HF164">
            <v>4528</v>
          </cell>
          <cell r="HG164">
            <v>2313</v>
          </cell>
          <cell r="HH164">
            <v>2215</v>
          </cell>
          <cell r="HI164">
            <v>4439</v>
          </cell>
          <cell r="HJ164">
            <v>2169</v>
          </cell>
          <cell r="HK164">
            <v>2270</v>
          </cell>
          <cell r="HL164">
            <v>4391</v>
          </cell>
          <cell r="HM164">
            <v>2176</v>
          </cell>
          <cell r="HN164">
            <v>2215</v>
          </cell>
          <cell r="HO164">
            <v>4520</v>
          </cell>
          <cell r="HP164">
            <v>2212</v>
          </cell>
          <cell r="HQ164">
            <v>2308</v>
          </cell>
          <cell r="HR164">
            <v>4846</v>
          </cell>
          <cell r="HS164">
            <v>2424</v>
          </cell>
          <cell r="HT164">
            <v>2422</v>
          </cell>
          <cell r="HU164">
            <v>3668</v>
          </cell>
          <cell r="HV164">
            <v>1812</v>
          </cell>
          <cell r="HW164">
            <v>1856</v>
          </cell>
          <cell r="HX164">
            <v>3260</v>
          </cell>
          <cell r="HY164">
            <v>1577</v>
          </cell>
          <cell r="HZ164">
            <v>1683</v>
          </cell>
          <cell r="IA164">
            <v>3384</v>
          </cell>
          <cell r="IB164">
            <v>1614</v>
          </cell>
          <cell r="IC164">
            <v>1770</v>
          </cell>
          <cell r="ID164">
            <v>3230</v>
          </cell>
          <cell r="IE164">
            <v>1523</v>
          </cell>
          <cell r="IF164">
            <v>1707</v>
          </cell>
          <cell r="IG164">
            <v>2833</v>
          </cell>
          <cell r="IH164">
            <v>1314</v>
          </cell>
          <cell r="II164">
            <v>1519</v>
          </cell>
          <cell r="IJ164">
            <v>2790</v>
          </cell>
          <cell r="IK164">
            <v>1260</v>
          </cell>
          <cell r="IL164">
            <v>1530</v>
          </cell>
          <cell r="IM164">
            <v>2854</v>
          </cell>
          <cell r="IN164">
            <v>1327</v>
          </cell>
          <cell r="IO164">
            <v>1527</v>
          </cell>
          <cell r="IP164">
            <v>2900</v>
          </cell>
          <cell r="IQ164">
            <v>1322</v>
          </cell>
          <cell r="IR164">
            <v>1578</v>
          </cell>
          <cell r="IS164">
            <v>2763</v>
          </cell>
          <cell r="IT164">
            <v>1242</v>
          </cell>
          <cell r="IU164">
            <v>1521</v>
          </cell>
          <cell r="IV164">
            <v>2635</v>
          </cell>
          <cell r="IW164">
            <v>1160</v>
          </cell>
          <cell r="IX164">
            <v>1475</v>
          </cell>
          <cell r="IY164">
            <v>2636</v>
          </cell>
          <cell r="IZ164">
            <v>1163</v>
          </cell>
          <cell r="JA164">
            <v>1473</v>
          </cell>
          <cell r="JB164">
            <v>2422</v>
          </cell>
          <cell r="JC164">
            <v>1029</v>
          </cell>
          <cell r="JD164">
            <v>1393</v>
          </cell>
          <cell r="JE164">
            <v>2185</v>
          </cell>
          <cell r="JF164">
            <v>955</v>
          </cell>
          <cell r="JG164">
            <v>1230</v>
          </cell>
          <cell r="JH164">
            <v>2014</v>
          </cell>
          <cell r="JI164">
            <v>812</v>
          </cell>
          <cell r="JJ164">
            <v>1202</v>
          </cell>
          <cell r="JK164">
            <v>1927</v>
          </cell>
          <cell r="JL164">
            <v>769</v>
          </cell>
          <cell r="JM164">
            <v>1158</v>
          </cell>
          <cell r="JN164">
            <v>1739</v>
          </cell>
          <cell r="JO164">
            <v>677</v>
          </cell>
          <cell r="JP164">
            <v>1062</v>
          </cell>
          <cell r="JQ164">
            <v>1516</v>
          </cell>
          <cell r="JR164">
            <v>581</v>
          </cell>
          <cell r="JS164">
            <v>935</v>
          </cell>
          <cell r="JT164">
            <v>1404</v>
          </cell>
          <cell r="JU164">
            <v>561</v>
          </cell>
          <cell r="JV164">
            <v>843</v>
          </cell>
          <cell r="JW164">
            <v>1096</v>
          </cell>
          <cell r="JX164">
            <v>418</v>
          </cell>
          <cell r="JY164">
            <v>678</v>
          </cell>
          <cell r="JZ164">
            <v>968</v>
          </cell>
          <cell r="KA164">
            <v>314</v>
          </cell>
          <cell r="KB164">
            <v>654</v>
          </cell>
          <cell r="KC164">
            <v>804</v>
          </cell>
          <cell r="KD164">
            <v>250</v>
          </cell>
          <cell r="KE164">
            <v>554</v>
          </cell>
          <cell r="KF164">
            <v>2815</v>
          </cell>
          <cell r="KG164">
            <v>829</v>
          </cell>
          <cell r="KH164">
            <v>1986</v>
          </cell>
        </row>
        <row r="165">
          <cell r="C165" t="str">
            <v>Luton</v>
          </cell>
          <cell r="D165" t="str">
            <v>E06000032</v>
          </cell>
          <cell r="E165" t="str">
            <v>Unitary Authority</v>
          </cell>
          <cell r="F165">
            <v>214710</v>
          </cell>
          <cell r="G165">
            <v>138226</v>
          </cell>
          <cell r="H165">
            <v>5.6898710299999999</v>
          </cell>
          <cell r="I165">
            <v>0.6437799823017093</v>
          </cell>
          <cell r="J165">
            <v>13237</v>
          </cell>
          <cell r="K165">
            <v>12782</v>
          </cell>
          <cell r="L165">
            <v>19447</v>
          </cell>
          <cell r="M165">
            <v>18154</v>
          </cell>
          <cell r="N165">
            <v>14994</v>
          </cell>
          <cell r="O165">
            <v>14154</v>
          </cell>
          <cell r="P165">
            <v>13133</v>
          </cell>
          <cell r="Q165">
            <v>13261</v>
          </cell>
          <cell r="R165">
            <v>9572</v>
          </cell>
          <cell r="S165">
            <v>9492</v>
          </cell>
          <cell r="T165">
            <v>108395</v>
          </cell>
          <cell r="U165">
            <v>106315</v>
          </cell>
          <cell r="V165">
            <v>3575</v>
          </cell>
          <cell r="W165">
            <v>1865</v>
          </cell>
          <cell r="X165">
            <v>1710</v>
          </cell>
          <cell r="Y165">
            <v>3617</v>
          </cell>
          <cell r="Z165">
            <v>1896</v>
          </cell>
          <cell r="AA165">
            <v>1721</v>
          </cell>
          <cell r="AB165">
            <v>3613</v>
          </cell>
          <cell r="AC165">
            <v>1870</v>
          </cell>
          <cell r="AD165">
            <v>1743</v>
          </cell>
          <cell r="AE165">
            <v>3627</v>
          </cell>
          <cell r="AF165">
            <v>1833</v>
          </cell>
          <cell r="AG165">
            <v>1794</v>
          </cell>
          <cell r="AH165">
            <v>3552</v>
          </cell>
          <cell r="AI165">
            <v>1792</v>
          </cell>
          <cell r="AJ165">
            <v>1760</v>
          </cell>
          <cell r="AK165">
            <v>3364</v>
          </cell>
          <cell r="AL165">
            <v>1743</v>
          </cell>
          <cell r="AM165">
            <v>1621</v>
          </cell>
          <cell r="AN165">
            <v>3331</v>
          </cell>
          <cell r="AO165">
            <v>1711</v>
          </cell>
          <cell r="AP165">
            <v>1620</v>
          </cell>
          <cell r="AQ165">
            <v>3422</v>
          </cell>
          <cell r="AR165">
            <v>1811</v>
          </cell>
          <cell r="AS165">
            <v>1611</v>
          </cell>
          <cell r="AT165">
            <v>3148</v>
          </cell>
          <cell r="AU165">
            <v>1669</v>
          </cell>
          <cell r="AV165">
            <v>1479</v>
          </cell>
          <cell r="AW165">
            <v>3023</v>
          </cell>
          <cell r="AX165">
            <v>1547</v>
          </cell>
          <cell r="AY165">
            <v>1476</v>
          </cell>
          <cell r="AZ165">
            <v>3035</v>
          </cell>
          <cell r="BA165">
            <v>1595</v>
          </cell>
          <cell r="BB165">
            <v>1440</v>
          </cell>
          <cell r="BC165">
            <v>2714</v>
          </cell>
          <cell r="BD165">
            <v>1419</v>
          </cell>
          <cell r="BE165">
            <v>1295</v>
          </cell>
          <cell r="BF165">
            <v>2764</v>
          </cell>
          <cell r="BG165">
            <v>1429</v>
          </cell>
          <cell r="BH165">
            <v>1335</v>
          </cell>
          <cell r="BI165">
            <v>2686</v>
          </cell>
          <cell r="BJ165">
            <v>1400</v>
          </cell>
          <cell r="BK165">
            <v>1286</v>
          </cell>
          <cell r="BL165">
            <v>2572</v>
          </cell>
          <cell r="BM165">
            <v>1273</v>
          </cell>
          <cell r="BN165">
            <v>1299</v>
          </cell>
          <cell r="BO165">
            <v>2592</v>
          </cell>
          <cell r="BP165">
            <v>1290</v>
          </cell>
          <cell r="BQ165">
            <v>1302</v>
          </cell>
          <cell r="BR165">
            <v>2706</v>
          </cell>
          <cell r="BS165">
            <v>1365</v>
          </cell>
          <cell r="BT165">
            <v>1341</v>
          </cell>
          <cell r="BU165">
            <v>2751</v>
          </cell>
          <cell r="BV165">
            <v>1361</v>
          </cell>
          <cell r="BW165">
            <v>1390</v>
          </cell>
          <cell r="BX165">
            <v>2710</v>
          </cell>
          <cell r="BY165">
            <v>1399</v>
          </cell>
          <cell r="BZ165">
            <v>1311</v>
          </cell>
          <cell r="CA165">
            <v>2524</v>
          </cell>
          <cell r="CB165">
            <v>1258</v>
          </cell>
          <cell r="CC165">
            <v>1266</v>
          </cell>
          <cell r="CD165">
            <v>2720</v>
          </cell>
          <cell r="CE165">
            <v>1350</v>
          </cell>
          <cell r="CF165">
            <v>1370</v>
          </cell>
          <cell r="CG165">
            <v>3042</v>
          </cell>
          <cell r="CH165">
            <v>1523</v>
          </cell>
          <cell r="CI165">
            <v>1519</v>
          </cell>
          <cell r="CJ165">
            <v>3134</v>
          </cell>
          <cell r="CK165">
            <v>1590</v>
          </cell>
          <cell r="CL165">
            <v>1544</v>
          </cell>
          <cell r="CM165">
            <v>3076</v>
          </cell>
          <cell r="CN165">
            <v>1602</v>
          </cell>
          <cell r="CO165">
            <v>1474</v>
          </cell>
          <cell r="CP165">
            <v>3356</v>
          </cell>
          <cell r="CQ165">
            <v>1789</v>
          </cell>
          <cell r="CR165">
            <v>1567</v>
          </cell>
          <cell r="CS165">
            <v>3491</v>
          </cell>
          <cell r="CT165">
            <v>1842</v>
          </cell>
          <cell r="CU165">
            <v>1649</v>
          </cell>
          <cell r="CV165">
            <v>3644</v>
          </cell>
          <cell r="CW165">
            <v>1896</v>
          </cell>
          <cell r="CX165">
            <v>1748</v>
          </cell>
          <cell r="CY165">
            <v>3806</v>
          </cell>
          <cell r="CZ165">
            <v>1900</v>
          </cell>
          <cell r="DA165">
            <v>1906</v>
          </cell>
          <cell r="DB165">
            <v>3883</v>
          </cell>
          <cell r="DC165">
            <v>2032</v>
          </cell>
          <cell r="DD165">
            <v>1851</v>
          </cell>
          <cell r="DE165">
            <v>3909</v>
          </cell>
          <cell r="DF165">
            <v>2080</v>
          </cell>
          <cell r="DG165">
            <v>1829</v>
          </cell>
          <cell r="DH165">
            <v>3927</v>
          </cell>
          <cell r="DI165">
            <v>2007</v>
          </cell>
          <cell r="DJ165">
            <v>1920</v>
          </cell>
          <cell r="DK165">
            <v>3922</v>
          </cell>
          <cell r="DL165">
            <v>2062</v>
          </cell>
          <cell r="DM165">
            <v>1860</v>
          </cell>
          <cell r="DN165">
            <v>3853</v>
          </cell>
          <cell r="DO165">
            <v>1972</v>
          </cell>
          <cell r="DP165">
            <v>1881</v>
          </cell>
          <cell r="DQ165">
            <v>3641</v>
          </cell>
          <cell r="DR165">
            <v>1856</v>
          </cell>
          <cell r="DS165">
            <v>1785</v>
          </cell>
          <cell r="DT165">
            <v>3525</v>
          </cell>
          <cell r="DU165">
            <v>1800</v>
          </cell>
          <cell r="DV165">
            <v>1725</v>
          </cell>
          <cell r="DW165">
            <v>3461</v>
          </cell>
          <cell r="DX165">
            <v>1793</v>
          </cell>
          <cell r="DY165">
            <v>1668</v>
          </cell>
          <cell r="DZ165">
            <v>3312</v>
          </cell>
          <cell r="EA165">
            <v>1727</v>
          </cell>
          <cell r="EB165">
            <v>1585</v>
          </cell>
          <cell r="EC165">
            <v>2962</v>
          </cell>
          <cell r="ED165">
            <v>1532</v>
          </cell>
          <cell r="EE165">
            <v>1430</v>
          </cell>
          <cell r="EF165">
            <v>2901</v>
          </cell>
          <cell r="EG165">
            <v>1469</v>
          </cell>
          <cell r="EH165">
            <v>1432</v>
          </cell>
          <cell r="EI165">
            <v>2868</v>
          </cell>
          <cell r="EJ165">
            <v>1466</v>
          </cell>
          <cell r="EK165">
            <v>1402</v>
          </cell>
          <cell r="EL165">
            <v>2918</v>
          </cell>
          <cell r="EM165">
            <v>1529</v>
          </cell>
          <cell r="EN165">
            <v>1389</v>
          </cell>
          <cell r="EO165">
            <v>2585</v>
          </cell>
          <cell r="EP165">
            <v>1281</v>
          </cell>
          <cell r="EQ165">
            <v>1304</v>
          </cell>
          <cell r="ER165">
            <v>2710</v>
          </cell>
          <cell r="ES165">
            <v>1433</v>
          </cell>
          <cell r="ET165">
            <v>1277</v>
          </cell>
          <cell r="EU165">
            <v>2759</v>
          </cell>
          <cell r="EV165">
            <v>1401</v>
          </cell>
          <cell r="EW165">
            <v>1358</v>
          </cell>
          <cell r="EX165">
            <v>2672</v>
          </cell>
          <cell r="EY165">
            <v>1363</v>
          </cell>
          <cell r="EZ165">
            <v>1309</v>
          </cell>
          <cell r="FA165">
            <v>2717</v>
          </cell>
          <cell r="FB165">
            <v>1391</v>
          </cell>
          <cell r="FC165">
            <v>1326</v>
          </cell>
          <cell r="FD165">
            <v>2610</v>
          </cell>
          <cell r="FE165">
            <v>1263</v>
          </cell>
          <cell r="FF165">
            <v>1347</v>
          </cell>
          <cell r="FG165">
            <v>2779</v>
          </cell>
          <cell r="FH165">
            <v>1388</v>
          </cell>
          <cell r="FI165">
            <v>1391</v>
          </cell>
          <cell r="FJ165">
            <v>2661</v>
          </cell>
          <cell r="FK165">
            <v>1350</v>
          </cell>
          <cell r="FL165">
            <v>1311</v>
          </cell>
          <cell r="FM165">
            <v>2592</v>
          </cell>
          <cell r="FN165">
            <v>1198</v>
          </cell>
          <cell r="FO165">
            <v>1394</v>
          </cell>
          <cell r="FP165">
            <v>2710</v>
          </cell>
          <cell r="FQ165">
            <v>1384</v>
          </cell>
          <cell r="FR165">
            <v>1326</v>
          </cell>
          <cell r="FS165">
            <v>2743</v>
          </cell>
          <cell r="FT165">
            <v>1333</v>
          </cell>
          <cell r="FU165">
            <v>1410</v>
          </cell>
          <cell r="FV165">
            <v>2637</v>
          </cell>
          <cell r="FW165">
            <v>1349</v>
          </cell>
          <cell r="FX165">
            <v>1288</v>
          </cell>
          <cell r="FY165">
            <v>2632</v>
          </cell>
          <cell r="FZ165">
            <v>1292</v>
          </cell>
          <cell r="GA165">
            <v>1340</v>
          </cell>
          <cell r="GB165">
            <v>2313</v>
          </cell>
          <cell r="GC165">
            <v>1185</v>
          </cell>
          <cell r="GD165">
            <v>1128</v>
          </cell>
          <cell r="GE165">
            <v>2308</v>
          </cell>
          <cell r="GF165">
            <v>1204</v>
          </cell>
          <cell r="GG165">
            <v>1104</v>
          </cell>
          <cell r="GH165">
            <v>2200</v>
          </cell>
          <cell r="GI165">
            <v>1105</v>
          </cell>
          <cell r="GJ165">
            <v>1095</v>
          </cell>
          <cell r="GK165">
            <v>2079</v>
          </cell>
          <cell r="GL165">
            <v>1038</v>
          </cell>
          <cell r="GM165">
            <v>1041</v>
          </cell>
          <cell r="GN165">
            <v>1975</v>
          </cell>
          <cell r="GO165">
            <v>987</v>
          </cell>
          <cell r="GP165">
            <v>988</v>
          </cell>
          <cell r="GQ165">
            <v>1957</v>
          </cell>
          <cell r="GR165">
            <v>994</v>
          </cell>
          <cell r="GS165">
            <v>963</v>
          </cell>
          <cell r="GT165">
            <v>1813</v>
          </cell>
          <cell r="GU165">
            <v>907</v>
          </cell>
          <cell r="GV165">
            <v>906</v>
          </cell>
          <cell r="GW165">
            <v>1760</v>
          </cell>
          <cell r="GX165">
            <v>858</v>
          </cell>
          <cell r="GY165">
            <v>902</v>
          </cell>
          <cell r="GZ165">
            <v>1726</v>
          </cell>
          <cell r="HA165">
            <v>866</v>
          </cell>
          <cell r="HB165">
            <v>860</v>
          </cell>
          <cell r="HC165">
            <v>1682</v>
          </cell>
          <cell r="HD165">
            <v>838</v>
          </cell>
          <cell r="HE165">
            <v>844</v>
          </cell>
          <cell r="HF165">
            <v>1564</v>
          </cell>
          <cell r="HG165">
            <v>775</v>
          </cell>
          <cell r="HH165">
            <v>789</v>
          </cell>
          <cell r="HI165">
            <v>1574</v>
          </cell>
          <cell r="HJ165">
            <v>758</v>
          </cell>
          <cell r="HK165">
            <v>816</v>
          </cell>
          <cell r="HL165">
            <v>1507</v>
          </cell>
          <cell r="HM165">
            <v>749</v>
          </cell>
          <cell r="HN165">
            <v>758</v>
          </cell>
          <cell r="HO165">
            <v>1509</v>
          </cell>
          <cell r="HP165">
            <v>727</v>
          </cell>
          <cell r="HQ165">
            <v>782</v>
          </cell>
          <cell r="HR165">
            <v>1603</v>
          </cell>
          <cell r="HS165">
            <v>803</v>
          </cell>
          <cell r="HT165">
            <v>800</v>
          </cell>
          <cell r="HU165">
            <v>1302</v>
          </cell>
          <cell r="HV165">
            <v>620</v>
          </cell>
          <cell r="HW165">
            <v>682</v>
          </cell>
          <cell r="HX165">
            <v>1308</v>
          </cell>
          <cell r="HY165">
            <v>630</v>
          </cell>
          <cell r="HZ165">
            <v>678</v>
          </cell>
          <cell r="IA165">
            <v>1186</v>
          </cell>
          <cell r="IB165">
            <v>550</v>
          </cell>
          <cell r="IC165">
            <v>636</v>
          </cell>
          <cell r="ID165">
            <v>1136</v>
          </cell>
          <cell r="IE165">
            <v>543</v>
          </cell>
          <cell r="IF165">
            <v>593</v>
          </cell>
          <cell r="IG165">
            <v>1097</v>
          </cell>
          <cell r="IH165">
            <v>500</v>
          </cell>
          <cell r="II165">
            <v>597</v>
          </cell>
          <cell r="IJ165">
            <v>1014</v>
          </cell>
          <cell r="IK165">
            <v>503</v>
          </cell>
          <cell r="IL165">
            <v>511</v>
          </cell>
          <cell r="IM165">
            <v>1117</v>
          </cell>
          <cell r="IN165">
            <v>508</v>
          </cell>
          <cell r="IO165">
            <v>609</v>
          </cell>
          <cell r="IP165">
            <v>1064</v>
          </cell>
          <cell r="IQ165">
            <v>488</v>
          </cell>
          <cell r="IR165">
            <v>576</v>
          </cell>
          <cell r="IS165">
            <v>1110</v>
          </cell>
          <cell r="IT165">
            <v>539</v>
          </cell>
          <cell r="IU165">
            <v>571</v>
          </cell>
          <cell r="IV165">
            <v>1073</v>
          </cell>
          <cell r="IW165">
            <v>508</v>
          </cell>
          <cell r="IX165">
            <v>565</v>
          </cell>
          <cell r="IY165">
            <v>1044</v>
          </cell>
          <cell r="IZ165">
            <v>467</v>
          </cell>
          <cell r="JA165">
            <v>577</v>
          </cell>
          <cell r="JB165">
            <v>933</v>
          </cell>
          <cell r="JC165">
            <v>436</v>
          </cell>
          <cell r="JD165">
            <v>497</v>
          </cell>
          <cell r="JE165">
            <v>810</v>
          </cell>
          <cell r="JF165">
            <v>380</v>
          </cell>
          <cell r="JG165">
            <v>430</v>
          </cell>
          <cell r="JH165">
            <v>726</v>
          </cell>
          <cell r="JI165">
            <v>351</v>
          </cell>
          <cell r="JJ165">
            <v>375</v>
          </cell>
          <cell r="JK165">
            <v>715</v>
          </cell>
          <cell r="JL165">
            <v>283</v>
          </cell>
          <cell r="JM165">
            <v>432</v>
          </cell>
          <cell r="JN165">
            <v>673</v>
          </cell>
          <cell r="JO165">
            <v>268</v>
          </cell>
          <cell r="JP165">
            <v>405</v>
          </cell>
          <cell r="JQ165">
            <v>551</v>
          </cell>
          <cell r="JR165">
            <v>249</v>
          </cell>
          <cell r="JS165">
            <v>302</v>
          </cell>
          <cell r="JT165">
            <v>526</v>
          </cell>
          <cell r="JU165">
            <v>192</v>
          </cell>
          <cell r="JV165">
            <v>334</v>
          </cell>
          <cell r="JW165">
            <v>435</v>
          </cell>
          <cell r="JX165">
            <v>190</v>
          </cell>
          <cell r="JY165">
            <v>245</v>
          </cell>
          <cell r="JZ165">
            <v>341</v>
          </cell>
          <cell r="KA165">
            <v>137</v>
          </cell>
          <cell r="KB165">
            <v>204</v>
          </cell>
          <cell r="KC165">
            <v>295</v>
          </cell>
          <cell r="KD165">
            <v>119</v>
          </cell>
          <cell r="KE165">
            <v>176</v>
          </cell>
          <cell r="KF165">
            <v>1200</v>
          </cell>
          <cell r="KG165">
            <v>371</v>
          </cell>
          <cell r="KH165">
            <v>829</v>
          </cell>
        </row>
        <row r="166">
          <cell r="C166" t="str">
            <v>Maidstone</v>
          </cell>
          <cell r="D166" t="str">
            <v>E07000110</v>
          </cell>
          <cell r="E166" t="str">
            <v>Non-metropolitan District</v>
          </cell>
          <cell r="F166">
            <v>164499</v>
          </cell>
          <cell r="G166">
            <v>101858</v>
          </cell>
          <cell r="H166">
            <v>4.4417876199999995</v>
          </cell>
          <cell r="I166">
            <v>0.61920133253089682</v>
          </cell>
          <cell r="J166">
            <v>8512</v>
          </cell>
          <cell r="K166">
            <v>7731</v>
          </cell>
          <cell r="L166">
            <v>10406</v>
          </cell>
          <cell r="M166">
            <v>10653</v>
          </cell>
          <cell r="N166">
            <v>10436</v>
          </cell>
          <cell r="O166">
            <v>10892</v>
          </cell>
          <cell r="P166">
            <v>12132</v>
          </cell>
          <cell r="Q166">
            <v>12118</v>
          </cell>
          <cell r="R166">
            <v>9361</v>
          </cell>
          <cell r="S166">
            <v>9617</v>
          </cell>
          <cell r="T166">
            <v>81300</v>
          </cell>
          <cell r="U166">
            <v>83199</v>
          </cell>
          <cell r="V166">
            <v>2054</v>
          </cell>
          <cell r="W166">
            <v>1044</v>
          </cell>
          <cell r="X166">
            <v>1010</v>
          </cell>
          <cell r="Y166">
            <v>1970</v>
          </cell>
          <cell r="Z166">
            <v>1015</v>
          </cell>
          <cell r="AA166">
            <v>955</v>
          </cell>
          <cell r="AB166">
            <v>2070</v>
          </cell>
          <cell r="AC166">
            <v>1076</v>
          </cell>
          <cell r="AD166">
            <v>994</v>
          </cell>
          <cell r="AE166">
            <v>2040</v>
          </cell>
          <cell r="AF166">
            <v>1085</v>
          </cell>
          <cell r="AG166">
            <v>955</v>
          </cell>
          <cell r="AH166">
            <v>2239</v>
          </cell>
          <cell r="AI166">
            <v>1181</v>
          </cell>
          <cell r="AJ166">
            <v>1058</v>
          </cell>
          <cell r="AK166">
            <v>2059</v>
          </cell>
          <cell r="AL166">
            <v>1061</v>
          </cell>
          <cell r="AM166">
            <v>998</v>
          </cell>
          <cell r="AN166">
            <v>2030</v>
          </cell>
          <cell r="AO166">
            <v>1048</v>
          </cell>
          <cell r="AP166">
            <v>982</v>
          </cell>
          <cell r="AQ166">
            <v>2057</v>
          </cell>
          <cell r="AR166">
            <v>1038</v>
          </cell>
          <cell r="AS166">
            <v>1019</v>
          </cell>
          <cell r="AT166">
            <v>1993</v>
          </cell>
          <cell r="AU166">
            <v>1032</v>
          </cell>
          <cell r="AV166">
            <v>961</v>
          </cell>
          <cell r="AW166">
            <v>1936</v>
          </cell>
          <cell r="AX166">
            <v>1014</v>
          </cell>
          <cell r="AY166">
            <v>922</v>
          </cell>
          <cell r="AZ166">
            <v>1863</v>
          </cell>
          <cell r="BA166">
            <v>984</v>
          </cell>
          <cell r="BB166">
            <v>879</v>
          </cell>
          <cell r="BC166">
            <v>1904</v>
          </cell>
          <cell r="BD166">
            <v>978</v>
          </cell>
          <cell r="BE166">
            <v>926</v>
          </cell>
          <cell r="BF166">
            <v>1849</v>
          </cell>
          <cell r="BG166">
            <v>949</v>
          </cell>
          <cell r="BH166">
            <v>900</v>
          </cell>
          <cell r="BI166">
            <v>1766</v>
          </cell>
          <cell r="BJ166">
            <v>872</v>
          </cell>
          <cell r="BK166">
            <v>894</v>
          </cell>
          <cell r="BL166">
            <v>1932</v>
          </cell>
          <cell r="BM166">
            <v>999</v>
          </cell>
          <cell r="BN166">
            <v>933</v>
          </cell>
          <cell r="BO166">
            <v>1933</v>
          </cell>
          <cell r="BP166">
            <v>1000</v>
          </cell>
          <cell r="BQ166">
            <v>933</v>
          </cell>
          <cell r="BR166">
            <v>1970</v>
          </cell>
          <cell r="BS166">
            <v>1049</v>
          </cell>
          <cell r="BT166">
            <v>921</v>
          </cell>
          <cell r="BU166">
            <v>2011</v>
          </cell>
          <cell r="BV166">
            <v>1065</v>
          </cell>
          <cell r="BW166">
            <v>946</v>
          </cell>
          <cell r="BX166">
            <v>1878</v>
          </cell>
          <cell r="BY166">
            <v>911</v>
          </cell>
          <cell r="BZ166">
            <v>967</v>
          </cell>
          <cell r="CA166">
            <v>1518</v>
          </cell>
          <cell r="CB166">
            <v>842</v>
          </cell>
          <cell r="CC166">
            <v>676</v>
          </cell>
          <cell r="CD166">
            <v>1434</v>
          </cell>
          <cell r="CE166">
            <v>756</v>
          </cell>
          <cell r="CF166">
            <v>678</v>
          </cell>
          <cell r="CG166">
            <v>1740</v>
          </cell>
          <cell r="CH166">
            <v>934</v>
          </cell>
          <cell r="CI166">
            <v>806</v>
          </cell>
          <cell r="CJ166">
            <v>1767</v>
          </cell>
          <cell r="CK166">
            <v>937</v>
          </cell>
          <cell r="CL166">
            <v>830</v>
          </cell>
          <cell r="CM166">
            <v>2041</v>
          </cell>
          <cell r="CN166">
            <v>1060</v>
          </cell>
          <cell r="CO166">
            <v>981</v>
          </cell>
          <cell r="CP166">
            <v>1884</v>
          </cell>
          <cell r="CQ166">
            <v>958</v>
          </cell>
          <cell r="CR166">
            <v>926</v>
          </cell>
          <cell r="CS166">
            <v>2069</v>
          </cell>
          <cell r="CT166">
            <v>1071</v>
          </cell>
          <cell r="CU166">
            <v>998</v>
          </cell>
          <cell r="CV166">
            <v>2083</v>
          </cell>
          <cell r="CW166">
            <v>997</v>
          </cell>
          <cell r="CX166">
            <v>1086</v>
          </cell>
          <cell r="CY166">
            <v>2066</v>
          </cell>
          <cell r="CZ166">
            <v>1037</v>
          </cell>
          <cell r="DA166">
            <v>1029</v>
          </cell>
          <cell r="DB166">
            <v>2121</v>
          </cell>
          <cell r="DC166">
            <v>1099</v>
          </cell>
          <cell r="DD166">
            <v>1022</v>
          </cell>
          <cell r="DE166">
            <v>2111</v>
          </cell>
          <cell r="DF166">
            <v>1043</v>
          </cell>
          <cell r="DG166">
            <v>1068</v>
          </cell>
          <cell r="DH166">
            <v>2120</v>
          </cell>
          <cell r="DI166">
            <v>1007</v>
          </cell>
          <cell r="DJ166">
            <v>1113</v>
          </cell>
          <cell r="DK166">
            <v>2033</v>
          </cell>
          <cell r="DL166">
            <v>991</v>
          </cell>
          <cell r="DM166">
            <v>1042</v>
          </cell>
          <cell r="DN166">
            <v>2156</v>
          </cell>
          <cell r="DO166">
            <v>1054</v>
          </cell>
          <cell r="DP166">
            <v>1102</v>
          </cell>
          <cell r="DQ166">
            <v>2044</v>
          </cell>
          <cell r="DR166">
            <v>999</v>
          </cell>
          <cell r="DS166">
            <v>1045</v>
          </cell>
          <cell r="DT166">
            <v>2256</v>
          </cell>
          <cell r="DU166">
            <v>1108</v>
          </cell>
          <cell r="DV166">
            <v>1148</v>
          </cell>
          <cell r="DW166">
            <v>2139</v>
          </cell>
          <cell r="DX166">
            <v>1031</v>
          </cell>
          <cell r="DY166">
            <v>1108</v>
          </cell>
          <cell r="DZ166">
            <v>2081</v>
          </cell>
          <cell r="EA166">
            <v>1053</v>
          </cell>
          <cell r="EB166">
            <v>1028</v>
          </cell>
          <cell r="EC166">
            <v>1938</v>
          </cell>
          <cell r="ED166">
            <v>898</v>
          </cell>
          <cell r="EE166">
            <v>1040</v>
          </cell>
          <cell r="EF166">
            <v>1928</v>
          </cell>
          <cell r="EG166">
            <v>960</v>
          </cell>
          <cell r="EH166">
            <v>968</v>
          </cell>
          <cell r="EI166">
            <v>1923</v>
          </cell>
          <cell r="EJ166">
            <v>915</v>
          </cell>
          <cell r="EK166">
            <v>1008</v>
          </cell>
          <cell r="EL166">
            <v>2156</v>
          </cell>
          <cell r="EM166">
            <v>1056</v>
          </cell>
          <cell r="EN166">
            <v>1100</v>
          </cell>
          <cell r="EO166">
            <v>2127</v>
          </cell>
          <cell r="EP166">
            <v>1070</v>
          </cell>
          <cell r="EQ166">
            <v>1057</v>
          </cell>
          <cell r="ER166">
            <v>2234</v>
          </cell>
          <cell r="ES166">
            <v>1105</v>
          </cell>
          <cell r="ET166">
            <v>1129</v>
          </cell>
          <cell r="EU166">
            <v>2345</v>
          </cell>
          <cell r="EV166">
            <v>1138</v>
          </cell>
          <cell r="EW166">
            <v>1207</v>
          </cell>
          <cell r="EX166">
            <v>2457</v>
          </cell>
          <cell r="EY166">
            <v>1210</v>
          </cell>
          <cell r="EZ166">
            <v>1247</v>
          </cell>
          <cell r="FA166">
            <v>2381</v>
          </cell>
          <cell r="FB166">
            <v>1183</v>
          </cell>
          <cell r="FC166">
            <v>1198</v>
          </cell>
          <cell r="FD166">
            <v>2480</v>
          </cell>
          <cell r="FE166">
            <v>1229</v>
          </cell>
          <cell r="FF166">
            <v>1251</v>
          </cell>
          <cell r="FG166">
            <v>2451</v>
          </cell>
          <cell r="FH166">
            <v>1211</v>
          </cell>
          <cell r="FI166">
            <v>1240</v>
          </cell>
          <cell r="FJ166">
            <v>2479</v>
          </cell>
          <cell r="FK166">
            <v>1257</v>
          </cell>
          <cell r="FL166">
            <v>1222</v>
          </cell>
          <cell r="FM166">
            <v>2598</v>
          </cell>
          <cell r="FN166">
            <v>1343</v>
          </cell>
          <cell r="FO166">
            <v>1255</v>
          </cell>
          <cell r="FP166">
            <v>2559</v>
          </cell>
          <cell r="FQ166">
            <v>1273</v>
          </cell>
          <cell r="FR166">
            <v>1286</v>
          </cell>
          <cell r="FS166">
            <v>2449</v>
          </cell>
          <cell r="FT166">
            <v>1195</v>
          </cell>
          <cell r="FU166">
            <v>1254</v>
          </cell>
          <cell r="FV166">
            <v>2302</v>
          </cell>
          <cell r="FW166">
            <v>1108</v>
          </cell>
          <cell r="FX166">
            <v>1194</v>
          </cell>
          <cell r="FY166">
            <v>2343</v>
          </cell>
          <cell r="FZ166">
            <v>1211</v>
          </cell>
          <cell r="GA166">
            <v>1132</v>
          </cell>
          <cell r="GB166">
            <v>2208</v>
          </cell>
          <cell r="GC166">
            <v>1122</v>
          </cell>
          <cell r="GD166">
            <v>1086</v>
          </cell>
          <cell r="GE166">
            <v>2138</v>
          </cell>
          <cell r="GF166">
            <v>1085</v>
          </cell>
          <cell r="GG166">
            <v>1053</v>
          </cell>
          <cell r="GH166">
            <v>2097</v>
          </cell>
          <cell r="GI166">
            <v>1077</v>
          </cell>
          <cell r="GJ166">
            <v>1020</v>
          </cell>
          <cell r="GK166">
            <v>2059</v>
          </cell>
          <cell r="GL166">
            <v>1023</v>
          </cell>
          <cell r="GM166">
            <v>1036</v>
          </cell>
          <cell r="GN166">
            <v>1930</v>
          </cell>
          <cell r="GO166">
            <v>940</v>
          </cell>
          <cell r="GP166">
            <v>990</v>
          </cell>
          <cell r="GQ166">
            <v>1862</v>
          </cell>
          <cell r="GR166">
            <v>942</v>
          </cell>
          <cell r="GS166">
            <v>920</v>
          </cell>
          <cell r="GT166">
            <v>1873</v>
          </cell>
          <cell r="GU166">
            <v>902</v>
          </cell>
          <cell r="GV166">
            <v>971</v>
          </cell>
          <cell r="GW166">
            <v>1753</v>
          </cell>
          <cell r="GX166">
            <v>847</v>
          </cell>
          <cell r="GY166">
            <v>906</v>
          </cell>
          <cell r="GZ166">
            <v>1757</v>
          </cell>
          <cell r="HA166">
            <v>841</v>
          </cell>
          <cell r="HB166">
            <v>916</v>
          </cell>
          <cell r="HC166">
            <v>1784</v>
          </cell>
          <cell r="HD166">
            <v>849</v>
          </cell>
          <cell r="HE166">
            <v>935</v>
          </cell>
          <cell r="HF166">
            <v>1725</v>
          </cell>
          <cell r="HG166">
            <v>855</v>
          </cell>
          <cell r="HH166">
            <v>870</v>
          </cell>
          <cell r="HI166">
            <v>1807</v>
          </cell>
          <cell r="HJ166">
            <v>871</v>
          </cell>
          <cell r="HK166">
            <v>936</v>
          </cell>
          <cell r="HL166">
            <v>1939</v>
          </cell>
          <cell r="HM166">
            <v>918</v>
          </cell>
          <cell r="HN166">
            <v>1021</v>
          </cell>
          <cell r="HO166">
            <v>2032</v>
          </cell>
          <cell r="HP166">
            <v>992</v>
          </cell>
          <cell r="HQ166">
            <v>1040</v>
          </cell>
          <cell r="HR166">
            <v>2362</v>
          </cell>
          <cell r="HS166">
            <v>1183</v>
          </cell>
          <cell r="HT166">
            <v>1179</v>
          </cell>
          <cell r="HU166">
            <v>1776</v>
          </cell>
          <cell r="HV166">
            <v>884</v>
          </cell>
          <cell r="HW166">
            <v>892</v>
          </cell>
          <cell r="HX166">
            <v>1573</v>
          </cell>
          <cell r="HY166">
            <v>782</v>
          </cell>
          <cell r="HZ166">
            <v>791</v>
          </cell>
          <cell r="IA166">
            <v>1610</v>
          </cell>
          <cell r="IB166">
            <v>795</v>
          </cell>
          <cell r="IC166">
            <v>815</v>
          </cell>
          <cell r="ID166">
            <v>1495</v>
          </cell>
          <cell r="IE166">
            <v>709</v>
          </cell>
          <cell r="IF166">
            <v>786</v>
          </cell>
          <cell r="IG166">
            <v>1328</v>
          </cell>
          <cell r="IH166">
            <v>662</v>
          </cell>
          <cell r="II166">
            <v>666</v>
          </cell>
          <cell r="IJ166">
            <v>1170</v>
          </cell>
          <cell r="IK166">
            <v>545</v>
          </cell>
          <cell r="IL166">
            <v>625</v>
          </cell>
          <cell r="IM166">
            <v>1188</v>
          </cell>
          <cell r="IN166">
            <v>536</v>
          </cell>
          <cell r="IO166">
            <v>652</v>
          </cell>
          <cell r="IP166">
            <v>1257</v>
          </cell>
          <cell r="IQ166">
            <v>576</v>
          </cell>
          <cell r="IR166">
            <v>681</v>
          </cell>
          <cell r="IS166">
            <v>1131</v>
          </cell>
          <cell r="IT166">
            <v>525</v>
          </cell>
          <cell r="IU166">
            <v>606</v>
          </cell>
          <cell r="IV166">
            <v>1083</v>
          </cell>
          <cell r="IW166">
            <v>491</v>
          </cell>
          <cell r="IX166">
            <v>592</v>
          </cell>
          <cell r="IY166">
            <v>1071</v>
          </cell>
          <cell r="IZ166">
            <v>506</v>
          </cell>
          <cell r="JA166">
            <v>565</v>
          </cell>
          <cell r="JB166">
            <v>933</v>
          </cell>
          <cell r="JC166">
            <v>418</v>
          </cell>
          <cell r="JD166">
            <v>515</v>
          </cell>
          <cell r="JE166">
            <v>861</v>
          </cell>
          <cell r="JF166">
            <v>373</v>
          </cell>
          <cell r="JG166">
            <v>488</v>
          </cell>
          <cell r="JH166">
            <v>822</v>
          </cell>
          <cell r="JI166">
            <v>323</v>
          </cell>
          <cell r="JJ166">
            <v>499</v>
          </cell>
          <cell r="JK166">
            <v>802</v>
          </cell>
          <cell r="JL166">
            <v>361</v>
          </cell>
          <cell r="JM166">
            <v>441</v>
          </cell>
          <cell r="JN166">
            <v>755</v>
          </cell>
          <cell r="JO166">
            <v>299</v>
          </cell>
          <cell r="JP166">
            <v>456</v>
          </cell>
          <cell r="JQ166">
            <v>671</v>
          </cell>
          <cell r="JR166">
            <v>274</v>
          </cell>
          <cell r="JS166">
            <v>397</v>
          </cell>
          <cell r="JT166">
            <v>568</v>
          </cell>
          <cell r="JU166">
            <v>216</v>
          </cell>
          <cell r="JV166">
            <v>352</v>
          </cell>
          <cell r="JW166">
            <v>499</v>
          </cell>
          <cell r="JX166">
            <v>172</v>
          </cell>
          <cell r="JY166">
            <v>327</v>
          </cell>
          <cell r="JZ166">
            <v>418</v>
          </cell>
          <cell r="KA166">
            <v>157</v>
          </cell>
          <cell r="KB166">
            <v>261</v>
          </cell>
          <cell r="KC166">
            <v>373</v>
          </cell>
          <cell r="KD166">
            <v>133</v>
          </cell>
          <cell r="KE166">
            <v>240</v>
          </cell>
          <cell r="KF166">
            <v>1422</v>
          </cell>
          <cell r="KG166">
            <v>376</v>
          </cell>
          <cell r="KH166">
            <v>1046</v>
          </cell>
        </row>
        <row r="167">
          <cell r="C167" t="str">
            <v>Maldon</v>
          </cell>
          <cell r="D167" t="str">
            <v>E07000074</v>
          </cell>
          <cell r="E167" t="str">
            <v>Non-metropolitan District</v>
          </cell>
          <cell r="F167">
            <v>62743</v>
          </cell>
          <cell r="G167">
            <v>37473</v>
          </cell>
          <cell r="H167">
            <v>3.4442507599999996</v>
          </cell>
          <cell r="I167">
            <v>0.59724590791004573</v>
          </cell>
          <cell r="J167">
            <v>3008</v>
          </cell>
          <cell r="K167">
            <v>2702</v>
          </cell>
          <cell r="L167">
            <v>2669</v>
          </cell>
          <cell r="M167">
            <v>2822</v>
          </cell>
          <cell r="N167">
            <v>3407</v>
          </cell>
          <cell r="O167">
            <v>3765</v>
          </cell>
          <cell r="P167">
            <v>4903</v>
          </cell>
          <cell r="Q167">
            <v>5068</v>
          </cell>
          <cell r="R167">
            <v>4552</v>
          </cell>
          <cell r="S167">
            <v>4577</v>
          </cell>
          <cell r="T167">
            <v>30921</v>
          </cell>
          <cell r="U167">
            <v>31822</v>
          </cell>
          <cell r="V167">
            <v>533</v>
          </cell>
          <cell r="W167">
            <v>275</v>
          </cell>
          <cell r="X167">
            <v>258</v>
          </cell>
          <cell r="Y167">
            <v>556</v>
          </cell>
          <cell r="Z167">
            <v>294</v>
          </cell>
          <cell r="AA167">
            <v>262</v>
          </cell>
          <cell r="AB167">
            <v>601</v>
          </cell>
          <cell r="AC167">
            <v>303</v>
          </cell>
          <cell r="AD167">
            <v>298</v>
          </cell>
          <cell r="AE167">
            <v>637</v>
          </cell>
          <cell r="AF167">
            <v>335</v>
          </cell>
          <cell r="AG167">
            <v>302</v>
          </cell>
          <cell r="AH167">
            <v>676</v>
          </cell>
          <cell r="AI167">
            <v>364</v>
          </cell>
          <cell r="AJ167">
            <v>312</v>
          </cell>
          <cell r="AK167">
            <v>610</v>
          </cell>
          <cell r="AL167">
            <v>313</v>
          </cell>
          <cell r="AM167">
            <v>297</v>
          </cell>
          <cell r="AN167">
            <v>684</v>
          </cell>
          <cell r="AO167">
            <v>340</v>
          </cell>
          <cell r="AP167">
            <v>344</v>
          </cell>
          <cell r="AQ167">
            <v>670</v>
          </cell>
          <cell r="AR167">
            <v>344</v>
          </cell>
          <cell r="AS167">
            <v>326</v>
          </cell>
          <cell r="AT167">
            <v>676</v>
          </cell>
          <cell r="AU167">
            <v>352</v>
          </cell>
          <cell r="AV167">
            <v>324</v>
          </cell>
          <cell r="AW167">
            <v>633</v>
          </cell>
          <cell r="AX167">
            <v>333</v>
          </cell>
          <cell r="AY167">
            <v>300</v>
          </cell>
          <cell r="AZ167">
            <v>751</v>
          </cell>
          <cell r="BA167">
            <v>386</v>
          </cell>
          <cell r="BB167">
            <v>365</v>
          </cell>
          <cell r="BC167">
            <v>613</v>
          </cell>
          <cell r="BD167">
            <v>318</v>
          </cell>
          <cell r="BE167">
            <v>295</v>
          </cell>
          <cell r="BF167">
            <v>678</v>
          </cell>
          <cell r="BG167">
            <v>338</v>
          </cell>
          <cell r="BH167">
            <v>340</v>
          </cell>
          <cell r="BI167">
            <v>642</v>
          </cell>
          <cell r="BJ167">
            <v>340</v>
          </cell>
          <cell r="BK167">
            <v>302</v>
          </cell>
          <cell r="BL167">
            <v>713</v>
          </cell>
          <cell r="BM167">
            <v>353</v>
          </cell>
          <cell r="BN167">
            <v>360</v>
          </cell>
          <cell r="BO167">
            <v>721</v>
          </cell>
          <cell r="BP167">
            <v>381</v>
          </cell>
          <cell r="BQ167">
            <v>340</v>
          </cell>
          <cell r="BR167">
            <v>803</v>
          </cell>
          <cell r="BS167">
            <v>417</v>
          </cell>
          <cell r="BT167">
            <v>386</v>
          </cell>
          <cell r="BU167">
            <v>740</v>
          </cell>
          <cell r="BV167">
            <v>392</v>
          </cell>
          <cell r="BW167">
            <v>348</v>
          </cell>
          <cell r="BX167">
            <v>750</v>
          </cell>
          <cell r="BY167">
            <v>397</v>
          </cell>
          <cell r="BZ167">
            <v>353</v>
          </cell>
          <cell r="CA167">
            <v>520</v>
          </cell>
          <cell r="CB167">
            <v>290</v>
          </cell>
          <cell r="CC167">
            <v>230</v>
          </cell>
          <cell r="CD167">
            <v>503</v>
          </cell>
          <cell r="CE167">
            <v>279</v>
          </cell>
          <cell r="CF167">
            <v>224</v>
          </cell>
          <cell r="CG167">
            <v>567</v>
          </cell>
          <cell r="CH167">
            <v>294</v>
          </cell>
          <cell r="CI167">
            <v>273</v>
          </cell>
          <cell r="CJ167">
            <v>557</v>
          </cell>
          <cell r="CK167">
            <v>267</v>
          </cell>
          <cell r="CL167">
            <v>290</v>
          </cell>
          <cell r="CM167">
            <v>613</v>
          </cell>
          <cell r="CN167">
            <v>341</v>
          </cell>
          <cell r="CO167">
            <v>272</v>
          </cell>
          <cell r="CP167">
            <v>657</v>
          </cell>
          <cell r="CQ167">
            <v>331</v>
          </cell>
          <cell r="CR167">
            <v>326</v>
          </cell>
          <cell r="CS167">
            <v>609</v>
          </cell>
          <cell r="CT167">
            <v>325</v>
          </cell>
          <cell r="CU167">
            <v>284</v>
          </cell>
          <cell r="CV167">
            <v>614</v>
          </cell>
          <cell r="CW167">
            <v>298</v>
          </cell>
          <cell r="CX167">
            <v>316</v>
          </cell>
          <cell r="CY167">
            <v>562</v>
          </cell>
          <cell r="CZ167">
            <v>305</v>
          </cell>
          <cell r="DA167">
            <v>257</v>
          </cell>
          <cell r="DB167">
            <v>541</v>
          </cell>
          <cell r="DC167">
            <v>245</v>
          </cell>
          <cell r="DD167">
            <v>296</v>
          </cell>
          <cell r="DE167">
            <v>556</v>
          </cell>
          <cell r="DF167">
            <v>287</v>
          </cell>
          <cell r="DG167">
            <v>269</v>
          </cell>
          <cell r="DH167">
            <v>507</v>
          </cell>
          <cell r="DI167">
            <v>242</v>
          </cell>
          <cell r="DJ167">
            <v>265</v>
          </cell>
          <cell r="DK167">
            <v>508</v>
          </cell>
          <cell r="DL167">
            <v>264</v>
          </cell>
          <cell r="DM167">
            <v>244</v>
          </cell>
          <cell r="DN167">
            <v>503</v>
          </cell>
          <cell r="DO167">
            <v>215</v>
          </cell>
          <cell r="DP167">
            <v>288</v>
          </cell>
          <cell r="DQ167">
            <v>462</v>
          </cell>
          <cell r="DR167">
            <v>201</v>
          </cell>
          <cell r="DS167">
            <v>261</v>
          </cell>
          <cell r="DT167">
            <v>629</v>
          </cell>
          <cell r="DU167">
            <v>287</v>
          </cell>
          <cell r="DV167">
            <v>342</v>
          </cell>
          <cell r="DW167">
            <v>645</v>
          </cell>
          <cell r="DX167">
            <v>301</v>
          </cell>
          <cell r="DY167">
            <v>344</v>
          </cell>
          <cell r="DZ167">
            <v>675</v>
          </cell>
          <cell r="EA167">
            <v>315</v>
          </cell>
          <cell r="EB167">
            <v>360</v>
          </cell>
          <cell r="EC167">
            <v>515</v>
          </cell>
          <cell r="ED167">
            <v>251</v>
          </cell>
          <cell r="EE167">
            <v>264</v>
          </cell>
          <cell r="EF167">
            <v>586</v>
          </cell>
          <cell r="EG167">
            <v>272</v>
          </cell>
          <cell r="EH167">
            <v>314</v>
          </cell>
          <cell r="EI167">
            <v>674</v>
          </cell>
          <cell r="EJ167">
            <v>331</v>
          </cell>
          <cell r="EK167">
            <v>343</v>
          </cell>
          <cell r="EL167">
            <v>744</v>
          </cell>
          <cell r="EM167">
            <v>360</v>
          </cell>
          <cell r="EN167">
            <v>384</v>
          </cell>
          <cell r="EO167">
            <v>767</v>
          </cell>
          <cell r="EP167">
            <v>346</v>
          </cell>
          <cell r="EQ167">
            <v>421</v>
          </cell>
          <cell r="ER167">
            <v>777</v>
          </cell>
          <cell r="ES167">
            <v>352</v>
          </cell>
          <cell r="ET167">
            <v>425</v>
          </cell>
          <cell r="EU167">
            <v>889</v>
          </cell>
          <cell r="EV167">
            <v>441</v>
          </cell>
          <cell r="EW167">
            <v>448</v>
          </cell>
          <cell r="EX167">
            <v>900</v>
          </cell>
          <cell r="EY167">
            <v>438</v>
          </cell>
          <cell r="EZ167">
            <v>462</v>
          </cell>
          <cell r="FA167">
            <v>960</v>
          </cell>
          <cell r="FB167">
            <v>436</v>
          </cell>
          <cell r="FC167">
            <v>524</v>
          </cell>
          <cell r="FD167">
            <v>967</v>
          </cell>
          <cell r="FE167">
            <v>484</v>
          </cell>
          <cell r="FF167">
            <v>483</v>
          </cell>
          <cell r="FG167">
            <v>1002</v>
          </cell>
          <cell r="FH167">
            <v>461</v>
          </cell>
          <cell r="FI167">
            <v>541</v>
          </cell>
          <cell r="FJ167">
            <v>1057</v>
          </cell>
          <cell r="FK167">
            <v>505</v>
          </cell>
          <cell r="FL167">
            <v>552</v>
          </cell>
          <cell r="FM167">
            <v>1076</v>
          </cell>
          <cell r="FN167">
            <v>521</v>
          </cell>
          <cell r="FO167">
            <v>555</v>
          </cell>
          <cell r="FP167">
            <v>1093</v>
          </cell>
          <cell r="FQ167">
            <v>580</v>
          </cell>
          <cell r="FR167">
            <v>513</v>
          </cell>
          <cell r="FS167">
            <v>995</v>
          </cell>
          <cell r="FT167">
            <v>509</v>
          </cell>
          <cell r="FU167">
            <v>486</v>
          </cell>
          <cell r="FV167">
            <v>940</v>
          </cell>
          <cell r="FW167">
            <v>467</v>
          </cell>
          <cell r="FX167">
            <v>473</v>
          </cell>
          <cell r="FY167">
            <v>963</v>
          </cell>
          <cell r="FZ167">
            <v>482</v>
          </cell>
          <cell r="GA167">
            <v>481</v>
          </cell>
          <cell r="GB167">
            <v>918</v>
          </cell>
          <cell r="GC167">
            <v>458</v>
          </cell>
          <cell r="GD167">
            <v>460</v>
          </cell>
          <cell r="GE167">
            <v>976</v>
          </cell>
          <cell r="GF167">
            <v>495</v>
          </cell>
          <cell r="GG167">
            <v>481</v>
          </cell>
          <cell r="GH167">
            <v>958</v>
          </cell>
          <cell r="GI167">
            <v>503</v>
          </cell>
          <cell r="GJ167">
            <v>455</v>
          </cell>
          <cell r="GK167">
            <v>955</v>
          </cell>
          <cell r="GL167">
            <v>470</v>
          </cell>
          <cell r="GM167">
            <v>485</v>
          </cell>
          <cell r="GN167">
            <v>895</v>
          </cell>
          <cell r="GO167">
            <v>440</v>
          </cell>
          <cell r="GP167">
            <v>455</v>
          </cell>
          <cell r="GQ167">
            <v>939</v>
          </cell>
          <cell r="GR167">
            <v>467</v>
          </cell>
          <cell r="GS167">
            <v>472</v>
          </cell>
          <cell r="GT167">
            <v>856</v>
          </cell>
          <cell r="GU167">
            <v>415</v>
          </cell>
          <cell r="GV167">
            <v>441</v>
          </cell>
          <cell r="GW167">
            <v>887</v>
          </cell>
          <cell r="GX167">
            <v>439</v>
          </cell>
          <cell r="GY167">
            <v>448</v>
          </cell>
          <cell r="GZ167">
            <v>882</v>
          </cell>
          <cell r="HA167">
            <v>453</v>
          </cell>
          <cell r="HB167">
            <v>429</v>
          </cell>
          <cell r="HC167">
            <v>912</v>
          </cell>
          <cell r="HD167">
            <v>441</v>
          </cell>
          <cell r="HE167">
            <v>471</v>
          </cell>
          <cell r="HF167">
            <v>869</v>
          </cell>
          <cell r="HG167">
            <v>429</v>
          </cell>
          <cell r="HH167">
            <v>440</v>
          </cell>
          <cell r="HI167">
            <v>933</v>
          </cell>
          <cell r="HJ167">
            <v>475</v>
          </cell>
          <cell r="HK167">
            <v>458</v>
          </cell>
          <cell r="HL167">
            <v>1018</v>
          </cell>
          <cell r="HM167">
            <v>509</v>
          </cell>
          <cell r="HN167">
            <v>509</v>
          </cell>
          <cell r="HO167">
            <v>1077</v>
          </cell>
          <cell r="HP167">
            <v>532</v>
          </cell>
          <cell r="HQ167">
            <v>545</v>
          </cell>
          <cell r="HR167">
            <v>1162</v>
          </cell>
          <cell r="HS167">
            <v>568</v>
          </cell>
          <cell r="HT167">
            <v>594</v>
          </cell>
          <cell r="HU167">
            <v>910</v>
          </cell>
          <cell r="HV167">
            <v>416</v>
          </cell>
          <cell r="HW167">
            <v>494</v>
          </cell>
          <cell r="HX167">
            <v>850</v>
          </cell>
          <cell r="HY167">
            <v>414</v>
          </cell>
          <cell r="HZ167">
            <v>436</v>
          </cell>
          <cell r="IA167">
            <v>865</v>
          </cell>
          <cell r="IB167">
            <v>440</v>
          </cell>
          <cell r="IC167">
            <v>425</v>
          </cell>
          <cell r="ID167">
            <v>746</v>
          </cell>
          <cell r="IE167">
            <v>374</v>
          </cell>
          <cell r="IF167">
            <v>372</v>
          </cell>
          <cell r="IG167">
            <v>622</v>
          </cell>
          <cell r="IH167">
            <v>310</v>
          </cell>
          <cell r="II167">
            <v>312</v>
          </cell>
          <cell r="IJ167">
            <v>554</v>
          </cell>
          <cell r="IK167">
            <v>260</v>
          </cell>
          <cell r="IL167">
            <v>294</v>
          </cell>
          <cell r="IM167">
            <v>570</v>
          </cell>
          <cell r="IN167">
            <v>269</v>
          </cell>
          <cell r="IO167">
            <v>301</v>
          </cell>
          <cell r="IP167">
            <v>605</v>
          </cell>
          <cell r="IQ167">
            <v>290</v>
          </cell>
          <cell r="IR167">
            <v>315</v>
          </cell>
          <cell r="IS167">
            <v>505</v>
          </cell>
          <cell r="IT167">
            <v>232</v>
          </cell>
          <cell r="IU167">
            <v>273</v>
          </cell>
          <cell r="IV167">
            <v>488</v>
          </cell>
          <cell r="IW167">
            <v>245</v>
          </cell>
          <cell r="IX167">
            <v>243</v>
          </cell>
          <cell r="IY167">
            <v>529</v>
          </cell>
          <cell r="IZ167">
            <v>257</v>
          </cell>
          <cell r="JA167">
            <v>272</v>
          </cell>
          <cell r="JB167">
            <v>399</v>
          </cell>
          <cell r="JC167">
            <v>214</v>
          </cell>
          <cell r="JD167">
            <v>185</v>
          </cell>
          <cell r="JE167">
            <v>370</v>
          </cell>
          <cell r="JF167">
            <v>187</v>
          </cell>
          <cell r="JG167">
            <v>183</v>
          </cell>
          <cell r="JH167">
            <v>367</v>
          </cell>
          <cell r="JI167">
            <v>181</v>
          </cell>
          <cell r="JJ167">
            <v>186</v>
          </cell>
          <cell r="JK167">
            <v>347</v>
          </cell>
          <cell r="JL167">
            <v>138</v>
          </cell>
          <cell r="JM167">
            <v>209</v>
          </cell>
          <cell r="JN167">
            <v>306</v>
          </cell>
          <cell r="JO167">
            <v>136</v>
          </cell>
          <cell r="JP167">
            <v>170</v>
          </cell>
          <cell r="JQ167">
            <v>294</v>
          </cell>
          <cell r="JR167">
            <v>109</v>
          </cell>
          <cell r="JS167">
            <v>185</v>
          </cell>
          <cell r="JT167">
            <v>230</v>
          </cell>
          <cell r="JU167">
            <v>87</v>
          </cell>
          <cell r="JV167">
            <v>143</v>
          </cell>
          <cell r="JW167">
            <v>199</v>
          </cell>
          <cell r="JX167">
            <v>81</v>
          </cell>
          <cell r="JY167">
            <v>118</v>
          </cell>
          <cell r="JZ167">
            <v>177</v>
          </cell>
          <cell r="KA167">
            <v>58</v>
          </cell>
          <cell r="KB167">
            <v>119</v>
          </cell>
          <cell r="KC167">
            <v>138</v>
          </cell>
          <cell r="KD167">
            <v>58</v>
          </cell>
          <cell r="KE167">
            <v>80</v>
          </cell>
          <cell r="KF167">
            <v>615</v>
          </cell>
          <cell r="KG167">
            <v>173</v>
          </cell>
          <cell r="KH167">
            <v>442</v>
          </cell>
        </row>
        <row r="168">
          <cell r="C168" t="str">
            <v>Malvern Hills</v>
          </cell>
          <cell r="D168" t="str">
            <v>E07000235</v>
          </cell>
          <cell r="E168" t="str">
            <v>Non-metropolitan District</v>
          </cell>
          <cell r="F168">
            <v>75731</v>
          </cell>
          <cell r="G168">
            <v>43087</v>
          </cell>
          <cell r="H168">
            <v>3.9666477800000002</v>
          </cell>
          <cell r="I168">
            <v>0.56894798695382343</v>
          </cell>
          <cell r="J168">
            <v>3562</v>
          </cell>
          <cell r="K168">
            <v>3263</v>
          </cell>
          <cell r="L168">
            <v>2987</v>
          </cell>
          <cell r="M168">
            <v>3104</v>
          </cell>
          <cell r="N168">
            <v>3695</v>
          </cell>
          <cell r="O168">
            <v>4138</v>
          </cell>
          <cell r="P168">
            <v>5572</v>
          </cell>
          <cell r="Q168">
            <v>5867</v>
          </cell>
          <cell r="R168">
            <v>5360</v>
          </cell>
          <cell r="S168">
            <v>5539</v>
          </cell>
          <cell r="T168">
            <v>36881</v>
          </cell>
          <cell r="U168">
            <v>38850</v>
          </cell>
          <cell r="V168">
            <v>585</v>
          </cell>
          <cell r="W168">
            <v>295</v>
          </cell>
          <cell r="X168">
            <v>290</v>
          </cell>
          <cell r="Y168">
            <v>630</v>
          </cell>
          <cell r="Z168">
            <v>330</v>
          </cell>
          <cell r="AA168">
            <v>300</v>
          </cell>
          <cell r="AB168">
            <v>661</v>
          </cell>
          <cell r="AC168">
            <v>350</v>
          </cell>
          <cell r="AD168">
            <v>311</v>
          </cell>
          <cell r="AE168">
            <v>758</v>
          </cell>
          <cell r="AF168">
            <v>356</v>
          </cell>
          <cell r="AG168">
            <v>402</v>
          </cell>
          <cell r="AH168">
            <v>703</v>
          </cell>
          <cell r="AI168">
            <v>371</v>
          </cell>
          <cell r="AJ168">
            <v>332</v>
          </cell>
          <cell r="AK168">
            <v>739</v>
          </cell>
          <cell r="AL168">
            <v>381</v>
          </cell>
          <cell r="AM168">
            <v>358</v>
          </cell>
          <cell r="AN168">
            <v>757</v>
          </cell>
          <cell r="AO168">
            <v>357</v>
          </cell>
          <cell r="AP168">
            <v>400</v>
          </cell>
          <cell r="AQ168">
            <v>777</v>
          </cell>
          <cell r="AR168">
            <v>408</v>
          </cell>
          <cell r="AS168">
            <v>369</v>
          </cell>
          <cell r="AT168">
            <v>734</v>
          </cell>
          <cell r="AU168">
            <v>384</v>
          </cell>
          <cell r="AV168">
            <v>350</v>
          </cell>
          <cell r="AW168">
            <v>754</v>
          </cell>
          <cell r="AX168">
            <v>390</v>
          </cell>
          <cell r="AY168">
            <v>364</v>
          </cell>
          <cell r="AZ168">
            <v>815</v>
          </cell>
          <cell r="BA168">
            <v>425</v>
          </cell>
          <cell r="BB168">
            <v>390</v>
          </cell>
          <cell r="BC168">
            <v>805</v>
          </cell>
          <cell r="BD168">
            <v>417</v>
          </cell>
          <cell r="BE168">
            <v>388</v>
          </cell>
          <cell r="BF168">
            <v>810</v>
          </cell>
          <cell r="BG168">
            <v>421</v>
          </cell>
          <cell r="BH168">
            <v>389</v>
          </cell>
          <cell r="BI168">
            <v>800</v>
          </cell>
          <cell r="BJ168">
            <v>388</v>
          </cell>
          <cell r="BK168">
            <v>412</v>
          </cell>
          <cell r="BL168">
            <v>835</v>
          </cell>
          <cell r="BM168">
            <v>425</v>
          </cell>
          <cell r="BN168">
            <v>410</v>
          </cell>
          <cell r="BO168">
            <v>905</v>
          </cell>
          <cell r="BP168">
            <v>458</v>
          </cell>
          <cell r="BQ168">
            <v>447</v>
          </cell>
          <cell r="BR168">
            <v>919</v>
          </cell>
          <cell r="BS168">
            <v>446</v>
          </cell>
          <cell r="BT168">
            <v>473</v>
          </cell>
          <cell r="BU168">
            <v>994</v>
          </cell>
          <cell r="BV168">
            <v>537</v>
          </cell>
          <cell r="BW168">
            <v>457</v>
          </cell>
          <cell r="BX168">
            <v>903</v>
          </cell>
          <cell r="BY168">
            <v>475</v>
          </cell>
          <cell r="BZ168">
            <v>428</v>
          </cell>
          <cell r="CA168">
            <v>664</v>
          </cell>
          <cell r="CB168">
            <v>365</v>
          </cell>
          <cell r="CC168">
            <v>299</v>
          </cell>
          <cell r="CD168">
            <v>610</v>
          </cell>
          <cell r="CE168">
            <v>319</v>
          </cell>
          <cell r="CF168">
            <v>291</v>
          </cell>
          <cell r="CG168">
            <v>697</v>
          </cell>
          <cell r="CH168">
            <v>363</v>
          </cell>
          <cell r="CI168">
            <v>334</v>
          </cell>
          <cell r="CJ168">
            <v>623</v>
          </cell>
          <cell r="CK168">
            <v>347</v>
          </cell>
          <cell r="CL168">
            <v>276</v>
          </cell>
          <cell r="CM168">
            <v>723</v>
          </cell>
          <cell r="CN168">
            <v>338</v>
          </cell>
          <cell r="CO168">
            <v>385</v>
          </cell>
          <cell r="CP168">
            <v>692</v>
          </cell>
          <cell r="CQ168">
            <v>372</v>
          </cell>
          <cell r="CR168">
            <v>320</v>
          </cell>
          <cell r="CS168">
            <v>706</v>
          </cell>
          <cell r="CT168">
            <v>384</v>
          </cell>
          <cell r="CU168">
            <v>322</v>
          </cell>
          <cell r="CV168">
            <v>611</v>
          </cell>
          <cell r="CW168">
            <v>302</v>
          </cell>
          <cell r="CX168">
            <v>309</v>
          </cell>
          <cell r="CY168">
            <v>648</v>
          </cell>
          <cell r="CZ168">
            <v>336</v>
          </cell>
          <cell r="DA168">
            <v>312</v>
          </cell>
          <cell r="DB168">
            <v>640</v>
          </cell>
          <cell r="DC168">
            <v>297</v>
          </cell>
          <cell r="DD168">
            <v>343</v>
          </cell>
          <cell r="DE168">
            <v>531</v>
          </cell>
          <cell r="DF168">
            <v>243</v>
          </cell>
          <cell r="DG168">
            <v>288</v>
          </cell>
          <cell r="DH168">
            <v>523</v>
          </cell>
          <cell r="DI168">
            <v>264</v>
          </cell>
          <cell r="DJ168">
            <v>259</v>
          </cell>
          <cell r="DK168">
            <v>588</v>
          </cell>
          <cell r="DL168">
            <v>311</v>
          </cell>
          <cell r="DM168">
            <v>277</v>
          </cell>
          <cell r="DN168">
            <v>591</v>
          </cell>
          <cell r="DO168">
            <v>228</v>
          </cell>
          <cell r="DP168">
            <v>363</v>
          </cell>
          <cell r="DQ168">
            <v>616</v>
          </cell>
          <cell r="DR168">
            <v>301</v>
          </cell>
          <cell r="DS168">
            <v>315</v>
          </cell>
          <cell r="DT168">
            <v>637</v>
          </cell>
          <cell r="DU168">
            <v>321</v>
          </cell>
          <cell r="DV168">
            <v>316</v>
          </cell>
          <cell r="DW168">
            <v>712</v>
          </cell>
          <cell r="DX168">
            <v>312</v>
          </cell>
          <cell r="DY168">
            <v>400</v>
          </cell>
          <cell r="DZ168">
            <v>724</v>
          </cell>
          <cell r="EA168">
            <v>339</v>
          </cell>
          <cell r="EB168">
            <v>385</v>
          </cell>
          <cell r="EC168">
            <v>639</v>
          </cell>
          <cell r="ED168">
            <v>302</v>
          </cell>
          <cell r="EE168">
            <v>337</v>
          </cell>
          <cell r="EF168">
            <v>669</v>
          </cell>
          <cell r="EG168">
            <v>305</v>
          </cell>
          <cell r="EH168">
            <v>364</v>
          </cell>
          <cell r="EI168">
            <v>729</v>
          </cell>
          <cell r="EJ168">
            <v>350</v>
          </cell>
          <cell r="EK168">
            <v>379</v>
          </cell>
          <cell r="EL168">
            <v>761</v>
          </cell>
          <cell r="EM168">
            <v>362</v>
          </cell>
          <cell r="EN168">
            <v>399</v>
          </cell>
          <cell r="EO168">
            <v>788</v>
          </cell>
          <cell r="EP168">
            <v>354</v>
          </cell>
          <cell r="EQ168">
            <v>434</v>
          </cell>
          <cell r="ER168">
            <v>814</v>
          </cell>
          <cell r="ES168">
            <v>389</v>
          </cell>
          <cell r="ET168">
            <v>425</v>
          </cell>
          <cell r="EU168">
            <v>977</v>
          </cell>
          <cell r="EV168">
            <v>471</v>
          </cell>
          <cell r="EW168">
            <v>506</v>
          </cell>
          <cell r="EX168">
            <v>1020</v>
          </cell>
          <cell r="EY168">
            <v>511</v>
          </cell>
          <cell r="EZ168">
            <v>509</v>
          </cell>
          <cell r="FA168">
            <v>1025</v>
          </cell>
          <cell r="FB168">
            <v>496</v>
          </cell>
          <cell r="FC168">
            <v>529</v>
          </cell>
          <cell r="FD168">
            <v>1045</v>
          </cell>
          <cell r="FE168">
            <v>536</v>
          </cell>
          <cell r="FF168">
            <v>509</v>
          </cell>
          <cell r="FG168">
            <v>1090</v>
          </cell>
          <cell r="FH168">
            <v>499</v>
          </cell>
          <cell r="FI168">
            <v>591</v>
          </cell>
          <cell r="FJ168">
            <v>1153</v>
          </cell>
          <cell r="FK168">
            <v>557</v>
          </cell>
          <cell r="FL168">
            <v>596</v>
          </cell>
          <cell r="FM168">
            <v>1216</v>
          </cell>
          <cell r="FN168">
            <v>569</v>
          </cell>
          <cell r="FO168">
            <v>647</v>
          </cell>
          <cell r="FP168">
            <v>1209</v>
          </cell>
          <cell r="FQ168">
            <v>598</v>
          </cell>
          <cell r="FR168">
            <v>611</v>
          </cell>
          <cell r="FS168">
            <v>1198</v>
          </cell>
          <cell r="FT168">
            <v>574</v>
          </cell>
          <cell r="FU168">
            <v>624</v>
          </cell>
          <cell r="FV168">
            <v>1249</v>
          </cell>
          <cell r="FW168">
            <v>597</v>
          </cell>
          <cell r="FX168">
            <v>652</v>
          </cell>
          <cell r="FY168">
            <v>1154</v>
          </cell>
          <cell r="FZ168">
            <v>585</v>
          </cell>
          <cell r="GA168">
            <v>569</v>
          </cell>
          <cell r="GB168">
            <v>1100</v>
          </cell>
          <cell r="GC168">
            <v>561</v>
          </cell>
          <cell r="GD168">
            <v>539</v>
          </cell>
          <cell r="GE168">
            <v>1151</v>
          </cell>
          <cell r="GF168">
            <v>562</v>
          </cell>
          <cell r="GG168">
            <v>589</v>
          </cell>
          <cell r="GH168">
            <v>1166</v>
          </cell>
          <cell r="GI168">
            <v>609</v>
          </cell>
          <cell r="GJ168">
            <v>557</v>
          </cell>
          <cell r="GK168">
            <v>1136</v>
          </cell>
          <cell r="GL168">
            <v>603</v>
          </cell>
          <cell r="GM168">
            <v>533</v>
          </cell>
          <cell r="GN168">
            <v>1073</v>
          </cell>
          <cell r="GO168">
            <v>503</v>
          </cell>
          <cell r="GP168">
            <v>570</v>
          </cell>
          <cell r="GQ168">
            <v>1063</v>
          </cell>
          <cell r="GR168">
            <v>503</v>
          </cell>
          <cell r="GS168">
            <v>560</v>
          </cell>
          <cell r="GT168">
            <v>999</v>
          </cell>
          <cell r="GU168">
            <v>485</v>
          </cell>
          <cell r="GV168">
            <v>514</v>
          </cell>
          <cell r="GW168">
            <v>1039</v>
          </cell>
          <cell r="GX168">
            <v>495</v>
          </cell>
          <cell r="GY168">
            <v>544</v>
          </cell>
          <cell r="GZ168">
            <v>1126</v>
          </cell>
          <cell r="HA168">
            <v>550</v>
          </cell>
          <cell r="HB168">
            <v>576</v>
          </cell>
          <cell r="HC168">
            <v>1083</v>
          </cell>
          <cell r="HD168">
            <v>547</v>
          </cell>
          <cell r="HE168">
            <v>536</v>
          </cell>
          <cell r="HF168">
            <v>1063</v>
          </cell>
          <cell r="HG168">
            <v>503</v>
          </cell>
          <cell r="HH168">
            <v>560</v>
          </cell>
          <cell r="HI168">
            <v>1138</v>
          </cell>
          <cell r="HJ168">
            <v>545</v>
          </cell>
          <cell r="HK168">
            <v>593</v>
          </cell>
          <cell r="HL168">
            <v>1246</v>
          </cell>
          <cell r="HM168">
            <v>626</v>
          </cell>
          <cell r="HN168">
            <v>620</v>
          </cell>
          <cell r="HO168">
            <v>1289</v>
          </cell>
          <cell r="HP168">
            <v>663</v>
          </cell>
          <cell r="HQ168">
            <v>626</v>
          </cell>
          <cell r="HR168">
            <v>1363</v>
          </cell>
          <cell r="HS168">
            <v>696</v>
          </cell>
          <cell r="HT168">
            <v>667</v>
          </cell>
          <cell r="HU168">
            <v>1097</v>
          </cell>
          <cell r="HV168">
            <v>513</v>
          </cell>
          <cell r="HW168">
            <v>584</v>
          </cell>
          <cell r="HX168">
            <v>1023</v>
          </cell>
          <cell r="HY168">
            <v>476</v>
          </cell>
          <cell r="HZ168">
            <v>547</v>
          </cell>
          <cell r="IA168">
            <v>1159</v>
          </cell>
          <cell r="IB168">
            <v>568</v>
          </cell>
          <cell r="IC168">
            <v>591</v>
          </cell>
          <cell r="ID168">
            <v>983</v>
          </cell>
          <cell r="IE168">
            <v>463</v>
          </cell>
          <cell r="IF168">
            <v>520</v>
          </cell>
          <cell r="IG168">
            <v>901</v>
          </cell>
          <cell r="IH168">
            <v>449</v>
          </cell>
          <cell r="II168">
            <v>452</v>
          </cell>
          <cell r="IJ168">
            <v>766</v>
          </cell>
          <cell r="IK168">
            <v>366</v>
          </cell>
          <cell r="IL168">
            <v>400</v>
          </cell>
          <cell r="IM168">
            <v>787</v>
          </cell>
          <cell r="IN168">
            <v>381</v>
          </cell>
          <cell r="IO168">
            <v>406</v>
          </cell>
          <cell r="IP168">
            <v>802</v>
          </cell>
          <cell r="IQ168">
            <v>394</v>
          </cell>
          <cell r="IR168">
            <v>408</v>
          </cell>
          <cell r="IS168">
            <v>769</v>
          </cell>
          <cell r="IT168">
            <v>362</v>
          </cell>
          <cell r="IU168">
            <v>407</v>
          </cell>
          <cell r="IV168">
            <v>734</v>
          </cell>
          <cell r="IW168">
            <v>358</v>
          </cell>
          <cell r="IX168">
            <v>376</v>
          </cell>
          <cell r="IY168">
            <v>677</v>
          </cell>
          <cell r="IZ168">
            <v>322</v>
          </cell>
          <cell r="JA168">
            <v>355</v>
          </cell>
          <cell r="JB168">
            <v>639</v>
          </cell>
          <cell r="JC168">
            <v>325</v>
          </cell>
          <cell r="JD168">
            <v>314</v>
          </cell>
          <cell r="JE168">
            <v>607</v>
          </cell>
          <cell r="JF168">
            <v>290</v>
          </cell>
          <cell r="JG168">
            <v>317</v>
          </cell>
          <cell r="JH168">
            <v>583</v>
          </cell>
          <cell r="JI168">
            <v>254</v>
          </cell>
          <cell r="JJ168">
            <v>329</v>
          </cell>
          <cell r="JK168">
            <v>544</v>
          </cell>
          <cell r="JL168">
            <v>250</v>
          </cell>
          <cell r="JM168">
            <v>294</v>
          </cell>
          <cell r="JN168">
            <v>484</v>
          </cell>
          <cell r="JO168">
            <v>209</v>
          </cell>
          <cell r="JP168">
            <v>275</v>
          </cell>
          <cell r="JQ168">
            <v>477</v>
          </cell>
          <cell r="JR168">
            <v>210</v>
          </cell>
          <cell r="JS168">
            <v>267</v>
          </cell>
          <cell r="JT168">
            <v>409</v>
          </cell>
          <cell r="JU168">
            <v>145</v>
          </cell>
          <cell r="JV168">
            <v>264</v>
          </cell>
          <cell r="JW168">
            <v>370</v>
          </cell>
          <cell r="JX168">
            <v>141</v>
          </cell>
          <cell r="JY168">
            <v>229</v>
          </cell>
          <cell r="JZ168">
            <v>327</v>
          </cell>
          <cell r="KA168">
            <v>113</v>
          </cell>
          <cell r="KB168">
            <v>214</v>
          </cell>
          <cell r="KC168">
            <v>273</v>
          </cell>
          <cell r="KD168">
            <v>97</v>
          </cell>
          <cell r="KE168">
            <v>176</v>
          </cell>
          <cell r="KF168">
            <v>1129</v>
          </cell>
          <cell r="KG168">
            <v>333</v>
          </cell>
          <cell r="KH168">
            <v>796</v>
          </cell>
        </row>
        <row r="169">
          <cell r="C169" t="str">
            <v>Manchester</v>
          </cell>
          <cell r="D169" t="str">
            <v>E08000003</v>
          </cell>
          <cell r="E169" t="str">
            <v>Metropolitan District</v>
          </cell>
          <cell r="F169">
            <v>530292</v>
          </cell>
          <cell r="G169">
            <v>374440</v>
          </cell>
          <cell r="H169">
            <v>7.5428046900000005</v>
          </cell>
          <cell r="I169">
            <v>0.7061015440549735</v>
          </cell>
          <cell r="J169">
            <v>48566</v>
          </cell>
          <cell r="K169">
            <v>48984</v>
          </cell>
          <cell r="L169">
            <v>58777</v>
          </cell>
          <cell r="M169">
            <v>52257</v>
          </cell>
          <cell r="N169">
            <v>35954</v>
          </cell>
          <cell r="O169">
            <v>32791</v>
          </cell>
          <cell r="P169">
            <v>28559</v>
          </cell>
          <cell r="Q169">
            <v>28560</v>
          </cell>
          <cell r="R169">
            <v>20362</v>
          </cell>
          <cell r="S169">
            <v>19630</v>
          </cell>
          <cell r="T169">
            <v>268389</v>
          </cell>
          <cell r="U169">
            <v>261903</v>
          </cell>
          <cell r="V169">
            <v>8057</v>
          </cell>
          <cell r="W169">
            <v>4135</v>
          </cell>
          <cell r="X169">
            <v>3922</v>
          </cell>
          <cell r="Y169">
            <v>7806</v>
          </cell>
          <cell r="Z169">
            <v>3957</v>
          </cell>
          <cell r="AA169">
            <v>3849</v>
          </cell>
          <cell r="AB169">
            <v>7682</v>
          </cell>
          <cell r="AC169">
            <v>3962</v>
          </cell>
          <cell r="AD169">
            <v>3720</v>
          </cell>
          <cell r="AE169">
            <v>7851</v>
          </cell>
          <cell r="AF169">
            <v>3962</v>
          </cell>
          <cell r="AG169">
            <v>3889</v>
          </cell>
          <cell r="AH169">
            <v>7348</v>
          </cell>
          <cell r="AI169">
            <v>3700</v>
          </cell>
          <cell r="AJ169">
            <v>3648</v>
          </cell>
          <cell r="AK169">
            <v>7341</v>
          </cell>
          <cell r="AL169">
            <v>3740</v>
          </cell>
          <cell r="AM169">
            <v>3601</v>
          </cell>
          <cell r="AN169">
            <v>6941</v>
          </cell>
          <cell r="AO169">
            <v>3628</v>
          </cell>
          <cell r="AP169">
            <v>3313</v>
          </cell>
          <cell r="AQ169">
            <v>6915</v>
          </cell>
          <cell r="AR169">
            <v>3510</v>
          </cell>
          <cell r="AS169">
            <v>3405</v>
          </cell>
          <cell r="AT169">
            <v>6747</v>
          </cell>
          <cell r="AU169">
            <v>3439</v>
          </cell>
          <cell r="AV169">
            <v>3308</v>
          </cell>
          <cell r="AW169">
            <v>6473</v>
          </cell>
          <cell r="AX169">
            <v>3230</v>
          </cell>
          <cell r="AY169">
            <v>3243</v>
          </cell>
          <cell r="AZ169">
            <v>5939</v>
          </cell>
          <cell r="BA169">
            <v>3011</v>
          </cell>
          <cell r="BB169">
            <v>2928</v>
          </cell>
          <cell r="BC169">
            <v>5548</v>
          </cell>
          <cell r="BD169">
            <v>2889</v>
          </cell>
          <cell r="BE169">
            <v>2659</v>
          </cell>
          <cell r="BF169">
            <v>5485</v>
          </cell>
          <cell r="BG169">
            <v>2733</v>
          </cell>
          <cell r="BH169">
            <v>2752</v>
          </cell>
          <cell r="BI169">
            <v>5208</v>
          </cell>
          <cell r="BJ169">
            <v>2680</v>
          </cell>
          <cell r="BK169">
            <v>2528</v>
          </cell>
          <cell r="BL169">
            <v>5302</v>
          </cell>
          <cell r="BM169">
            <v>2688</v>
          </cell>
          <cell r="BN169">
            <v>2614</v>
          </cell>
          <cell r="BO169">
            <v>5435</v>
          </cell>
          <cell r="BP169">
            <v>2860</v>
          </cell>
          <cell r="BQ169">
            <v>2575</v>
          </cell>
          <cell r="BR169">
            <v>5548</v>
          </cell>
          <cell r="BS169">
            <v>2867</v>
          </cell>
          <cell r="BT169">
            <v>2681</v>
          </cell>
          <cell r="BU169">
            <v>5636</v>
          </cell>
          <cell r="BV169">
            <v>2931</v>
          </cell>
          <cell r="BW169">
            <v>2705</v>
          </cell>
          <cell r="BX169">
            <v>6813</v>
          </cell>
          <cell r="BY169">
            <v>3501</v>
          </cell>
          <cell r="BZ169">
            <v>3312</v>
          </cell>
          <cell r="CA169">
            <v>11457</v>
          </cell>
          <cell r="CB169">
            <v>5573</v>
          </cell>
          <cell r="CC169">
            <v>5884</v>
          </cell>
          <cell r="CD169">
            <v>13268</v>
          </cell>
          <cell r="CE169">
            <v>6502</v>
          </cell>
          <cell r="CF169">
            <v>6766</v>
          </cell>
          <cell r="CG169">
            <v>13752</v>
          </cell>
          <cell r="CH169">
            <v>6708</v>
          </cell>
          <cell r="CI169">
            <v>7044</v>
          </cell>
          <cell r="CJ169">
            <v>13745</v>
          </cell>
          <cell r="CK169">
            <v>6615</v>
          </cell>
          <cell r="CL169">
            <v>7130</v>
          </cell>
          <cell r="CM169">
            <v>13197</v>
          </cell>
          <cell r="CN169">
            <v>6544</v>
          </cell>
          <cell r="CO169">
            <v>6653</v>
          </cell>
          <cell r="CP169">
            <v>14134</v>
          </cell>
          <cell r="CQ169">
            <v>7325</v>
          </cell>
          <cell r="CR169">
            <v>6809</v>
          </cell>
          <cell r="CS169">
            <v>13615</v>
          </cell>
          <cell r="CT169">
            <v>7113</v>
          </cell>
          <cell r="CU169">
            <v>6502</v>
          </cell>
          <cell r="CV169">
            <v>12628</v>
          </cell>
          <cell r="CW169">
            <v>6646</v>
          </cell>
          <cell r="CX169">
            <v>5982</v>
          </cell>
          <cell r="CY169">
            <v>12128</v>
          </cell>
          <cell r="CZ169">
            <v>6446</v>
          </cell>
          <cell r="DA169">
            <v>5682</v>
          </cell>
          <cell r="DB169">
            <v>11042</v>
          </cell>
          <cell r="DC169">
            <v>5929</v>
          </cell>
          <cell r="DD169">
            <v>5113</v>
          </cell>
          <cell r="DE169">
            <v>11408</v>
          </cell>
          <cell r="DF169">
            <v>6169</v>
          </cell>
          <cell r="DG169">
            <v>5239</v>
          </cell>
          <cell r="DH169">
            <v>10953</v>
          </cell>
          <cell r="DI169">
            <v>5731</v>
          </cell>
          <cell r="DJ169">
            <v>5222</v>
          </cell>
          <cell r="DK169">
            <v>10401</v>
          </cell>
          <cell r="DL169">
            <v>5435</v>
          </cell>
          <cell r="DM169">
            <v>4966</v>
          </cell>
          <cell r="DN169">
            <v>10218</v>
          </cell>
          <cell r="DO169">
            <v>5377</v>
          </cell>
          <cell r="DP169">
            <v>4841</v>
          </cell>
          <cell r="DQ169">
            <v>9659</v>
          </cell>
          <cell r="DR169">
            <v>5067</v>
          </cell>
          <cell r="DS169">
            <v>4592</v>
          </cell>
          <cell r="DT169">
            <v>8982</v>
          </cell>
          <cell r="DU169">
            <v>4864</v>
          </cell>
          <cell r="DV169">
            <v>4118</v>
          </cell>
          <cell r="DW169">
            <v>9059</v>
          </cell>
          <cell r="DX169">
            <v>4787</v>
          </cell>
          <cell r="DY169">
            <v>4272</v>
          </cell>
          <cell r="DZ169">
            <v>7961</v>
          </cell>
          <cell r="EA169">
            <v>4208</v>
          </cell>
          <cell r="EB169">
            <v>3753</v>
          </cell>
          <cell r="EC169">
            <v>7358</v>
          </cell>
          <cell r="ED169">
            <v>3921</v>
          </cell>
          <cell r="EE169">
            <v>3437</v>
          </cell>
          <cell r="EF169">
            <v>6952</v>
          </cell>
          <cell r="EG169">
            <v>3649</v>
          </cell>
          <cell r="EH169">
            <v>3303</v>
          </cell>
          <cell r="EI169">
            <v>6485</v>
          </cell>
          <cell r="EJ169">
            <v>3352</v>
          </cell>
          <cell r="EK169">
            <v>3133</v>
          </cell>
          <cell r="EL169">
            <v>6245</v>
          </cell>
          <cell r="EM169">
            <v>3195</v>
          </cell>
          <cell r="EN169">
            <v>3050</v>
          </cell>
          <cell r="EO169">
            <v>6203</v>
          </cell>
          <cell r="EP169">
            <v>3217</v>
          </cell>
          <cell r="EQ169">
            <v>2986</v>
          </cell>
          <cell r="ER169">
            <v>6159</v>
          </cell>
          <cell r="ES169">
            <v>3237</v>
          </cell>
          <cell r="ET169">
            <v>2922</v>
          </cell>
          <cell r="EU169">
            <v>6122</v>
          </cell>
          <cell r="EV169">
            <v>3182</v>
          </cell>
          <cell r="EW169">
            <v>2940</v>
          </cell>
          <cell r="EX169">
            <v>6201</v>
          </cell>
          <cell r="EY169">
            <v>3206</v>
          </cell>
          <cell r="EZ169">
            <v>2995</v>
          </cell>
          <cell r="FA169">
            <v>5986</v>
          </cell>
          <cell r="FB169">
            <v>3056</v>
          </cell>
          <cell r="FC169">
            <v>2930</v>
          </cell>
          <cell r="FD169">
            <v>6238</v>
          </cell>
          <cell r="FE169">
            <v>3230</v>
          </cell>
          <cell r="FF169">
            <v>3008</v>
          </cell>
          <cell r="FG169">
            <v>5917</v>
          </cell>
          <cell r="FH169">
            <v>3007</v>
          </cell>
          <cell r="FI169">
            <v>2910</v>
          </cell>
          <cell r="FJ169">
            <v>6274</v>
          </cell>
          <cell r="FK169">
            <v>3211</v>
          </cell>
          <cell r="FL169">
            <v>3063</v>
          </cell>
          <cell r="FM169">
            <v>5755</v>
          </cell>
          <cell r="FN169">
            <v>2877</v>
          </cell>
          <cell r="FO169">
            <v>2878</v>
          </cell>
          <cell r="FP169">
            <v>5774</v>
          </cell>
          <cell r="FQ169">
            <v>2754</v>
          </cell>
          <cell r="FR169">
            <v>3020</v>
          </cell>
          <cell r="FS169">
            <v>5588</v>
          </cell>
          <cell r="FT169">
            <v>2757</v>
          </cell>
          <cell r="FU169">
            <v>2831</v>
          </cell>
          <cell r="FV169">
            <v>5309</v>
          </cell>
          <cell r="FW169">
            <v>2623</v>
          </cell>
          <cell r="FX169">
            <v>2686</v>
          </cell>
          <cell r="FY169">
            <v>5310</v>
          </cell>
          <cell r="FZ169">
            <v>2576</v>
          </cell>
          <cell r="GA169">
            <v>2734</v>
          </cell>
          <cell r="GB169">
            <v>4968</v>
          </cell>
          <cell r="GC169">
            <v>2468</v>
          </cell>
          <cell r="GD169">
            <v>2500</v>
          </cell>
          <cell r="GE169">
            <v>4690</v>
          </cell>
          <cell r="GF169">
            <v>2369</v>
          </cell>
          <cell r="GG169">
            <v>2321</v>
          </cell>
          <cell r="GH169">
            <v>4521</v>
          </cell>
          <cell r="GI169">
            <v>2312</v>
          </cell>
          <cell r="GJ169">
            <v>2209</v>
          </cell>
          <cell r="GK169">
            <v>4344</v>
          </cell>
          <cell r="GL169">
            <v>2246</v>
          </cell>
          <cell r="GM169">
            <v>2098</v>
          </cell>
          <cell r="GN169">
            <v>4361</v>
          </cell>
          <cell r="GO169">
            <v>2229</v>
          </cell>
          <cell r="GP169">
            <v>2132</v>
          </cell>
          <cell r="GQ169">
            <v>4033</v>
          </cell>
          <cell r="GR169">
            <v>2028</v>
          </cell>
          <cell r="GS169">
            <v>2005</v>
          </cell>
          <cell r="GT169">
            <v>3857</v>
          </cell>
          <cell r="GU169">
            <v>1987</v>
          </cell>
          <cell r="GV169">
            <v>1870</v>
          </cell>
          <cell r="GW169">
            <v>3598</v>
          </cell>
          <cell r="GX169">
            <v>1848</v>
          </cell>
          <cell r="GY169">
            <v>1750</v>
          </cell>
          <cell r="GZ169">
            <v>3646</v>
          </cell>
          <cell r="HA169">
            <v>1875</v>
          </cell>
          <cell r="HB169">
            <v>1771</v>
          </cell>
          <cell r="HC169">
            <v>3542</v>
          </cell>
          <cell r="HD169">
            <v>1795</v>
          </cell>
          <cell r="HE169">
            <v>1747</v>
          </cell>
          <cell r="HF169">
            <v>3400</v>
          </cell>
          <cell r="HG169">
            <v>1673</v>
          </cell>
          <cell r="HH169">
            <v>1727</v>
          </cell>
          <cell r="HI169">
            <v>3312</v>
          </cell>
          <cell r="HJ169">
            <v>1704</v>
          </cell>
          <cell r="HK169">
            <v>1608</v>
          </cell>
          <cell r="HL169">
            <v>3246</v>
          </cell>
          <cell r="HM169">
            <v>1659</v>
          </cell>
          <cell r="HN169">
            <v>1587</v>
          </cell>
          <cell r="HO169">
            <v>3386</v>
          </cell>
          <cell r="HP169">
            <v>1738</v>
          </cell>
          <cell r="HQ169">
            <v>1648</v>
          </cell>
          <cell r="HR169">
            <v>3335</v>
          </cell>
          <cell r="HS169">
            <v>1709</v>
          </cell>
          <cell r="HT169">
            <v>1626</v>
          </cell>
          <cell r="HU169">
            <v>2500</v>
          </cell>
          <cell r="HV169">
            <v>1136</v>
          </cell>
          <cell r="HW169">
            <v>1364</v>
          </cell>
          <cell r="HX169">
            <v>2421</v>
          </cell>
          <cell r="HY169">
            <v>1156</v>
          </cell>
          <cell r="HZ169">
            <v>1265</v>
          </cell>
          <cell r="IA169">
            <v>2457</v>
          </cell>
          <cell r="IB169">
            <v>1087</v>
          </cell>
          <cell r="IC169">
            <v>1370</v>
          </cell>
          <cell r="ID169">
            <v>2253</v>
          </cell>
          <cell r="IE169">
            <v>1008</v>
          </cell>
          <cell r="IF169">
            <v>1245</v>
          </cell>
          <cell r="IG169">
            <v>2123</v>
          </cell>
          <cell r="IH169">
            <v>981</v>
          </cell>
          <cell r="II169">
            <v>1142</v>
          </cell>
          <cell r="IJ169">
            <v>2106</v>
          </cell>
          <cell r="IK169">
            <v>932</v>
          </cell>
          <cell r="IL169">
            <v>1174</v>
          </cell>
          <cell r="IM169">
            <v>2033</v>
          </cell>
          <cell r="IN169">
            <v>931</v>
          </cell>
          <cell r="IO169">
            <v>1102</v>
          </cell>
          <cell r="IP169">
            <v>1919</v>
          </cell>
          <cell r="IQ169">
            <v>831</v>
          </cell>
          <cell r="IR169">
            <v>1088</v>
          </cell>
          <cell r="IS169">
            <v>1928</v>
          </cell>
          <cell r="IT169">
            <v>841</v>
          </cell>
          <cell r="IU169">
            <v>1087</v>
          </cell>
          <cell r="IV169">
            <v>1830</v>
          </cell>
          <cell r="IW169">
            <v>777</v>
          </cell>
          <cell r="IX169">
            <v>1053</v>
          </cell>
          <cell r="IY169">
            <v>1726</v>
          </cell>
          <cell r="IZ169">
            <v>723</v>
          </cell>
          <cell r="JA169">
            <v>1003</v>
          </cell>
          <cell r="JB169">
            <v>1611</v>
          </cell>
          <cell r="JC169">
            <v>655</v>
          </cell>
          <cell r="JD169">
            <v>956</v>
          </cell>
          <cell r="JE169">
            <v>1400</v>
          </cell>
          <cell r="JF169">
            <v>609</v>
          </cell>
          <cell r="JG169">
            <v>791</v>
          </cell>
          <cell r="JH169">
            <v>1352</v>
          </cell>
          <cell r="JI169">
            <v>542</v>
          </cell>
          <cell r="JJ169">
            <v>810</v>
          </cell>
          <cell r="JK169">
            <v>1279</v>
          </cell>
          <cell r="JL169">
            <v>513</v>
          </cell>
          <cell r="JM169">
            <v>766</v>
          </cell>
          <cell r="JN169">
            <v>1126</v>
          </cell>
          <cell r="JO169">
            <v>411</v>
          </cell>
          <cell r="JP169">
            <v>715</v>
          </cell>
          <cell r="JQ169">
            <v>1006</v>
          </cell>
          <cell r="JR169">
            <v>387</v>
          </cell>
          <cell r="JS169">
            <v>619</v>
          </cell>
          <cell r="JT169">
            <v>969</v>
          </cell>
          <cell r="JU169">
            <v>336</v>
          </cell>
          <cell r="JV169">
            <v>633</v>
          </cell>
          <cell r="JW169">
            <v>821</v>
          </cell>
          <cell r="JX169">
            <v>262</v>
          </cell>
          <cell r="JY169">
            <v>559</v>
          </cell>
          <cell r="JZ169">
            <v>757</v>
          </cell>
          <cell r="KA169">
            <v>279</v>
          </cell>
          <cell r="KB169">
            <v>478</v>
          </cell>
          <cell r="KC169">
            <v>603</v>
          </cell>
          <cell r="KD169">
            <v>187</v>
          </cell>
          <cell r="KE169">
            <v>416</v>
          </cell>
          <cell r="KF169">
            <v>2275</v>
          </cell>
          <cell r="KG169">
            <v>653</v>
          </cell>
          <cell r="KH169">
            <v>1622</v>
          </cell>
        </row>
        <row r="170">
          <cell r="C170" t="str">
            <v>Mansfield</v>
          </cell>
          <cell r="D170" t="str">
            <v>E07000174</v>
          </cell>
          <cell r="E170" t="str">
            <v>Non-metropolitan District</v>
          </cell>
          <cell r="F170">
            <v>106556</v>
          </cell>
          <cell r="G170">
            <v>67293</v>
          </cell>
          <cell r="H170">
            <v>5.1671907699999995</v>
          </cell>
          <cell r="I170">
            <v>0.63152708435001315</v>
          </cell>
          <cell r="J170">
            <v>5570</v>
          </cell>
          <cell r="K170">
            <v>5483</v>
          </cell>
          <cell r="L170">
            <v>6925</v>
          </cell>
          <cell r="M170">
            <v>7139</v>
          </cell>
          <cell r="N170">
            <v>6438</v>
          </cell>
          <cell r="O170">
            <v>6472</v>
          </cell>
          <cell r="P170">
            <v>7827</v>
          </cell>
          <cell r="Q170">
            <v>8076</v>
          </cell>
          <cell r="R170">
            <v>6682</v>
          </cell>
          <cell r="S170">
            <v>6681</v>
          </cell>
          <cell r="T170">
            <v>52406</v>
          </cell>
          <cell r="U170">
            <v>54150</v>
          </cell>
          <cell r="V170">
            <v>1305</v>
          </cell>
          <cell r="W170">
            <v>669</v>
          </cell>
          <cell r="X170">
            <v>636</v>
          </cell>
          <cell r="Y170">
            <v>1332</v>
          </cell>
          <cell r="Z170">
            <v>702</v>
          </cell>
          <cell r="AA170">
            <v>630</v>
          </cell>
          <cell r="AB170">
            <v>1319</v>
          </cell>
          <cell r="AC170">
            <v>668</v>
          </cell>
          <cell r="AD170">
            <v>651</v>
          </cell>
          <cell r="AE170">
            <v>1401</v>
          </cell>
          <cell r="AF170">
            <v>732</v>
          </cell>
          <cell r="AG170">
            <v>669</v>
          </cell>
          <cell r="AH170">
            <v>1352</v>
          </cell>
          <cell r="AI170">
            <v>617</v>
          </cell>
          <cell r="AJ170">
            <v>735</v>
          </cell>
          <cell r="AK170">
            <v>1342</v>
          </cell>
          <cell r="AL170">
            <v>659</v>
          </cell>
          <cell r="AM170">
            <v>683</v>
          </cell>
          <cell r="AN170">
            <v>1301</v>
          </cell>
          <cell r="AO170">
            <v>693</v>
          </cell>
          <cell r="AP170">
            <v>608</v>
          </cell>
          <cell r="AQ170">
            <v>1264</v>
          </cell>
          <cell r="AR170">
            <v>655</v>
          </cell>
          <cell r="AS170">
            <v>609</v>
          </cell>
          <cell r="AT170">
            <v>1193</v>
          </cell>
          <cell r="AU170">
            <v>618</v>
          </cell>
          <cell r="AV170">
            <v>575</v>
          </cell>
          <cell r="AW170">
            <v>1220</v>
          </cell>
          <cell r="AX170">
            <v>600</v>
          </cell>
          <cell r="AY170">
            <v>620</v>
          </cell>
          <cell r="AZ170">
            <v>1121</v>
          </cell>
          <cell r="BA170">
            <v>549</v>
          </cell>
          <cell r="BB170">
            <v>572</v>
          </cell>
          <cell r="BC170">
            <v>1100</v>
          </cell>
          <cell r="BD170">
            <v>595</v>
          </cell>
          <cell r="BE170">
            <v>505</v>
          </cell>
          <cell r="BF170">
            <v>1063</v>
          </cell>
          <cell r="BG170">
            <v>557</v>
          </cell>
          <cell r="BH170">
            <v>506</v>
          </cell>
          <cell r="BI170">
            <v>1040</v>
          </cell>
          <cell r="BJ170">
            <v>533</v>
          </cell>
          <cell r="BK170">
            <v>507</v>
          </cell>
          <cell r="BL170">
            <v>1043</v>
          </cell>
          <cell r="BM170">
            <v>542</v>
          </cell>
          <cell r="BN170">
            <v>501</v>
          </cell>
          <cell r="BO170">
            <v>1083</v>
          </cell>
          <cell r="BP170">
            <v>594</v>
          </cell>
          <cell r="BQ170">
            <v>489</v>
          </cell>
          <cell r="BR170">
            <v>1202</v>
          </cell>
          <cell r="BS170">
            <v>613</v>
          </cell>
          <cell r="BT170">
            <v>589</v>
          </cell>
          <cell r="BU170">
            <v>1201</v>
          </cell>
          <cell r="BV170">
            <v>615</v>
          </cell>
          <cell r="BW170">
            <v>586</v>
          </cell>
          <cell r="BX170">
            <v>1250</v>
          </cell>
          <cell r="BY170">
            <v>582</v>
          </cell>
          <cell r="BZ170">
            <v>668</v>
          </cell>
          <cell r="CA170">
            <v>1088</v>
          </cell>
          <cell r="CB170">
            <v>602</v>
          </cell>
          <cell r="CC170">
            <v>486</v>
          </cell>
          <cell r="CD170">
            <v>1116</v>
          </cell>
          <cell r="CE170">
            <v>551</v>
          </cell>
          <cell r="CF170">
            <v>565</v>
          </cell>
          <cell r="CG170">
            <v>1209</v>
          </cell>
          <cell r="CH170">
            <v>618</v>
          </cell>
          <cell r="CI170">
            <v>591</v>
          </cell>
          <cell r="CJ170">
            <v>1287</v>
          </cell>
          <cell r="CK170">
            <v>632</v>
          </cell>
          <cell r="CL170">
            <v>655</v>
          </cell>
          <cell r="CM170">
            <v>1357</v>
          </cell>
          <cell r="CN170">
            <v>644</v>
          </cell>
          <cell r="CO170">
            <v>713</v>
          </cell>
          <cell r="CP170">
            <v>1343</v>
          </cell>
          <cell r="CQ170">
            <v>713</v>
          </cell>
          <cell r="CR170">
            <v>630</v>
          </cell>
          <cell r="CS170">
            <v>1350</v>
          </cell>
          <cell r="CT170">
            <v>687</v>
          </cell>
          <cell r="CU170">
            <v>663</v>
          </cell>
          <cell r="CV170">
            <v>1344</v>
          </cell>
          <cell r="CW170">
            <v>657</v>
          </cell>
          <cell r="CX170">
            <v>687</v>
          </cell>
          <cell r="CY170">
            <v>1469</v>
          </cell>
          <cell r="CZ170">
            <v>693</v>
          </cell>
          <cell r="DA170">
            <v>776</v>
          </cell>
          <cell r="DB170">
            <v>1501</v>
          </cell>
          <cell r="DC170">
            <v>740</v>
          </cell>
          <cell r="DD170">
            <v>761</v>
          </cell>
          <cell r="DE170">
            <v>1367</v>
          </cell>
          <cell r="DF170">
            <v>677</v>
          </cell>
          <cell r="DG170">
            <v>690</v>
          </cell>
          <cell r="DH170">
            <v>1461</v>
          </cell>
          <cell r="DI170">
            <v>769</v>
          </cell>
          <cell r="DJ170">
            <v>692</v>
          </cell>
          <cell r="DK170">
            <v>1380</v>
          </cell>
          <cell r="DL170">
            <v>667</v>
          </cell>
          <cell r="DM170">
            <v>713</v>
          </cell>
          <cell r="DN170">
            <v>1399</v>
          </cell>
          <cell r="DO170">
            <v>660</v>
          </cell>
          <cell r="DP170">
            <v>739</v>
          </cell>
          <cell r="DQ170">
            <v>1360</v>
          </cell>
          <cell r="DR170">
            <v>679</v>
          </cell>
          <cell r="DS170">
            <v>681</v>
          </cell>
          <cell r="DT170">
            <v>1433</v>
          </cell>
          <cell r="DU170">
            <v>696</v>
          </cell>
          <cell r="DV170">
            <v>737</v>
          </cell>
          <cell r="DW170">
            <v>1395</v>
          </cell>
          <cell r="DX170">
            <v>697</v>
          </cell>
          <cell r="DY170">
            <v>698</v>
          </cell>
          <cell r="DZ170">
            <v>1332</v>
          </cell>
          <cell r="EA170">
            <v>660</v>
          </cell>
          <cell r="EB170">
            <v>672</v>
          </cell>
          <cell r="EC170">
            <v>1134</v>
          </cell>
          <cell r="ED170">
            <v>585</v>
          </cell>
          <cell r="EE170">
            <v>549</v>
          </cell>
          <cell r="EF170">
            <v>1146</v>
          </cell>
          <cell r="EG170">
            <v>564</v>
          </cell>
          <cell r="EH170">
            <v>582</v>
          </cell>
          <cell r="EI170">
            <v>1201</v>
          </cell>
          <cell r="EJ170">
            <v>596</v>
          </cell>
          <cell r="EK170">
            <v>605</v>
          </cell>
          <cell r="EL170">
            <v>1232</v>
          </cell>
          <cell r="EM170">
            <v>587</v>
          </cell>
          <cell r="EN170">
            <v>645</v>
          </cell>
          <cell r="EO170">
            <v>1218</v>
          </cell>
          <cell r="EP170">
            <v>582</v>
          </cell>
          <cell r="EQ170">
            <v>636</v>
          </cell>
          <cell r="ER170">
            <v>1395</v>
          </cell>
          <cell r="ES170">
            <v>699</v>
          </cell>
          <cell r="ET170">
            <v>696</v>
          </cell>
          <cell r="EU170">
            <v>1534</v>
          </cell>
          <cell r="EV170">
            <v>834</v>
          </cell>
          <cell r="EW170">
            <v>700</v>
          </cell>
          <cell r="EX170">
            <v>1323</v>
          </cell>
          <cell r="EY170">
            <v>634</v>
          </cell>
          <cell r="EZ170">
            <v>689</v>
          </cell>
          <cell r="FA170">
            <v>1523</v>
          </cell>
          <cell r="FB170">
            <v>777</v>
          </cell>
          <cell r="FC170">
            <v>746</v>
          </cell>
          <cell r="FD170">
            <v>1533</v>
          </cell>
          <cell r="FE170">
            <v>739</v>
          </cell>
          <cell r="FF170">
            <v>794</v>
          </cell>
          <cell r="FG170">
            <v>1517</v>
          </cell>
          <cell r="FH170">
            <v>737</v>
          </cell>
          <cell r="FI170">
            <v>780</v>
          </cell>
          <cell r="FJ170">
            <v>1678</v>
          </cell>
          <cell r="FK170">
            <v>838</v>
          </cell>
          <cell r="FL170">
            <v>840</v>
          </cell>
          <cell r="FM170">
            <v>1599</v>
          </cell>
          <cell r="FN170">
            <v>822</v>
          </cell>
          <cell r="FO170">
            <v>777</v>
          </cell>
          <cell r="FP170">
            <v>1645</v>
          </cell>
          <cell r="FQ170">
            <v>791</v>
          </cell>
          <cell r="FR170">
            <v>854</v>
          </cell>
          <cell r="FS170">
            <v>1600</v>
          </cell>
          <cell r="FT170">
            <v>744</v>
          </cell>
          <cell r="FU170">
            <v>856</v>
          </cell>
          <cell r="FV170">
            <v>1615</v>
          </cell>
          <cell r="FW170">
            <v>789</v>
          </cell>
          <cell r="FX170">
            <v>826</v>
          </cell>
          <cell r="FY170">
            <v>1640</v>
          </cell>
          <cell r="FZ170">
            <v>802</v>
          </cell>
          <cell r="GA170">
            <v>838</v>
          </cell>
          <cell r="GB170">
            <v>1553</v>
          </cell>
          <cell r="GC170">
            <v>788</v>
          </cell>
          <cell r="GD170">
            <v>765</v>
          </cell>
          <cell r="GE170">
            <v>1502</v>
          </cell>
          <cell r="GF170">
            <v>713</v>
          </cell>
          <cell r="GG170">
            <v>789</v>
          </cell>
          <cell r="GH170">
            <v>1501</v>
          </cell>
          <cell r="GI170">
            <v>752</v>
          </cell>
          <cell r="GJ170">
            <v>749</v>
          </cell>
          <cell r="GK170">
            <v>1440</v>
          </cell>
          <cell r="GL170">
            <v>722</v>
          </cell>
          <cell r="GM170">
            <v>718</v>
          </cell>
          <cell r="GN170">
            <v>1374</v>
          </cell>
          <cell r="GO170">
            <v>701</v>
          </cell>
          <cell r="GP170">
            <v>673</v>
          </cell>
          <cell r="GQ170">
            <v>1312</v>
          </cell>
          <cell r="GR170">
            <v>661</v>
          </cell>
          <cell r="GS170">
            <v>651</v>
          </cell>
          <cell r="GT170">
            <v>1270</v>
          </cell>
          <cell r="GU170">
            <v>619</v>
          </cell>
          <cell r="GV170">
            <v>651</v>
          </cell>
          <cell r="GW170">
            <v>1270</v>
          </cell>
          <cell r="GX170">
            <v>631</v>
          </cell>
          <cell r="GY170">
            <v>639</v>
          </cell>
          <cell r="GZ170">
            <v>1228</v>
          </cell>
          <cell r="HA170">
            <v>643</v>
          </cell>
          <cell r="HB170">
            <v>585</v>
          </cell>
          <cell r="HC170">
            <v>1168</v>
          </cell>
          <cell r="HD170">
            <v>586</v>
          </cell>
          <cell r="HE170">
            <v>582</v>
          </cell>
          <cell r="HF170">
            <v>1298</v>
          </cell>
          <cell r="HG170">
            <v>654</v>
          </cell>
          <cell r="HH170">
            <v>644</v>
          </cell>
          <cell r="HI170">
            <v>1202</v>
          </cell>
          <cell r="HJ170">
            <v>606</v>
          </cell>
          <cell r="HK170">
            <v>596</v>
          </cell>
          <cell r="HL170">
            <v>1268</v>
          </cell>
          <cell r="HM170">
            <v>619</v>
          </cell>
          <cell r="HN170">
            <v>649</v>
          </cell>
          <cell r="HO170">
            <v>1271</v>
          </cell>
          <cell r="HP170">
            <v>669</v>
          </cell>
          <cell r="HQ170">
            <v>602</v>
          </cell>
          <cell r="HR170">
            <v>1276</v>
          </cell>
          <cell r="HS170">
            <v>610</v>
          </cell>
          <cell r="HT170">
            <v>666</v>
          </cell>
          <cell r="HU170">
            <v>1112</v>
          </cell>
          <cell r="HV170">
            <v>545</v>
          </cell>
          <cell r="HW170">
            <v>567</v>
          </cell>
          <cell r="HX170">
            <v>1115</v>
          </cell>
          <cell r="HY170">
            <v>511</v>
          </cell>
          <cell r="HZ170">
            <v>604</v>
          </cell>
          <cell r="IA170">
            <v>1110</v>
          </cell>
          <cell r="IB170">
            <v>534</v>
          </cell>
          <cell r="IC170">
            <v>576</v>
          </cell>
          <cell r="ID170">
            <v>1026</v>
          </cell>
          <cell r="IE170">
            <v>498</v>
          </cell>
          <cell r="IF170">
            <v>528</v>
          </cell>
          <cell r="IG170">
            <v>854</v>
          </cell>
          <cell r="IH170">
            <v>384</v>
          </cell>
          <cell r="II170">
            <v>470</v>
          </cell>
          <cell r="IJ170">
            <v>741</v>
          </cell>
          <cell r="IK170">
            <v>352</v>
          </cell>
          <cell r="IL170">
            <v>389</v>
          </cell>
          <cell r="IM170">
            <v>763</v>
          </cell>
          <cell r="IN170">
            <v>343</v>
          </cell>
          <cell r="IO170">
            <v>420</v>
          </cell>
          <cell r="IP170">
            <v>795</v>
          </cell>
          <cell r="IQ170">
            <v>354</v>
          </cell>
          <cell r="IR170">
            <v>441</v>
          </cell>
          <cell r="IS170">
            <v>729</v>
          </cell>
          <cell r="IT170">
            <v>357</v>
          </cell>
          <cell r="IU170">
            <v>372</v>
          </cell>
          <cell r="IV170">
            <v>669</v>
          </cell>
          <cell r="IW170">
            <v>308</v>
          </cell>
          <cell r="IX170">
            <v>361</v>
          </cell>
          <cell r="IY170">
            <v>679</v>
          </cell>
          <cell r="IZ170">
            <v>323</v>
          </cell>
          <cell r="JA170">
            <v>356</v>
          </cell>
          <cell r="JB170">
            <v>627</v>
          </cell>
          <cell r="JC170">
            <v>293</v>
          </cell>
          <cell r="JD170">
            <v>334</v>
          </cell>
          <cell r="JE170">
            <v>564</v>
          </cell>
          <cell r="JF170">
            <v>235</v>
          </cell>
          <cell r="JG170">
            <v>329</v>
          </cell>
          <cell r="JH170">
            <v>540</v>
          </cell>
          <cell r="JI170">
            <v>214</v>
          </cell>
          <cell r="JJ170">
            <v>326</v>
          </cell>
          <cell r="JK170">
            <v>511</v>
          </cell>
          <cell r="JL170">
            <v>204</v>
          </cell>
          <cell r="JM170">
            <v>307</v>
          </cell>
          <cell r="JN170">
            <v>494</v>
          </cell>
          <cell r="JO170">
            <v>192</v>
          </cell>
          <cell r="JP170">
            <v>302</v>
          </cell>
          <cell r="JQ170">
            <v>405</v>
          </cell>
          <cell r="JR170">
            <v>137</v>
          </cell>
          <cell r="JS170">
            <v>268</v>
          </cell>
          <cell r="JT170">
            <v>343</v>
          </cell>
          <cell r="JU170">
            <v>121</v>
          </cell>
          <cell r="JV170">
            <v>222</v>
          </cell>
          <cell r="JW170">
            <v>317</v>
          </cell>
          <cell r="JX170">
            <v>105</v>
          </cell>
          <cell r="JY170">
            <v>212</v>
          </cell>
          <cell r="JZ170">
            <v>280</v>
          </cell>
          <cell r="KA170">
            <v>105</v>
          </cell>
          <cell r="KB170">
            <v>175</v>
          </cell>
          <cell r="KC170">
            <v>239</v>
          </cell>
          <cell r="KD170">
            <v>87</v>
          </cell>
          <cell r="KE170">
            <v>152</v>
          </cell>
          <cell r="KF170">
            <v>854</v>
          </cell>
          <cell r="KG170">
            <v>275</v>
          </cell>
          <cell r="KH170">
            <v>579</v>
          </cell>
        </row>
        <row r="171">
          <cell r="C171" t="str">
            <v>Medway</v>
          </cell>
          <cell r="D171" t="str">
            <v>E06000035</v>
          </cell>
          <cell r="E171" t="str">
            <v>Unitary Authority</v>
          </cell>
          <cell r="F171">
            <v>276492</v>
          </cell>
          <cell r="G171">
            <v>177932</v>
          </cell>
          <cell r="H171">
            <v>6.0067107600000007</v>
          </cell>
          <cell r="I171">
            <v>0.64353399013353008</v>
          </cell>
          <cell r="J171">
            <v>17276</v>
          </cell>
          <cell r="K171">
            <v>16753</v>
          </cell>
          <cell r="L171">
            <v>19211</v>
          </cell>
          <cell r="M171">
            <v>19044</v>
          </cell>
          <cell r="N171">
            <v>18003</v>
          </cell>
          <cell r="O171">
            <v>17959</v>
          </cell>
          <cell r="P171">
            <v>19658</v>
          </cell>
          <cell r="Q171">
            <v>19718</v>
          </cell>
          <cell r="R171">
            <v>15030</v>
          </cell>
          <cell r="S171">
            <v>15280</v>
          </cell>
          <cell r="T171">
            <v>137320</v>
          </cell>
          <cell r="U171">
            <v>139172</v>
          </cell>
          <cell r="V171">
            <v>3597</v>
          </cell>
          <cell r="W171">
            <v>1853</v>
          </cell>
          <cell r="X171">
            <v>1744</v>
          </cell>
          <cell r="Y171">
            <v>3708</v>
          </cell>
          <cell r="Z171">
            <v>1967</v>
          </cell>
          <cell r="AA171">
            <v>1741</v>
          </cell>
          <cell r="AB171">
            <v>3677</v>
          </cell>
          <cell r="AC171">
            <v>1883</v>
          </cell>
          <cell r="AD171">
            <v>1794</v>
          </cell>
          <cell r="AE171">
            <v>3865</v>
          </cell>
          <cell r="AF171">
            <v>1988</v>
          </cell>
          <cell r="AG171">
            <v>1877</v>
          </cell>
          <cell r="AH171">
            <v>3721</v>
          </cell>
          <cell r="AI171">
            <v>1846</v>
          </cell>
          <cell r="AJ171">
            <v>1875</v>
          </cell>
          <cell r="AK171">
            <v>3698</v>
          </cell>
          <cell r="AL171">
            <v>1911</v>
          </cell>
          <cell r="AM171">
            <v>1787</v>
          </cell>
          <cell r="AN171">
            <v>3642</v>
          </cell>
          <cell r="AO171">
            <v>1874</v>
          </cell>
          <cell r="AP171">
            <v>1768</v>
          </cell>
          <cell r="AQ171">
            <v>3529</v>
          </cell>
          <cell r="AR171">
            <v>1820</v>
          </cell>
          <cell r="AS171">
            <v>1709</v>
          </cell>
          <cell r="AT171">
            <v>3468</v>
          </cell>
          <cell r="AU171">
            <v>1801</v>
          </cell>
          <cell r="AV171">
            <v>1667</v>
          </cell>
          <cell r="AW171">
            <v>3528</v>
          </cell>
          <cell r="AX171">
            <v>1750</v>
          </cell>
          <cell r="AY171">
            <v>1778</v>
          </cell>
          <cell r="AZ171">
            <v>3251</v>
          </cell>
          <cell r="BA171">
            <v>1653</v>
          </cell>
          <cell r="BB171">
            <v>1598</v>
          </cell>
          <cell r="BC171">
            <v>3359</v>
          </cell>
          <cell r="BD171">
            <v>1666</v>
          </cell>
          <cell r="BE171">
            <v>1693</v>
          </cell>
          <cell r="BF171">
            <v>3235</v>
          </cell>
          <cell r="BG171">
            <v>1629</v>
          </cell>
          <cell r="BH171">
            <v>1606</v>
          </cell>
          <cell r="BI171">
            <v>3205</v>
          </cell>
          <cell r="BJ171">
            <v>1610</v>
          </cell>
          <cell r="BK171">
            <v>1595</v>
          </cell>
          <cell r="BL171">
            <v>3190</v>
          </cell>
          <cell r="BM171">
            <v>1652</v>
          </cell>
          <cell r="BN171">
            <v>1538</v>
          </cell>
          <cell r="BO171">
            <v>3376</v>
          </cell>
          <cell r="BP171">
            <v>1784</v>
          </cell>
          <cell r="BQ171">
            <v>1592</v>
          </cell>
          <cell r="BR171">
            <v>3532</v>
          </cell>
          <cell r="BS171">
            <v>1834</v>
          </cell>
          <cell r="BT171">
            <v>1698</v>
          </cell>
          <cell r="BU171">
            <v>3592</v>
          </cell>
          <cell r="BV171">
            <v>1896</v>
          </cell>
          <cell r="BW171">
            <v>1696</v>
          </cell>
          <cell r="BX171">
            <v>3616</v>
          </cell>
          <cell r="BY171">
            <v>1885</v>
          </cell>
          <cell r="BZ171">
            <v>1731</v>
          </cell>
          <cell r="CA171">
            <v>3462</v>
          </cell>
          <cell r="CB171">
            <v>1846</v>
          </cell>
          <cell r="CC171">
            <v>1616</v>
          </cell>
          <cell r="CD171">
            <v>3540</v>
          </cell>
          <cell r="CE171">
            <v>1725</v>
          </cell>
          <cell r="CF171">
            <v>1815</v>
          </cell>
          <cell r="CG171">
            <v>3686</v>
          </cell>
          <cell r="CH171">
            <v>1857</v>
          </cell>
          <cell r="CI171">
            <v>1829</v>
          </cell>
          <cell r="CJ171">
            <v>3858</v>
          </cell>
          <cell r="CK171">
            <v>1927</v>
          </cell>
          <cell r="CL171">
            <v>1931</v>
          </cell>
          <cell r="CM171">
            <v>4315</v>
          </cell>
          <cell r="CN171">
            <v>2075</v>
          </cell>
          <cell r="CO171">
            <v>2240</v>
          </cell>
          <cell r="CP171">
            <v>4428</v>
          </cell>
          <cell r="CQ171">
            <v>2231</v>
          </cell>
          <cell r="CR171">
            <v>2197</v>
          </cell>
          <cell r="CS171">
            <v>4037</v>
          </cell>
          <cell r="CT171">
            <v>2109</v>
          </cell>
          <cell r="CU171">
            <v>1928</v>
          </cell>
          <cell r="CV171">
            <v>3996</v>
          </cell>
          <cell r="CW171">
            <v>1988</v>
          </cell>
          <cell r="CX171">
            <v>2008</v>
          </cell>
          <cell r="CY171">
            <v>3967</v>
          </cell>
          <cell r="CZ171">
            <v>1996</v>
          </cell>
          <cell r="DA171">
            <v>1971</v>
          </cell>
          <cell r="DB171">
            <v>3957</v>
          </cell>
          <cell r="DC171">
            <v>1976</v>
          </cell>
          <cell r="DD171">
            <v>1981</v>
          </cell>
          <cell r="DE171">
            <v>3837</v>
          </cell>
          <cell r="DF171">
            <v>1969</v>
          </cell>
          <cell r="DG171">
            <v>1868</v>
          </cell>
          <cell r="DH171">
            <v>3755</v>
          </cell>
          <cell r="DI171">
            <v>1950</v>
          </cell>
          <cell r="DJ171">
            <v>1805</v>
          </cell>
          <cell r="DK171">
            <v>3666</v>
          </cell>
          <cell r="DL171">
            <v>1837</v>
          </cell>
          <cell r="DM171">
            <v>1829</v>
          </cell>
          <cell r="DN171">
            <v>3656</v>
          </cell>
          <cell r="DO171">
            <v>1770</v>
          </cell>
          <cell r="DP171">
            <v>1886</v>
          </cell>
          <cell r="DQ171">
            <v>3713</v>
          </cell>
          <cell r="DR171">
            <v>1853</v>
          </cell>
          <cell r="DS171">
            <v>1860</v>
          </cell>
          <cell r="DT171">
            <v>3671</v>
          </cell>
          <cell r="DU171">
            <v>1763</v>
          </cell>
          <cell r="DV171">
            <v>1908</v>
          </cell>
          <cell r="DW171">
            <v>3843</v>
          </cell>
          <cell r="DX171">
            <v>1936</v>
          </cell>
          <cell r="DY171">
            <v>1907</v>
          </cell>
          <cell r="DZ171">
            <v>3712</v>
          </cell>
          <cell r="EA171">
            <v>1854</v>
          </cell>
          <cell r="EB171">
            <v>1858</v>
          </cell>
          <cell r="EC171">
            <v>3340</v>
          </cell>
          <cell r="ED171">
            <v>1666</v>
          </cell>
          <cell r="EE171">
            <v>1674</v>
          </cell>
          <cell r="EF171">
            <v>3362</v>
          </cell>
          <cell r="EG171">
            <v>1619</v>
          </cell>
          <cell r="EH171">
            <v>1743</v>
          </cell>
          <cell r="EI171">
            <v>3370</v>
          </cell>
          <cell r="EJ171">
            <v>1712</v>
          </cell>
          <cell r="EK171">
            <v>1658</v>
          </cell>
          <cell r="EL171">
            <v>3480</v>
          </cell>
          <cell r="EM171">
            <v>1733</v>
          </cell>
          <cell r="EN171">
            <v>1747</v>
          </cell>
          <cell r="EO171">
            <v>3516</v>
          </cell>
          <cell r="EP171">
            <v>1718</v>
          </cell>
          <cell r="EQ171">
            <v>1798</v>
          </cell>
          <cell r="ER171">
            <v>3567</v>
          </cell>
          <cell r="ES171">
            <v>1837</v>
          </cell>
          <cell r="ET171">
            <v>1730</v>
          </cell>
          <cell r="EU171">
            <v>3815</v>
          </cell>
          <cell r="EV171">
            <v>1903</v>
          </cell>
          <cell r="EW171">
            <v>1912</v>
          </cell>
          <cell r="EX171">
            <v>3957</v>
          </cell>
          <cell r="EY171">
            <v>2025</v>
          </cell>
          <cell r="EZ171">
            <v>1932</v>
          </cell>
          <cell r="FA171">
            <v>3910</v>
          </cell>
          <cell r="FB171">
            <v>1962</v>
          </cell>
          <cell r="FC171">
            <v>1948</v>
          </cell>
          <cell r="FD171">
            <v>3990</v>
          </cell>
          <cell r="FE171">
            <v>1975</v>
          </cell>
          <cell r="FF171">
            <v>2015</v>
          </cell>
          <cell r="FG171">
            <v>3979</v>
          </cell>
          <cell r="FH171">
            <v>1970</v>
          </cell>
          <cell r="FI171">
            <v>2009</v>
          </cell>
          <cell r="FJ171">
            <v>4117</v>
          </cell>
          <cell r="FK171">
            <v>2050</v>
          </cell>
          <cell r="FL171">
            <v>2067</v>
          </cell>
          <cell r="FM171">
            <v>4024</v>
          </cell>
          <cell r="FN171">
            <v>2054</v>
          </cell>
          <cell r="FO171">
            <v>1970</v>
          </cell>
          <cell r="FP171">
            <v>3987</v>
          </cell>
          <cell r="FQ171">
            <v>1986</v>
          </cell>
          <cell r="FR171">
            <v>2001</v>
          </cell>
          <cell r="FS171">
            <v>3943</v>
          </cell>
          <cell r="FT171">
            <v>1989</v>
          </cell>
          <cell r="FU171">
            <v>1954</v>
          </cell>
          <cell r="FV171">
            <v>3980</v>
          </cell>
          <cell r="FW171">
            <v>1944</v>
          </cell>
          <cell r="FX171">
            <v>2036</v>
          </cell>
          <cell r="FY171">
            <v>3752</v>
          </cell>
          <cell r="FZ171">
            <v>1874</v>
          </cell>
          <cell r="GA171">
            <v>1878</v>
          </cell>
          <cell r="GB171">
            <v>3694</v>
          </cell>
          <cell r="GC171">
            <v>1854</v>
          </cell>
          <cell r="GD171">
            <v>1840</v>
          </cell>
          <cell r="GE171">
            <v>3478</v>
          </cell>
          <cell r="GF171">
            <v>1672</v>
          </cell>
          <cell r="GG171">
            <v>1806</v>
          </cell>
          <cell r="GH171">
            <v>3470</v>
          </cell>
          <cell r="GI171">
            <v>1714</v>
          </cell>
          <cell r="GJ171">
            <v>1756</v>
          </cell>
          <cell r="GK171">
            <v>3278</v>
          </cell>
          <cell r="GL171">
            <v>1638</v>
          </cell>
          <cell r="GM171">
            <v>1640</v>
          </cell>
          <cell r="GN171">
            <v>3231</v>
          </cell>
          <cell r="GO171">
            <v>1626</v>
          </cell>
          <cell r="GP171">
            <v>1605</v>
          </cell>
          <cell r="GQ171">
            <v>2975</v>
          </cell>
          <cell r="GR171">
            <v>1447</v>
          </cell>
          <cell r="GS171">
            <v>1528</v>
          </cell>
          <cell r="GT171">
            <v>2830</v>
          </cell>
          <cell r="GU171">
            <v>1461</v>
          </cell>
          <cell r="GV171">
            <v>1369</v>
          </cell>
          <cell r="GW171">
            <v>2865</v>
          </cell>
          <cell r="GX171">
            <v>1445</v>
          </cell>
          <cell r="GY171">
            <v>1420</v>
          </cell>
          <cell r="GZ171">
            <v>2828</v>
          </cell>
          <cell r="HA171">
            <v>1409</v>
          </cell>
          <cell r="HB171">
            <v>1419</v>
          </cell>
          <cell r="HC171">
            <v>2692</v>
          </cell>
          <cell r="HD171">
            <v>1362</v>
          </cell>
          <cell r="HE171">
            <v>1330</v>
          </cell>
          <cell r="HF171">
            <v>2663</v>
          </cell>
          <cell r="HG171">
            <v>1256</v>
          </cell>
          <cell r="HH171">
            <v>1407</v>
          </cell>
          <cell r="HI171">
            <v>2720</v>
          </cell>
          <cell r="HJ171">
            <v>1337</v>
          </cell>
          <cell r="HK171">
            <v>1383</v>
          </cell>
          <cell r="HL171">
            <v>2884</v>
          </cell>
          <cell r="HM171">
            <v>1435</v>
          </cell>
          <cell r="HN171">
            <v>1449</v>
          </cell>
          <cell r="HO171">
            <v>3054</v>
          </cell>
          <cell r="HP171">
            <v>1475</v>
          </cell>
          <cell r="HQ171">
            <v>1579</v>
          </cell>
          <cell r="HR171">
            <v>3287</v>
          </cell>
          <cell r="HS171">
            <v>1594</v>
          </cell>
          <cell r="HT171">
            <v>1693</v>
          </cell>
          <cell r="HU171">
            <v>2479</v>
          </cell>
          <cell r="HV171">
            <v>1215</v>
          </cell>
          <cell r="HW171">
            <v>1264</v>
          </cell>
          <cell r="HX171">
            <v>2321</v>
          </cell>
          <cell r="HY171">
            <v>1133</v>
          </cell>
          <cell r="HZ171">
            <v>1188</v>
          </cell>
          <cell r="IA171">
            <v>2278</v>
          </cell>
          <cell r="IB171">
            <v>1097</v>
          </cell>
          <cell r="IC171">
            <v>1181</v>
          </cell>
          <cell r="ID171">
            <v>2089</v>
          </cell>
          <cell r="IE171">
            <v>991</v>
          </cell>
          <cell r="IF171">
            <v>1098</v>
          </cell>
          <cell r="IG171">
            <v>1840</v>
          </cell>
          <cell r="IH171">
            <v>884</v>
          </cell>
          <cell r="II171">
            <v>956</v>
          </cell>
          <cell r="IJ171">
            <v>1633</v>
          </cell>
          <cell r="IK171">
            <v>790</v>
          </cell>
          <cell r="IL171">
            <v>843</v>
          </cell>
          <cell r="IM171">
            <v>1636</v>
          </cell>
          <cell r="IN171">
            <v>794</v>
          </cell>
          <cell r="IO171">
            <v>842</v>
          </cell>
          <cell r="IP171">
            <v>1687</v>
          </cell>
          <cell r="IQ171">
            <v>800</v>
          </cell>
          <cell r="IR171">
            <v>887</v>
          </cell>
          <cell r="IS171">
            <v>1613</v>
          </cell>
          <cell r="IT171">
            <v>736</v>
          </cell>
          <cell r="IU171">
            <v>877</v>
          </cell>
          <cell r="IV171">
            <v>1492</v>
          </cell>
          <cell r="IW171">
            <v>676</v>
          </cell>
          <cell r="IX171">
            <v>816</v>
          </cell>
          <cell r="IY171">
            <v>1397</v>
          </cell>
          <cell r="IZ171">
            <v>610</v>
          </cell>
          <cell r="JA171">
            <v>787</v>
          </cell>
          <cell r="JB171">
            <v>1229</v>
          </cell>
          <cell r="JC171">
            <v>513</v>
          </cell>
          <cell r="JD171">
            <v>716</v>
          </cell>
          <cell r="JE171">
            <v>1120</v>
          </cell>
          <cell r="JF171">
            <v>499</v>
          </cell>
          <cell r="JG171">
            <v>621</v>
          </cell>
          <cell r="JH171">
            <v>1029</v>
          </cell>
          <cell r="JI171">
            <v>473</v>
          </cell>
          <cell r="JJ171">
            <v>556</v>
          </cell>
          <cell r="JK171">
            <v>1038</v>
          </cell>
          <cell r="JL171">
            <v>440</v>
          </cell>
          <cell r="JM171">
            <v>598</v>
          </cell>
          <cell r="JN171">
            <v>886</v>
          </cell>
          <cell r="JO171">
            <v>358</v>
          </cell>
          <cell r="JP171">
            <v>528</v>
          </cell>
          <cell r="JQ171">
            <v>852</v>
          </cell>
          <cell r="JR171">
            <v>321</v>
          </cell>
          <cell r="JS171">
            <v>531</v>
          </cell>
          <cell r="JT171">
            <v>659</v>
          </cell>
          <cell r="JU171">
            <v>248</v>
          </cell>
          <cell r="JV171">
            <v>411</v>
          </cell>
          <cell r="JW171">
            <v>615</v>
          </cell>
          <cell r="JX171">
            <v>243</v>
          </cell>
          <cell r="JY171">
            <v>372</v>
          </cell>
          <cell r="JZ171">
            <v>544</v>
          </cell>
          <cell r="KA171">
            <v>182</v>
          </cell>
          <cell r="KB171">
            <v>362</v>
          </cell>
          <cell r="KC171">
            <v>419</v>
          </cell>
          <cell r="KD171">
            <v>137</v>
          </cell>
          <cell r="KE171">
            <v>282</v>
          </cell>
          <cell r="KF171">
            <v>1710</v>
          </cell>
          <cell r="KG171">
            <v>474</v>
          </cell>
          <cell r="KH171">
            <v>1236</v>
          </cell>
        </row>
        <row r="172">
          <cell r="C172" t="str">
            <v>Melton</v>
          </cell>
          <cell r="D172" t="str">
            <v>E07000133</v>
          </cell>
          <cell r="E172" t="str">
            <v>Non-metropolitan District</v>
          </cell>
          <cell r="F172">
            <v>50912</v>
          </cell>
          <cell r="G172">
            <v>31235</v>
          </cell>
          <cell r="H172">
            <v>3.8723049500000002</v>
          </cell>
          <cell r="I172">
            <v>0.61350958516656195</v>
          </cell>
          <cell r="J172">
            <v>2401</v>
          </cell>
          <cell r="K172">
            <v>2338</v>
          </cell>
          <cell r="L172">
            <v>2538</v>
          </cell>
          <cell r="M172">
            <v>2636</v>
          </cell>
          <cell r="N172">
            <v>2879</v>
          </cell>
          <cell r="O172">
            <v>3124</v>
          </cell>
          <cell r="P172">
            <v>4168</v>
          </cell>
          <cell r="Q172">
            <v>4277</v>
          </cell>
          <cell r="R172">
            <v>3450</v>
          </cell>
          <cell r="S172">
            <v>3424</v>
          </cell>
          <cell r="T172">
            <v>24942</v>
          </cell>
          <cell r="U172">
            <v>25970</v>
          </cell>
          <cell r="V172">
            <v>508</v>
          </cell>
          <cell r="W172">
            <v>254</v>
          </cell>
          <cell r="X172">
            <v>254</v>
          </cell>
          <cell r="Y172">
            <v>525</v>
          </cell>
          <cell r="Z172">
            <v>262</v>
          </cell>
          <cell r="AA172">
            <v>263</v>
          </cell>
          <cell r="AB172">
            <v>535</v>
          </cell>
          <cell r="AC172">
            <v>291</v>
          </cell>
          <cell r="AD172">
            <v>244</v>
          </cell>
          <cell r="AE172">
            <v>614</v>
          </cell>
          <cell r="AF172">
            <v>303</v>
          </cell>
          <cell r="AG172">
            <v>311</v>
          </cell>
          <cell r="AH172">
            <v>577</v>
          </cell>
          <cell r="AI172">
            <v>265</v>
          </cell>
          <cell r="AJ172">
            <v>312</v>
          </cell>
          <cell r="AK172">
            <v>598</v>
          </cell>
          <cell r="AL172">
            <v>293</v>
          </cell>
          <cell r="AM172">
            <v>305</v>
          </cell>
          <cell r="AN172">
            <v>581</v>
          </cell>
          <cell r="AO172">
            <v>283</v>
          </cell>
          <cell r="AP172">
            <v>298</v>
          </cell>
          <cell r="AQ172">
            <v>560</v>
          </cell>
          <cell r="AR172">
            <v>312</v>
          </cell>
          <cell r="AS172">
            <v>248</v>
          </cell>
          <cell r="AT172">
            <v>599</v>
          </cell>
          <cell r="AU172">
            <v>303</v>
          </cell>
          <cell r="AV172">
            <v>296</v>
          </cell>
          <cell r="AW172">
            <v>577</v>
          </cell>
          <cell r="AX172">
            <v>271</v>
          </cell>
          <cell r="AY172">
            <v>306</v>
          </cell>
          <cell r="AZ172">
            <v>544</v>
          </cell>
          <cell r="BA172">
            <v>286</v>
          </cell>
          <cell r="BB172">
            <v>258</v>
          </cell>
          <cell r="BC172">
            <v>567</v>
          </cell>
          <cell r="BD172">
            <v>301</v>
          </cell>
          <cell r="BE172">
            <v>266</v>
          </cell>
          <cell r="BF172">
            <v>530</v>
          </cell>
          <cell r="BG172">
            <v>263</v>
          </cell>
          <cell r="BH172">
            <v>267</v>
          </cell>
          <cell r="BI172">
            <v>551</v>
          </cell>
          <cell r="BJ172">
            <v>258</v>
          </cell>
          <cell r="BK172">
            <v>293</v>
          </cell>
          <cell r="BL172">
            <v>562</v>
          </cell>
          <cell r="BM172">
            <v>300</v>
          </cell>
          <cell r="BN172">
            <v>262</v>
          </cell>
          <cell r="BO172">
            <v>561</v>
          </cell>
          <cell r="BP172">
            <v>274</v>
          </cell>
          <cell r="BQ172">
            <v>287</v>
          </cell>
          <cell r="BR172">
            <v>607</v>
          </cell>
          <cell r="BS172">
            <v>310</v>
          </cell>
          <cell r="BT172">
            <v>297</v>
          </cell>
          <cell r="BU172">
            <v>650</v>
          </cell>
          <cell r="BV172">
            <v>332</v>
          </cell>
          <cell r="BW172">
            <v>318</v>
          </cell>
          <cell r="BX172">
            <v>580</v>
          </cell>
          <cell r="BY172">
            <v>281</v>
          </cell>
          <cell r="BZ172">
            <v>299</v>
          </cell>
          <cell r="CA172">
            <v>475</v>
          </cell>
          <cell r="CB172">
            <v>251</v>
          </cell>
          <cell r="CC172">
            <v>224</v>
          </cell>
          <cell r="CD172">
            <v>446</v>
          </cell>
          <cell r="CE172">
            <v>239</v>
          </cell>
          <cell r="CF172">
            <v>207</v>
          </cell>
          <cell r="CG172">
            <v>449</v>
          </cell>
          <cell r="CH172">
            <v>223</v>
          </cell>
          <cell r="CI172">
            <v>226</v>
          </cell>
          <cell r="CJ172">
            <v>457</v>
          </cell>
          <cell r="CK172">
            <v>242</v>
          </cell>
          <cell r="CL172">
            <v>215</v>
          </cell>
          <cell r="CM172">
            <v>518</v>
          </cell>
          <cell r="CN172">
            <v>246</v>
          </cell>
          <cell r="CO172">
            <v>272</v>
          </cell>
          <cell r="CP172">
            <v>557</v>
          </cell>
          <cell r="CQ172">
            <v>277</v>
          </cell>
          <cell r="CR172">
            <v>280</v>
          </cell>
          <cell r="CS172">
            <v>599</v>
          </cell>
          <cell r="CT172">
            <v>311</v>
          </cell>
          <cell r="CU172">
            <v>288</v>
          </cell>
          <cell r="CV172">
            <v>527</v>
          </cell>
          <cell r="CW172">
            <v>270</v>
          </cell>
          <cell r="CX172">
            <v>257</v>
          </cell>
          <cell r="CY172">
            <v>542</v>
          </cell>
          <cell r="CZ172">
            <v>286</v>
          </cell>
          <cell r="DA172">
            <v>256</v>
          </cell>
          <cell r="DB172">
            <v>448</v>
          </cell>
          <cell r="DC172">
            <v>217</v>
          </cell>
          <cell r="DD172">
            <v>231</v>
          </cell>
          <cell r="DE172">
            <v>474</v>
          </cell>
          <cell r="DF172">
            <v>232</v>
          </cell>
          <cell r="DG172">
            <v>242</v>
          </cell>
          <cell r="DH172">
            <v>484</v>
          </cell>
          <cell r="DI172">
            <v>249</v>
          </cell>
          <cell r="DJ172">
            <v>235</v>
          </cell>
          <cell r="DK172">
            <v>494</v>
          </cell>
          <cell r="DL172">
            <v>217</v>
          </cell>
          <cell r="DM172">
            <v>277</v>
          </cell>
          <cell r="DN172">
            <v>542</v>
          </cell>
          <cell r="DO172">
            <v>260</v>
          </cell>
          <cell r="DP172">
            <v>282</v>
          </cell>
          <cell r="DQ172">
            <v>541</v>
          </cell>
          <cell r="DR172">
            <v>245</v>
          </cell>
          <cell r="DS172">
            <v>296</v>
          </cell>
          <cell r="DT172">
            <v>523</v>
          </cell>
          <cell r="DU172">
            <v>251</v>
          </cell>
          <cell r="DV172">
            <v>272</v>
          </cell>
          <cell r="DW172">
            <v>572</v>
          </cell>
          <cell r="DX172">
            <v>282</v>
          </cell>
          <cell r="DY172">
            <v>290</v>
          </cell>
          <cell r="DZ172">
            <v>490</v>
          </cell>
          <cell r="EA172">
            <v>228</v>
          </cell>
          <cell r="EB172">
            <v>262</v>
          </cell>
          <cell r="EC172">
            <v>516</v>
          </cell>
          <cell r="ED172">
            <v>228</v>
          </cell>
          <cell r="EE172">
            <v>288</v>
          </cell>
          <cell r="EF172">
            <v>579</v>
          </cell>
          <cell r="EG172">
            <v>280</v>
          </cell>
          <cell r="EH172">
            <v>299</v>
          </cell>
          <cell r="EI172">
            <v>521</v>
          </cell>
          <cell r="EJ172">
            <v>241</v>
          </cell>
          <cell r="EK172">
            <v>280</v>
          </cell>
          <cell r="EL172">
            <v>567</v>
          </cell>
          <cell r="EM172">
            <v>274</v>
          </cell>
          <cell r="EN172">
            <v>293</v>
          </cell>
          <cell r="EO172">
            <v>607</v>
          </cell>
          <cell r="EP172">
            <v>303</v>
          </cell>
          <cell r="EQ172">
            <v>304</v>
          </cell>
          <cell r="ER172">
            <v>653</v>
          </cell>
          <cell r="ES172">
            <v>310</v>
          </cell>
          <cell r="ET172">
            <v>343</v>
          </cell>
          <cell r="EU172">
            <v>734</v>
          </cell>
          <cell r="EV172">
            <v>356</v>
          </cell>
          <cell r="EW172">
            <v>378</v>
          </cell>
          <cell r="EX172">
            <v>764</v>
          </cell>
          <cell r="EY172">
            <v>377</v>
          </cell>
          <cell r="EZ172">
            <v>387</v>
          </cell>
          <cell r="FA172">
            <v>738</v>
          </cell>
          <cell r="FB172">
            <v>357</v>
          </cell>
          <cell r="FC172">
            <v>381</v>
          </cell>
          <cell r="FD172">
            <v>826</v>
          </cell>
          <cell r="FE172">
            <v>380</v>
          </cell>
          <cell r="FF172">
            <v>446</v>
          </cell>
          <cell r="FG172">
            <v>910</v>
          </cell>
          <cell r="FH172">
            <v>484</v>
          </cell>
          <cell r="FI172">
            <v>426</v>
          </cell>
          <cell r="FJ172">
            <v>812</v>
          </cell>
          <cell r="FK172">
            <v>371</v>
          </cell>
          <cell r="FL172">
            <v>441</v>
          </cell>
          <cell r="FM172">
            <v>873</v>
          </cell>
          <cell r="FN172">
            <v>409</v>
          </cell>
          <cell r="FO172">
            <v>464</v>
          </cell>
          <cell r="FP172">
            <v>889</v>
          </cell>
          <cell r="FQ172">
            <v>447</v>
          </cell>
          <cell r="FR172">
            <v>442</v>
          </cell>
          <cell r="FS172">
            <v>900</v>
          </cell>
          <cell r="FT172">
            <v>472</v>
          </cell>
          <cell r="FU172">
            <v>428</v>
          </cell>
          <cell r="FV172">
            <v>867</v>
          </cell>
          <cell r="FW172">
            <v>440</v>
          </cell>
          <cell r="FX172">
            <v>427</v>
          </cell>
          <cell r="FY172">
            <v>834</v>
          </cell>
          <cell r="FZ172">
            <v>425</v>
          </cell>
          <cell r="GA172">
            <v>409</v>
          </cell>
          <cell r="GB172">
            <v>796</v>
          </cell>
          <cell r="GC172">
            <v>383</v>
          </cell>
          <cell r="GD172">
            <v>413</v>
          </cell>
          <cell r="GE172">
            <v>745</v>
          </cell>
          <cell r="GF172">
            <v>382</v>
          </cell>
          <cell r="GG172">
            <v>363</v>
          </cell>
          <cell r="GH172">
            <v>699</v>
          </cell>
          <cell r="GI172">
            <v>338</v>
          </cell>
          <cell r="GJ172">
            <v>361</v>
          </cell>
          <cell r="GK172">
            <v>676</v>
          </cell>
          <cell r="GL172">
            <v>332</v>
          </cell>
          <cell r="GM172">
            <v>344</v>
          </cell>
          <cell r="GN172">
            <v>699</v>
          </cell>
          <cell r="GO172">
            <v>340</v>
          </cell>
          <cell r="GP172">
            <v>359</v>
          </cell>
          <cell r="GQ172">
            <v>665</v>
          </cell>
          <cell r="GR172">
            <v>336</v>
          </cell>
          <cell r="GS172">
            <v>329</v>
          </cell>
          <cell r="GT172">
            <v>658</v>
          </cell>
          <cell r="GU172">
            <v>343</v>
          </cell>
          <cell r="GV172">
            <v>315</v>
          </cell>
          <cell r="GW172">
            <v>672</v>
          </cell>
          <cell r="GX172">
            <v>347</v>
          </cell>
          <cell r="GY172">
            <v>325</v>
          </cell>
          <cell r="GZ172">
            <v>670</v>
          </cell>
          <cell r="HA172">
            <v>337</v>
          </cell>
          <cell r="HB172">
            <v>333</v>
          </cell>
          <cell r="HC172">
            <v>659</v>
          </cell>
          <cell r="HD172">
            <v>350</v>
          </cell>
          <cell r="HE172">
            <v>309</v>
          </cell>
          <cell r="HF172">
            <v>731</v>
          </cell>
          <cell r="HG172">
            <v>345</v>
          </cell>
          <cell r="HH172">
            <v>386</v>
          </cell>
          <cell r="HI172">
            <v>659</v>
          </cell>
          <cell r="HJ172">
            <v>315</v>
          </cell>
          <cell r="HK172">
            <v>344</v>
          </cell>
          <cell r="HL172">
            <v>689</v>
          </cell>
          <cell r="HM172">
            <v>339</v>
          </cell>
          <cell r="HN172">
            <v>350</v>
          </cell>
          <cell r="HO172">
            <v>769</v>
          </cell>
          <cell r="HP172">
            <v>366</v>
          </cell>
          <cell r="HQ172">
            <v>403</v>
          </cell>
          <cell r="HR172">
            <v>788</v>
          </cell>
          <cell r="HS172">
            <v>423</v>
          </cell>
          <cell r="HT172">
            <v>365</v>
          </cell>
          <cell r="HU172">
            <v>568</v>
          </cell>
          <cell r="HV172">
            <v>281</v>
          </cell>
          <cell r="HW172">
            <v>287</v>
          </cell>
          <cell r="HX172">
            <v>585</v>
          </cell>
          <cell r="HY172">
            <v>299</v>
          </cell>
          <cell r="HZ172">
            <v>286</v>
          </cell>
          <cell r="IA172">
            <v>596</v>
          </cell>
          <cell r="IB172">
            <v>295</v>
          </cell>
          <cell r="IC172">
            <v>301</v>
          </cell>
          <cell r="ID172">
            <v>552</v>
          </cell>
          <cell r="IE172">
            <v>267</v>
          </cell>
          <cell r="IF172">
            <v>285</v>
          </cell>
          <cell r="IG172">
            <v>429</v>
          </cell>
          <cell r="IH172">
            <v>191</v>
          </cell>
          <cell r="II172">
            <v>238</v>
          </cell>
          <cell r="IJ172">
            <v>396</v>
          </cell>
          <cell r="IK172">
            <v>197</v>
          </cell>
          <cell r="IL172">
            <v>199</v>
          </cell>
          <cell r="IM172">
            <v>476</v>
          </cell>
          <cell r="IN172">
            <v>252</v>
          </cell>
          <cell r="IO172">
            <v>224</v>
          </cell>
          <cell r="IP172">
            <v>380</v>
          </cell>
          <cell r="IQ172">
            <v>179</v>
          </cell>
          <cell r="IR172">
            <v>201</v>
          </cell>
          <cell r="IS172">
            <v>396</v>
          </cell>
          <cell r="IT172">
            <v>201</v>
          </cell>
          <cell r="IU172">
            <v>195</v>
          </cell>
          <cell r="IV172">
            <v>331</v>
          </cell>
          <cell r="IW172">
            <v>158</v>
          </cell>
          <cell r="IX172">
            <v>173</v>
          </cell>
          <cell r="IY172">
            <v>345</v>
          </cell>
          <cell r="IZ172">
            <v>147</v>
          </cell>
          <cell r="JA172">
            <v>198</v>
          </cell>
          <cell r="JB172">
            <v>328</v>
          </cell>
          <cell r="JC172">
            <v>146</v>
          </cell>
          <cell r="JD172">
            <v>182</v>
          </cell>
          <cell r="JE172">
            <v>303</v>
          </cell>
          <cell r="JF172">
            <v>141</v>
          </cell>
          <cell r="JG172">
            <v>162</v>
          </cell>
          <cell r="JH172">
            <v>271</v>
          </cell>
          <cell r="JI172">
            <v>116</v>
          </cell>
          <cell r="JJ172">
            <v>155</v>
          </cell>
          <cell r="JK172">
            <v>258</v>
          </cell>
          <cell r="JL172">
            <v>102</v>
          </cell>
          <cell r="JM172">
            <v>156</v>
          </cell>
          <cell r="JN172">
            <v>254</v>
          </cell>
          <cell r="JO172">
            <v>101</v>
          </cell>
          <cell r="JP172">
            <v>153</v>
          </cell>
          <cell r="JQ172">
            <v>204</v>
          </cell>
          <cell r="JR172">
            <v>88</v>
          </cell>
          <cell r="JS172">
            <v>116</v>
          </cell>
          <cell r="JT172">
            <v>194</v>
          </cell>
          <cell r="JU172">
            <v>71</v>
          </cell>
          <cell r="JV172">
            <v>123</v>
          </cell>
          <cell r="JW172">
            <v>149</v>
          </cell>
          <cell r="JX172">
            <v>53</v>
          </cell>
          <cell r="JY172">
            <v>96</v>
          </cell>
          <cell r="JZ172">
            <v>142</v>
          </cell>
          <cell r="KA172">
            <v>54</v>
          </cell>
          <cell r="KB172">
            <v>88</v>
          </cell>
          <cell r="KC172">
            <v>136</v>
          </cell>
          <cell r="KD172">
            <v>54</v>
          </cell>
          <cell r="KE172">
            <v>82</v>
          </cell>
          <cell r="KF172">
            <v>490</v>
          </cell>
          <cell r="KG172">
            <v>151</v>
          </cell>
          <cell r="KH172">
            <v>339</v>
          </cell>
        </row>
        <row r="173">
          <cell r="C173" t="str">
            <v>Mendip</v>
          </cell>
          <cell r="D173" t="str">
            <v>E07000187</v>
          </cell>
          <cell r="E173" t="str">
            <v>Non-metropolitan District</v>
          </cell>
          <cell r="F173">
            <v>111724</v>
          </cell>
          <cell r="G173">
            <v>66987</v>
          </cell>
          <cell r="H173">
            <v>4.3096072800000007</v>
          </cell>
          <cell r="I173">
            <v>0.59957574021696325</v>
          </cell>
          <cell r="J173">
            <v>5772</v>
          </cell>
          <cell r="K173">
            <v>5209</v>
          </cell>
          <cell r="L173">
            <v>5333</v>
          </cell>
          <cell r="M173">
            <v>5643</v>
          </cell>
          <cell r="N173">
            <v>5973</v>
          </cell>
          <cell r="O173">
            <v>6691</v>
          </cell>
          <cell r="P173">
            <v>8452</v>
          </cell>
          <cell r="Q173">
            <v>8992</v>
          </cell>
          <cell r="R173">
            <v>7329</v>
          </cell>
          <cell r="S173">
            <v>7593</v>
          </cell>
          <cell r="T173">
            <v>54413</v>
          </cell>
          <cell r="U173">
            <v>57311</v>
          </cell>
          <cell r="V173">
            <v>1177</v>
          </cell>
          <cell r="W173">
            <v>612</v>
          </cell>
          <cell r="X173">
            <v>565</v>
          </cell>
          <cell r="Y173">
            <v>1094</v>
          </cell>
          <cell r="Z173">
            <v>594</v>
          </cell>
          <cell r="AA173">
            <v>500</v>
          </cell>
          <cell r="AB173">
            <v>1170</v>
          </cell>
          <cell r="AC173">
            <v>596</v>
          </cell>
          <cell r="AD173">
            <v>574</v>
          </cell>
          <cell r="AE173">
            <v>1258</v>
          </cell>
          <cell r="AF173">
            <v>585</v>
          </cell>
          <cell r="AG173">
            <v>673</v>
          </cell>
          <cell r="AH173">
            <v>1249</v>
          </cell>
          <cell r="AI173">
            <v>603</v>
          </cell>
          <cell r="AJ173">
            <v>646</v>
          </cell>
          <cell r="AK173">
            <v>1290</v>
          </cell>
          <cell r="AL173">
            <v>654</v>
          </cell>
          <cell r="AM173">
            <v>636</v>
          </cell>
          <cell r="AN173">
            <v>1247</v>
          </cell>
          <cell r="AO173">
            <v>664</v>
          </cell>
          <cell r="AP173">
            <v>583</v>
          </cell>
          <cell r="AQ173">
            <v>1326</v>
          </cell>
          <cell r="AR173">
            <v>675</v>
          </cell>
          <cell r="AS173">
            <v>651</v>
          </cell>
          <cell r="AT173">
            <v>1237</v>
          </cell>
          <cell r="AU173">
            <v>656</v>
          </cell>
          <cell r="AV173">
            <v>581</v>
          </cell>
          <cell r="AW173">
            <v>1248</v>
          </cell>
          <cell r="AX173">
            <v>626</v>
          </cell>
          <cell r="AY173">
            <v>622</v>
          </cell>
          <cell r="AZ173">
            <v>1288</v>
          </cell>
          <cell r="BA173">
            <v>653</v>
          </cell>
          <cell r="BB173">
            <v>635</v>
          </cell>
          <cell r="BC173">
            <v>1263</v>
          </cell>
          <cell r="BD173">
            <v>678</v>
          </cell>
          <cell r="BE173">
            <v>585</v>
          </cell>
          <cell r="BF173">
            <v>1259</v>
          </cell>
          <cell r="BG173">
            <v>671</v>
          </cell>
          <cell r="BH173">
            <v>588</v>
          </cell>
          <cell r="BI173">
            <v>1208</v>
          </cell>
          <cell r="BJ173">
            <v>631</v>
          </cell>
          <cell r="BK173">
            <v>577</v>
          </cell>
          <cell r="BL173">
            <v>1286</v>
          </cell>
          <cell r="BM173">
            <v>655</v>
          </cell>
          <cell r="BN173">
            <v>631</v>
          </cell>
          <cell r="BO173">
            <v>1515</v>
          </cell>
          <cell r="BP173">
            <v>792</v>
          </cell>
          <cell r="BQ173">
            <v>723</v>
          </cell>
          <cell r="BR173">
            <v>1522</v>
          </cell>
          <cell r="BS173">
            <v>788</v>
          </cell>
          <cell r="BT173">
            <v>734</v>
          </cell>
          <cell r="BU173">
            <v>1630</v>
          </cell>
          <cell r="BV173">
            <v>868</v>
          </cell>
          <cell r="BW173">
            <v>762</v>
          </cell>
          <cell r="BX173">
            <v>1593</v>
          </cell>
          <cell r="BY173">
            <v>817</v>
          </cell>
          <cell r="BZ173">
            <v>776</v>
          </cell>
          <cell r="CA173">
            <v>1122</v>
          </cell>
          <cell r="CB173">
            <v>590</v>
          </cell>
          <cell r="CC173">
            <v>532</v>
          </cell>
          <cell r="CD173">
            <v>995</v>
          </cell>
          <cell r="CE173">
            <v>539</v>
          </cell>
          <cell r="CF173">
            <v>456</v>
          </cell>
          <cell r="CG173">
            <v>1021</v>
          </cell>
          <cell r="CH173">
            <v>568</v>
          </cell>
          <cell r="CI173">
            <v>453</v>
          </cell>
          <cell r="CJ173">
            <v>1016</v>
          </cell>
          <cell r="CK173">
            <v>534</v>
          </cell>
          <cell r="CL173">
            <v>482</v>
          </cell>
          <cell r="CM173">
            <v>1041</v>
          </cell>
          <cell r="CN173">
            <v>544</v>
          </cell>
          <cell r="CO173">
            <v>497</v>
          </cell>
          <cell r="CP173">
            <v>1041</v>
          </cell>
          <cell r="CQ173">
            <v>524</v>
          </cell>
          <cell r="CR173">
            <v>517</v>
          </cell>
          <cell r="CS173">
            <v>1092</v>
          </cell>
          <cell r="CT173">
            <v>583</v>
          </cell>
          <cell r="CU173">
            <v>509</v>
          </cell>
          <cell r="CV173">
            <v>1164</v>
          </cell>
          <cell r="CW173">
            <v>538</v>
          </cell>
          <cell r="CX173">
            <v>626</v>
          </cell>
          <cell r="CY173">
            <v>1224</v>
          </cell>
          <cell r="CZ173">
            <v>602</v>
          </cell>
          <cell r="DA173">
            <v>622</v>
          </cell>
          <cell r="DB173">
            <v>1079</v>
          </cell>
          <cell r="DC173">
            <v>521</v>
          </cell>
          <cell r="DD173">
            <v>558</v>
          </cell>
          <cell r="DE173">
            <v>1065</v>
          </cell>
          <cell r="DF173">
            <v>500</v>
          </cell>
          <cell r="DG173">
            <v>565</v>
          </cell>
          <cell r="DH173">
            <v>1022</v>
          </cell>
          <cell r="DI173">
            <v>467</v>
          </cell>
          <cell r="DJ173">
            <v>555</v>
          </cell>
          <cell r="DK173">
            <v>1063</v>
          </cell>
          <cell r="DL173">
            <v>536</v>
          </cell>
          <cell r="DM173">
            <v>527</v>
          </cell>
          <cell r="DN173">
            <v>1097</v>
          </cell>
          <cell r="DO173">
            <v>547</v>
          </cell>
          <cell r="DP173">
            <v>550</v>
          </cell>
          <cell r="DQ173">
            <v>1019</v>
          </cell>
          <cell r="DR173">
            <v>504</v>
          </cell>
          <cell r="DS173">
            <v>515</v>
          </cell>
          <cell r="DT173">
            <v>1151</v>
          </cell>
          <cell r="DU173">
            <v>535</v>
          </cell>
          <cell r="DV173">
            <v>616</v>
          </cell>
          <cell r="DW173">
            <v>1129</v>
          </cell>
          <cell r="DX173">
            <v>523</v>
          </cell>
          <cell r="DY173">
            <v>606</v>
          </cell>
          <cell r="DZ173">
            <v>1069</v>
          </cell>
          <cell r="EA173">
            <v>505</v>
          </cell>
          <cell r="EB173">
            <v>564</v>
          </cell>
          <cell r="EC173">
            <v>1104</v>
          </cell>
          <cell r="ED173">
            <v>494</v>
          </cell>
          <cell r="EE173">
            <v>610</v>
          </cell>
          <cell r="EF173">
            <v>1145</v>
          </cell>
          <cell r="EG173">
            <v>563</v>
          </cell>
          <cell r="EH173">
            <v>582</v>
          </cell>
          <cell r="EI173">
            <v>1148</v>
          </cell>
          <cell r="EJ173">
            <v>559</v>
          </cell>
          <cell r="EK173">
            <v>589</v>
          </cell>
          <cell r="EL173">
            <v>1177</v>
          </cell>
          <cell r="EM173">
            <v>552</v>
          </cell>
          <cell r="EN173">
            <v>625</v>
          </cell>
          <cell r="EO173">
            <v>1374</v>
          </cell>
          <cell r="EP173">
            <v>665</v>
          </cell>
          <cell r="EQ173">
            <v>709</v>
          </cell>
          <cell r="ER173">
            <v>1405</v>
          </cell>
          <cell r="ES173">
            <v>662</v>
          </cell>
          <cell r="ET173">
            <v>743</v>
          </cell>
          <cell r="EU173">
            <v>1535</v>
          </cell>
          <cell r="EV173">
            <v>692</v>
          </cell>
          <cell r="EW173">
            <v>843</v>
          </cell>
          <cell r="EX173">
            <v>1578</v>
          </cell>
          <cell r="EY173">
            <v>758</v>
          </cell>
          <cell r="EZ173">
            <v>820</v>
          </cell>
          <cell r="FA173">
            <v>1660</v>
          </cell>
          <cell r="FB173">
            <v>776</v>
          </cell>
          <cell r="FC173">
            <v>884</v>
          </cell>
          <cell r="FD173">
            <v>1666</v>
          </cell>
          <cell r="FE173">
            <v>816</v>
          </cell>
          <cell r="FF173">
            <v>850</v>
          </cell>
          <cell r="FG173">
            <v>1749</v>
          </cell>
          <cell r="FH173">
            <v>817</v>
          </cell>
          <cell r="FI173">
            <v>932</v>
          </cell>
          <cell r="FJ173">
            <v>1809</v>
          </cell>
          <cell r="FK173">
            <v>873</v>
          </cell>
          <cell r="FL173">
            <v>936</v>
          </cell>
          <cell r="FM173">
            <v>1735</v>
          </cell>
          <cell r="FN173">
            <v>835</v>
          </cell>
          <cell r="FO173">
            <v>900</v>
          </cell>
          <cell r="FP173">
            <v>1790</v>
          </cell>
          <cell r="FQ173">
            <v>856</v>
          </cell>
          <cell r="FR173">
            <v>934</v>
          </cell>
          <cell r="FS173">
            <v>1825</v>
          </cell>
          <cell r="FT173">
            <v>928</v>
          </cell>
          <cell r="FU173">
            <v>897</v>
          </cell>
          <cell r="FV173">
            <v>1771</v>
          </cell>
          <cell r="FW173">
            <v>884</v>
          </cell>
          <cell r="FX173">
            <v>887</v>
          </cell>
          <cell r="FY173">
            <v>1728</v>
          </cell>
          <cell r="FZ173">
            <v>835</v>
          </cell>
          <cell r="GA173">
            <v>893</v>
          </cell>
          <cell r="GB173">
            <v>1711</v>
          </cell>
          <cell r="GC173">
            <v>832</v>
          </cell>
          <cell r="GD173">
            <v>879</v>
          </cell>
          <cell r="GE173">
            <v>1537</v>
          </cell>
          <cell r="GF173">
            <v>745</v>
          </cell>
          <cell r="GG173">
            <v>792</v>
          </cell>
          <cell r="GH173">
            <v>1576</v>
          </cell>
          <cell r="GI173">
            <v>731</v>
          </cell>
          <cell r="GJ173">
            <v>845</v>
          </cell>
          <cell r="GK173">
            <v>1669</v>
          </cell>
          <cell r="GL173">
            <v>824</v>
          </cell>
          <cell r="GM173">
            <v>845</v>
          </cell>
          <cell r="GN173">
            <v>1413</v>
          </cell>
          <cell r="GO173">
            <v>694</v>
          </cell>
          <cell r="GP173">
            <v>719</v>
          </cell>
          <cell r="GQ173">
            <v>1432</v>
          </cell>
          <cell r="GR173">
            <v>718</v>
          </cell>
          <cell r="GS173">
            <v>714</v>
          </cell>
          <cell r="GT173">
            <v>1465</v>
          </cell>
          <cell r="GU173">
            <v>731</v>
          </cell>
          <cell r="GV173">
            <v>734</v>
          </cell>
          <cell r="GW173">
            <v>1473</v>
          </cell>
          <cell r="GX173">
            <v>725</v>
          </cell>
          <cell r="GY173">
            <v>748</v>
          </cell>
          <cell r="GZ173">
            <v>1453</v>
          </cell>
          <cell r="HA173">
            <v>735</v>
          </cell>
          <cell r="HB173">
            <v>718</v>
          </cell>
          <cell r="HC173">
            <v>1424</v>
          </cell>
          <cell r="HD173">
            <v>697</v>
          </cell>
          <cell r="HE173">
            <v>727</v>
          </cell>
          <cell r="HF173">
            <v>1480</v>
          </cell>
          <cell r="HG173">
            <v>729</v>
          </cell>
          <cell r="HH173">
            <v>751</v>
          </cell>
          <cell r="HI173">
            <v>1505</v>
          </cell>
          <cell r="HJ173">
            <v>740</v>
          </cell>
          <cell r="HK173">
            <v>765</v>
          </cell>
          <cell r="HL173">
            <v>1525</v>
          </cell>
          <cell r="HM173">
            <v>726</v>
          </cell>
          <cell r="HN173">
            <v>799</v>
          </cell>
          <cell r="HO173">
            <v>1661</v>
          </cell>
          <cell r="HP173">
            <v>814</v>
          </cell>
          <cell r="HQ173">
            <v>847</v>
          </cell>
          <cell r="HR173">
            <v>1737</v>
          </cell>
          <cell r="HS173">
            <v>842</v>
          </cell>
          <cell r="HT173">
            <v>895</v>
          </cell>
          <cell r="HU173">
            <v>1346</v>
          </cell>
          <cell r="HV173">
            <v>663</v>
          </cell>
          <cell r="HW173">
            <v>683</v>
          </cell>
          <cell r="HX173">
            <v>1287</v>
          </cell>
          <cell r="HY173">
            <v>623</v>
          </cell>
          <cell r="HZ173">
            <v>664</v>
          </cell>
          <cell r="IA173">
            <v>1262</v>
          </cell>
          <cell r="IB173">
            <v>601</v>
          </cell>
          <cell r="IC173">
            <v>661</v>
          </cell>
          <cell r="ID173">
            <v>1225</v>
          </cell>
          <cell r="IE173">
            <v>567</v>
          </cell>
          <cell r="IF173">
            <v>658</v>
          </cell>
          <cell r="IG173">
            <v>1084</v>
          </cell>
          <cell r="IH173">
            <v>509</v>
          </cell>
          <cell r="II173">
            <v>575</v>
          </cell>
          <cell r="IJ173">
            <v>920</v>
          </cell>
          <cell r="IK173">
            <v>437</v>
          </cell>
          <cell r="IL173">
            <v>483</v>
          </cell>
          <cell r="IM173">
            <v>919</v>
          </cell>
          <cell r="IN173">
            <v>424</v>
          </cell>
          <cell r="IO173">
            <v>495</v>
          </cell>
          <cell r="IP173">
            <v>875</v>
          </cell>
          <cell r="IQ173">
            <v>414</v>
          </cell>
          <cell r="IR173">
            <v>461</v>
          </cell>
          <cell r="IS173">
            <v>873</v>
          </cell>
          <cell r="IT173">
            <v>438</v>
          </cell>
          <cell r="IU173">
            <v>435</v>
          </cell>
          <cell r="IV173">
            <v>874</v>
          </cell>
          <cell r="IW173">
            <v>396</v>
          </cell>
          <cell r="IX173">
            <v>478</v>
          </cell>
          <cell r="IY173">
            <v>828</v>
          </cell>
          <cell r="IZ173">
            <v>379</v>
          </cell>
          <cell r="JA173">
            <v>449</v>
          </cell>
          <cell r="JB173">
            <v>728</v>
          </cell>
          <cell r="JC173">
            <v>354</v>
          </cell>
          <cell r="JD173">
            <v>374</v>
          </cell>
          <cell r="JE173">
            <v>686</v>
          </cell>
          <cell r="JF173">
            <v>285</v>
          </cell>
          <cell r="JG173">
            <v>401</v>
          </cell>
          <cell r="JH173">
            <v>680</v>
          </cell>
          <cell r="JI173">
            <v>305</v>
          </cell>
          <cell r="JJ173">
            <v>375</v>
          </cell>
          <cell r="JK173">
            <v>623</v>
          </cell>
          <cell r="JL173">
            <v>258</v>
          </cell>
          <cell r="JM173">
            <v>365</v>
          </cell>
          <cell r="JN173">
            <v>588</v>
          </cell>
          <cell r="JO173">
            <v>237</v>
          </cell>
          <cell r="JP173">
            <v>351</v>
          </cell>
          <cell r="JQ173">
            <v>507</v>
          </cell>
          <cell r="JR173">
            <v>212</v>
          </cell>
          <cell r="JS173">
            <v>295</v>
          </cell>
          <cell r="JT173">
            <v>475</v>
          </cell>
          <cell r="JU173">
            <v>193</v>
          </cell>
          <cell r="JV173">
            <v>282</v>
          </cell>
          <cell r="JW173">
            <v>422</v>
          </cell>
          <cell r="JX173">
            <v>163</v>
          </cell>
          <cell r="JY173">
            <v>259</v>
          </cell>
          <cell r="JZ173">
            <v>368</v>
          </cell>
          <cell r="KA173">
            <v>133</v>
          </cell>
          <cell r="KB173">
            <v>235</v>
          </cell>
          <cell r="KC173">
            <v>349</v>
          </cell>
          <cell r="KD173">
            <v>121</v>
          </cell>
          <cell r="KE173">
            <v>228</v>
          </cell>
          <cell r="KF173">
            <v>1275</v>
          </cell>
          <cell r="KG173">
            <v>375</v>
          </cell>
          <cell r="KH173">
            <v>900</v>
          </cell>
        </row>
        <row r="174">
          <cell r="C174" t="str">
            <v>Merton</v>
          </cell>
          <cell r="D174" t="str">
            <v>E09000024</v>
          </cell>
          <cell r="E174" t="str">
            <v>London Borough</v>
          </cell>
          <cell r="F174">
            <v>204565</v>
          </cell>
          <cell r="G174">
            <v>137536</v>
          </cell>
          <cell r="H174">
            <v>4.73349507</v>
          </cell>
          <cell r="I174">
            <v>0.67233397697553343</v>
          </cell>
          <cell r="J174">
            <v>9285</v>
          </cell>
          <cell r="K174">
            <v>8932</v>
          </cell>
          <cell r="L174">
            <v>18493</v>
          </cell>
          <cell r="M174">
            <v>19316</v>
          </cell>
          <cell r="N174">
            <v>17582</v>
          </cell>
          <cell r="O174">
            <v>17316</v>
          </cell>
          <cell r="P174">
            <v>13607</v>
          </cell>
          <cell r="Q174">
            <v>14118</v>
          </cell>
          <cell r="R174">
            <v>9035</v>
          </cell>
          <cell r="S174">
            <v>9852</v>
          </cell>
          <cell r="T174">
            <v>100473</v>
          </cell>
          <cell r="U174">
            <v>104092</v>
          </cell>
          <cell r="V174">
            <v>3277</v>
          </cell>
          <cell r="W174">
            <v>1742</v>
          </cell>
          <cell r="X174">
            <v>1535</v>
          </cell>
          <cell r="Y174">
            <v>3194</v>
          </cell>
          <cell r="Z174">
            <v>1606</v>
          </cell>
          <cell r="AA174">
            <v>1588</v>
          </cell>
          <cell r="AB174">
            <v>3208</v>
          </cell>
          <cell r="AC174">
            <v>1586</v>
          </cell>
          <cell r="AD174">
            <v>1622</v>
          </cell>
          <cell r="AE174">
            <v>3331</v>
          </cell>
          <cell r="AF174">
            <v>1709</v>
          </cell>
          <cell r="AG174">
            <v>1622</v>
          </cell>
          <cell r="AH174">
            <v>3010</v>
          </cell>
          <cell r="AI174">
            <v>1500</v>
          </cell>
          <cell r="AJ174">
            <v>1510</v>
          </cell>
          <cell r="AK174">
            <v>2971</v>
          </cell>
          <cell r="AL174">
            <v>1549</v>
          </cell>
          <cell r="AM174">
            <v>1422</v>
          </cell>
          <cell r="AN174">
            <v>2718</v>
          </cell>
          <cell r="AO174">
            <v>1311</v>
          </cell>
          <cell r="AP174">
            <v>1407</v>
          </cell>
          <cell r="AQ174">
            <v>2665</v>
          </cell>
          <cell r="AR174">
            <v>1386</v>
          </cell>
          <cell r="AS174">
            <v>1279</v>
          </cell>
          <cell r="AT174">
            <v>2635</v>
          </cell>
          <cell r="AU174">
            <v>1390</v>
          </cell>
          <cell r="AV174">
            <v>1245</v>
          </cell>
          <cell r="AW174">
            <v>2350</v>
          </cell>
          <cell r="AX174">
            <v>1159</v>
          </cell>
          <cell r="AY174">
            <v>1191</v>
          </cell>
          <cell r="AZ174">
            <v>2355</v>
          </cell>
          <cell r="BA174">
            <v>1205</v>
          </cell>
          <cell r="BB174">
            <v>1150</v>
          </cell>
          <cell r="BC174">
            <v>2191</v>
          </cell>
          <cell r="BD174">
            <v>1090</v>
          </cell>
          <cell r="BE174">
            <v>1101</v>
          </cell>
          <cell r="BF174">
            <v>2008</v>
          </cell>
          <cell r="BG174">
            <v>1059</v>
          </cell>
          <cell r="BH174">
            <v>949</v>
          </cell>
          <cell r="BI174">
            <v>2021</v>
          </cell>
          <cell r="BJ174">
            <v>1061</v>
          </cell>
          <cell r="BK174">
            <v>960</v>
          </cell>
          <cell r="BL174">
            <v>2086</v>
          </cell>
          <cell r="BM174">
            <v>1079</v>
          </cell>
          <cell r="BN174">
            <v>1007</v>
          </cell>
          <cell r="BO174">
            <v>2073</v>
          </cell>
          <cell r="BP174">
            <v>1055</v>
          </cell>
          <cell r="BQ174">
            <v>1018</v>
          </cell>
          <cell r="BR174">
            <v>2003</v>
          </cell>
          <cell r="BS174">
            <v>1047</v>
          </cell>
          <cell r="BT174">
            <v>956</v>
          </cell>
          <cell r="BU174">
            <v>2113</v>
          </cell>
          <cell r="BV174">
            <v>1047</v>
          </cell>
          <cell r="BW174">
            <v>1066</v>
          </cell>
          <cell r="BX174">
            <v>2069</v>
          </cell>
          <cell r="BY174">
            <v>1089</v>
          </cell>
          <cell r="BZ174">
            <v>980</v>
          </cell>
          <cell r="CA174">
            <v>1716</v>
          </cell>
          <cell r="CB174">
            <v>908</v>
          </cell>
          <cell r="CC174">
            <v>808</v>
          </cell>
          <cell r="CD174">
            <v>1567</v>
          </cell>
          <cell r="CE174">
            <v>883</v>
          </cell>
          <cell r="CF174">
            <v>684</v>
          </cell>
          <cell r="CG174">
            <v>1735</v>
          </cell>
          <cell r="CH174">
            <v>882</v>
          </cell>
          <cell r="CI174">
            <v>853</v>
          </cell>
          <cell r="CJ174">
            <v>2173</v>
          </cell>
          <cell r="CK174">
            <v>1052</v>
          </cell>
          <cell r="CL174">
            <v>1121</v>
          </cell>
          <cell r="CM174">
            <v>2319</v>
          </cell>
          <cell r="CN174">
            <v>1201</v>
          </cell>
          <cell r="CO174">
            <v>1118</v>
          </cell>
          <cell r="CP174">
            <v>2522</v>
          </cell>
          <cell r="CQ174">
            <v>1176</v>
          </cell>
          <cell r="CR174">
            <v>1346</v>
          </cell>
          <cell r="CS174">
            <v>2982</v>
          </cell>
          <cell r="CT174">
            <v>1413</v>
          </cell>
          <cell r="CU174">
            <v>1569</v>
          </cell>
          <cell r="CV174">
            <v>3170</v>
          </cell>
          <cell r="CW174">
            <v>1551</v>
          </cell>
          <cell r="CX174">
            <v>1619</v>
          </cell>
          <cell r="CY174">
            <v>3436</v>
          </cell>
          <cell r="CZ174">
            <v>1601</v>
          </cell>
          <cell r="DA174">
            <v>1835</v>
          </cell>
          <cell r="DB174">
            <v>3640</v>
          </cell>
          <cell r="DC174">
            <v>1774</v>
          </cell>
          <cell r="DD174">
            <v>1866</v>
          </cell>
          <cell r="DE174">
            <v>3747</v>
          </cell>
          <cell r="DF174">
            <v>1887</v>
          </cell>
          <cell r="DG174">
            <v>1860</v>
          </cell>
          <cell r="DH174">
            <v>4118</v>
          </cell>
          <cell r="DI174">
            <v>2147</v>
          </cell>
          <cell r="DJ174">
            <v>1971</v>
          </cell>
          <cell r="DK174">
            <v>3995</v>
          </cell>
          <cell r="DL174">
            <v>1886</v>
          </cell>
          <cell r="DM174">
            <v>2109</v>
          </cell>
          <cell r="DN174">
            <v>4165</v>
          </cell>
          <cell r="DO174">
            <v>2150</v>
          </cell>
          <cell r="DP174">
            <v>2015</v>
          </cell>
          <cell r="DQ174">
            <v>4220</v>
          </cell>
          <cell r="DR174">
            <v>2048</v>
          </cell>
          <cell r="DS174">
            <v>2172</v>
          </cell>
          <cell r="DT174">
            <v>4336</v>
          </cell>
          <cell r="DU174">
            <v>2036</v>
          </cell>
          <cell r="DV174">
            <v>2300</v>
          </cell>
          <cell r="DW174">
            <v>4287</v>
          </cell>
          <cell r="DX174">
            <v>2170</v>
          </cell>
          <cell r="DY174">
            <v>2117</v>
          </cell>
          <cell r="DZ174">
            <v>4150</v>
          </cell>
          <cell r="EA174">
            <v>2022</v>
          </cell>
          <cell r="EB174">
            <v>2128</v>
          </cell>
          <cell r="EC174">
            <v>3751</v>
          </cell>
          <cell r="ED174">
            <v>1891</v>
          </cell>
          <cell r="EE174">
            <v>1860</v>
          </cell>
          <cell r="EF174">
            <v>3751</v>
          </cell>
          <cell r="EG174">
            <v>1973</v>
          </cell>
          <cell r="EH174">
            <v>1778</v>
          </cell>
          <cell r="EI174">
            <v>3447</v>
          </cell>
          <cell r="EJ174">
            <v>1805</v>
          </cell>
          <cell r="EK174">
            <v>1642</v>
          </cell>
          <cell r="EL174">
            <v>3260</v>
          </cell>
          <cell r="EM174">
            <v>1648</v>
          </cell>
          <cell r="EN174">
            <v>1612</v>
          </cell>
          <cell r="EO174">
            <v>3011</v>
          </cell>
          <cell r="EP174">
            <v>1526</v>
          </cell>
          <cell r="EQ174">
            <v>1485</v>
          </cell>
          <cell r="ER174">
            <v>3230</v>
          </cell>
          <cell r="ES174">
            <v>1533</v>
          </cell>
          <cell r="ET174">
            <v>1697</v>
          </cell>
          <cell r="EU174">
            <v>2978</v>
          </cell>
          <cell r="EV174">
            <v>1471</v>
          </cell>
          <cell r="EW174">
            <v>1507</v>
          </cell>
          <cell r="EX174">
            <v>3033</v>
          </cell>
          <cell r="EY174">
            <v>1543</v>
          </cell>
          <cell r="EZ174">
            <v>1490</v>
          </cell>
          <cell r="FA174">
            <v>3009</v>
          </cell>
          <cell r="FB174">
            <v>1555</v>
          </cell>
          <cell r="FC174">
            <v>1454</v>
          </cell>
          <cell r="FD174">
            <v>3066</v>
          </cell>
          <cell r="FE174">
            <v>1564</v>
          </cell>
          <cell r="FF174">
            <v>1502</v>
          </cell>
          <cell r="FG174">
            <v>2934</v>
          </cell>
          <cell r="FH174">
            <v>1384</v>
          </cell>
          <cell r="FI174">
            <v>1550</v>
          </cell>
          <cell r="FJ174">
            <v>2910</v>
          </cell>
          <cell r="FK174">
            <v>1461</v>
          </cell>
          <cell r="FL174">
            <v>1449</v>
          </cell>
          <cell r="FM174">
            <v>2797</v>
          </cell>
          <cell r="FN174">
            <v>1318</v>
          </cell>
          <cell r="FO174">
            <v>1479</v>
          </cell>
          <cell r="FP174">
            <v>2774</v>
          </cell>
          <cell r="FQ174">
            <v>1357</v>
          </cell>
          <cell r="FR174">
            <v>1417</v>
          </cell>
          <cell r="FS174">
            <v>2719</v>
          </cell>
          <cell r="FT174">
            <v>1342</v>
          </cell>
          <cell r="FU174">
            <v>1377</v>
          </cell>
          <cell r="FV174">
            <v>2633</v>
          </cell>
          <cell r="FW174">
            <v>1311</v>
          </cell>
          <cell r="FX174">
            <v>1322</v>
          </cell>
          <cell r="FY174">
            <v>2543</v>
          </cell>
          <cell r="FZ174">
            <v>1193</v>
          </cell>
          <cell r="GA174">
            <v>1350</v>
          </cell>
          <cell r="GB174">
            <v>2340</v>
          </cell>
          <cell r="GC174">
            <v>1122</v>
          </cell>
          <cell r="GD174">
            <v>1218</v>
          </cell>
          <cell r="GE174">
            <v>2275</v>
          </cell>
          <cell r="GF174">
            <v>1087</v>
          </cell>
          <cell r="GG174">
            <v>1188</v>
          </cell>
          <cell r="GH174">
            <v>2094</v>
          </cell>
          <cell r="GI174">
            <v>1019</v>
          </cell>
          <cell r="GJ174">
            <v>1075</v>
          </cell>
          <cell r="GK174">
            <v>2033</v>
          </cell>
          <cell r="GL174">
            <v>991</v>
          </cell>
          <cell r="GM174">
            <v>1042</v>
          </cell>
          <cell r="GN174">
            <v>2062</v>
          </cell>
          <cell r="GO174">
            <v>995</v>
          </cell>
          <cell r="GP174">
            <v>1067</v>
          </cell>
          <cell r="GQ174">
            <v>1921</v>
          </cell>
          <cell r="GR174">
            <v>895</v>
          </cell>
          <cell r="GS174">
            <v>1026</v>
          </cell>
          <cell r="GT174">
            <v>1806</v>
          </cell>
          <cell r="GU174">
            <v>886</v>
          </cell>
          <cell r="GV174">
            <v>920</v>
          </cell>
          <cell r="GW174">
            <v>1703</v>
          </cell>
          <cell r="GX174">
            <v>821</v>
          </cell>
          <cell r="GY174">
            <v>882</v>
          </cell>
          <cell r="GZ174">
            <v>1721</v>
          </cell>
          <cell r="HA174">
            <v>813</v>
          </cell>
          <cell r="HB174">
            <v>908</v>
          </cell>
          <cell r="HC174">
            <v>1616</v>
          </cell>
          <cell r="HD174">
            <v>750</v>
          </cell>
          <cell r="HE174">
            <v>866</v>
          </cell>
          <cell r="HF174">
            <v>1656</v>
          </cell>
          <cell r="HG174">
            <v>778</v>
          </cell>
          <cell r="HH174">
            <v>878</v>
          </cell>
          <cell r="HI174">
            <v>1595</v>
          </cell>
          <cell r="HJ174">
            <v>717</v>
          </cell>
          <cell r="HK174">
            <v>878</v>
          </cell>
          <cell r="HL174">
            <v>1639</v>
          </cell>
          <cell r="HM174">
            <v>799</v>
          </cell>
          <cell r="HN174">
            <v>840</v>
          </cell>
          <cell r="HO174">
            <v>1578</v>
          </cell>
          <cell r="HP174">
            <v>726</v>
          </cell>
          <cell r="HQ174">
            <v>852</v>
          </cell>
          <cell r="HR174">
            <v>1603</v>
          </cell>
          <cell r="HS174">
            <v>774</v>
          </cell>
          <cell r="HT174">
            <v>829</v>
          </cell>
          <cell r="HU174">
            <v>1263</v>
          </cell>
          <cell r="HV174">
            <v>587</v>
          </cell>
          <cell r="HW174">
            <v>676</v>
          </cell>
          <cell r="HX174">
            <v>1256</v>
          </cell>
          <cell r="HY174">
            <v>551</v>
          </cell>
          <cell r="HZ174">
            <v>705</v>
          </cell>
          <cell r="IA174">
            <v>1152</v>
          </cell>
          <cell r="IB174">
            <v>522</v>
          </cell>
          <cell r="IC174">
            <v>630</v>
          </cell>
          <cell r="ID174">
            <v>1073</v>
          </cell>
          <cell r="IE174">
            <v>480</v>
          </cell>
          <cell r="IF174">
            <v>593</v>
          </cell>
          <cell r="IG174">
            <v>1013</v>
          </cell>
          <cell r="IH174">
            <v>485</v>
          </cell>
          <cell r="II174">
            <v>528</v>
          </cell>
          <cell r="IJ174">
            <v>1076</v>
          </cell>
          <cell r="IK174">
            <v>488</v>
          </cell>
          <cell r="IL174">
            <v>588</v>
          </cell>
          <cell r="IM174">
            <v>1003</v>
          </cell>
          <cell r="IN174">
            <v>470</v>
          </cell>
          <cell r="IO174">
            <v>533</v>
          </cell>
          <cell r="IP174">
            <v>1039</v>
          </cell>
          <cell r="IQ174">
            <v>496</v>
          </cell>
          <cell r="IR174">
            <v>543</v>
          </cell>
          <cell r="IS174">
            <v>947</v>
          </cell>
          <cell r="IT174">
            <v>436</v>
          </cell>
          <cell r="IU174">
            <v>511</v>
          </cell>
          <cell r="IV174">
            <v>891</v>
          </cell>
          <cell r="IW174">
            <v>383</v>
          </cell>
          <cell r="IX174">
            <v>508</v>
          </cell>
          <cell r="IY174">
            <v>865</v>
          </cell>
          <cell r="IZ174">
            <v>383</v>
          </cell>
          <cell r="JA174">
            <v>482</v>
          </cell>
          <cell r="JB174">
            <v>775</v>
          </cell>
          <cell r="JC174">
            <v>339</v>
          </cell>
          <cell r="JD174">
            <v>436</v>
          </cell>
          <cell r="JE174">
            <v>685</v>
          </cell>
          <cell r="JF174">
            <v>290</v>
          </cell>
          <cell r="JG174">
            <v>395</v>
          </cell>
          <cell r="JH174">
            <v>696</v>
          </cell>
          <cell r="JI174">
            <v>300</v>
          </cell>
          <cell r="JJ174">
            <v>396</v>
          </cell>
          <cell r="JK174">
            <v>697</v>
          </cell>
          <cell r="JL174">
            <v>303</v>
          </cell>
          <cell r="JM174">
            <v>394</v>
          </cell>
          <cell r="JN174">
            <v>601</v>
          </cell>
          <cell r="JO174">
            <v>238</v>
          </cell>
          <cell r="JP174">
            <v>363</v>
          </cell>
          <cell r="JQ174">
            <v>632</v>
          </cell>
          <cell r="JR174">
            <v>247</v>
          </cell>
          <cell r="JS174">
            <v>385</v>
          </cell>
          <cell r="JT174">
            <v>444</v>
          </cell>
          <cell r="JU174">
            <v>169</v>
          </cell>
          <cell r="JV174">
            <v>275</v>
          </cell>
          <cell r="JW174">
            <v>455</v>
          </cell>
          <cell r="JX174">
            <v>157</v>
          </cell>
          <cell r="JY174">
            <v>298</v>
          </cell>
          <cell r="JZ174">
            <v>376</v>
          </cell>
          <cell r="KA174">
            <v>151</v>
          </cell>
          <cell r="KB174">
            <v>225</v>
          </cell>
          <cell r="KC174">
            <v>311</v>
          </cell>
          <cell r="KD174">
            <v>98</v>
          </cell>
          <cell r="KE174">
            <v>213</v>
          </cell>
          <cell r="KF174">
            <v>1271</v>
          </cell>
          <cell r="KG174">
            <v>395</v>
          </cell>
          <cell r="KH174">
            <v>876</v>
          </cell>
        </row>
        <row r="175">
          <cell r="C175" t="str">
            <v>Mid Devon</v>
          </cell>
          <cell r="D175" t="str">
            <v>E07000042</v>
          </cell>
          <cell r="E175" t="str">
            <v>Non-metropolitan District</v>
          </cell>
          <cell r="F175">
            <v>79510</v>
          </cell>
          <cell r="G175">
            <v>46865</v>
          </cell>
          <cell r="H175">
            <v>3.2997977999999999</v>
          </cell>
          <cell r="I175">
            <v>0.58942271412400959</v>
          </cell>
          <cell r="J175">
            <v>3793</v>
          </cell>
          <cell r="K175">
            <v>3543</v>
          </cell>
          <cell r="L175">
            <v>3894</v>
          </cell>
          <cell r="M175">
            <v>4105</v>
          </cell>
          <cell r="N175">
            <v>4286</v>
          </cell>
          <cell r="O175">
            <v>4688</v>
          </cell>
          <cell r="P175">
            <v>5729</v>
          </cell>
          <cell r="Q175">
            <v>6128</v>
          </cell>
          <cell r="R175">
            <v>5202</v>
          </cell>
          <cell r="S175">
            <v>5497</v>
          </cell>
          <cell r="T175">
            <v>38919</v>
          </cell>
          <cell r="U175">
            <v>40591</v>
          </cell>
          <cell r="V175">
            <v>804</v>
          </cell>
          <cell r="W175">
            <v>414</v>
          </cell>
          <cell r="X175">
            <v>390</v>
          </cell>
          <cell r="Y175">
            <v>821</v>
          </cell>
          <cell r="Z175">
            <v>432</v>
          </cell>
          <cell r="AA175">
            <v>389</v>
          </cell>
          <cell r="AB175">
            <v>880</v>
          </cell>
          <cell r="AC175">
            <v>476</v>
          </cell>
          <cell r="AD175">
            <v>404</v>
          </cell>
          <cell r="AE175">
            <v>946</v>
          </cell>
          <cell r="AF175">
            <v>482</v>
          </cell>
          <cell r="AG175">
            <v>464</v>
          </cell>
          <cell r="AH175">
            <v>919</v>
          </cell>
          <cell r="AI175">
            <v>451</v>
          </cell>
          <cell r="AJ175">
            <v>468</v>
          </cell>
          <cell r="AK175">
            <v>960</v>
          </cell>
          <cell r="AL175">
            <v>485</v>
          </cell>
          <cell r="AM175">
            <v>475</v>
          </cell>
          <cell r="AN175">
            <v>943</v>
          </cell>
          <cell r="AO175">
            <v>475</v>
          </cell>
          <cell r="AP175">
            <v>468</v>
          </cell>
          <cell r="AQ175">
            <v>909</v>
          </cell>
          <cell r="AR175">
            <v>489</v>
          </cell>
          <cell r="AS175">
            <v>420</v>
          </cell>
          <cell r="AT175">
            <v>1024</v>
          </cell>
          <cell r="AU175">
            <v>516</v>
          </cell>
          <cell r="AV175">
            <v>508</v>
          </cell>
          <cell r="AW175">
            <v>945</v>
          </cell>
          <cell r="AX175">
            <v>518</v>
          </cell>
          <cell r="AY175">
            <v>427</v>
          </cell>
          <cell r="AZ175">
            <v>914</v>
          </cell>
          <cell r="BA175">
            <v>483</v>
          </cell>
          <cell r="BB175">
            <v>431</v>
          </cell>
          <cell r="BC175">
            <v>875</v>
          </cell>
          <cell r="BD175">
            <v>436</v>
          </cell>
          <cell r="BE175">
            <v>439</v>
          </cell>
          <cell r="BF175">
            <v>924</v>
          </cell>
          <cell r="BG175">
            <v>463</v>
          </cell>
          <cell r="BH175">
            <v>461</v>
          </cell>
          <cell r="BI175">
            <v>892</v>
          </cell>
          <cell r="BJ175">
            <v>490</v>
          </cell>
          <cell r="BK175">
            <v>402</v>
          </cell>
          <cell r="BL175">
            <v>906</v>
          </cell>
          <cell r="BM175">
            <v>496</v>
          </cell>
          <cell r="BN175">
            <v>410</v>
          </cell>
          <cell r="BO175">
            <v>953</v>
          </cell>
          <cell r="BP175">
            <v>465</v>
          </cell>
          <cell r="BQ175">
            <v>488</v>
          </cell>
          <cell r="BR175">
            <v>991</v>
          </cell>
          <cell r="BS175">
            <v>490</v>
          </cell>
          <cell r="BT175">
            <v>501</v>
          </cell>
          <cell r="BU175">
            <v>1003</v>
          </cell>
          <cell r="BV175">
            <v>527</v>
          </cell>
          <cell r="BW175">
            <v>476</v>
          </cell>
          <cell r="BX175">
            <v>965</v>
          </cell>
          <cell r="BY175">
            <v>515</v>
          </cell>
          <cell r="BZ175">
            <v>450</v>
          </cell>
          <cell r="CA175">
            <v>851</v>
          </cell>
          <cell r="CB175">
            <v>452</v>
          </cell>
          <cell r="CC175">
            <v>399</v>
          </cell>
          <cell r="CD175">
            <v>611</v>
          </cell>
          <cell r="CE175">
            <v>311</v>
          </cell>
          <cell r="CF175">
            <v>300</v>
          </cell>
          <cell r="CG175">
            <v>748</v>
          </cell>
          <cell r="CH175">
            <v>412</v>
          </cell>
          <cell r="CI175">
            <v>336</v>
          </cell>
          <cell r="CJ175">
            <v>717</v>
          </cell>
          <cell r="CK175">
            <v>375</v>
          </cell>
          <cell r="CL175">
            <v>342</v>
          </cell>
          <cell r="CM175">
            <v>701</v>
          </cell>
          <cell r="CN175">
            <v>352</v>
          </cell>
          <cell r="CO175">
            <v>349</v>
          </cell>
          <cell r="CP175">
            <v>749</v>
          </cell>
          <cell r="CQ175">
            <v>359</v>
          </cell>
          <cell r="CR175">
            <v>390</v>
          </cell>
          <cell r="CS175">
            <v>840</v>
          </cell>
          <cell r="CT175">
            <v>439</v>
          </cell>
          <cell r="CU175">
            <v>401</v>
          </cell>
          <cell r="CV175">
            <v>761</v>
          </cell>
          <cell r="CW175">
            <v>387</v>
          </cell>
          <cell r="CX175">
            <v>374</v>
          </cell>
          <cell r="CY175">
            <v>765</v>
          </cell>
          <cell r="CZ175">
            <v>321</v>
          </cell>
          <cell r="DA175">
            <v>444</v>
          </cell>
          <cell r="DB175">
            <v>750</v>
          </cell>
          <cell r="DC175">
            <v>347</v>
          </cell>
          <cell r="DD175">
            <v>403</v>
          </cell>
          <cell r="DE175">
            <v>766</v>
          </cell>
          <cell r="DF175">
            <v>384</v>
          </cell>
          <cell r="DG175">
            <v>382</v>
          </cell>
          <cell r="DH175">
            <v>800</v>
          </cell>
          <cell r="DI175">
            <v>386</v>
          </cell>
          <cell r="DJ175">
            <v>414</v>
          </cell>
          <cell r="DK175">
            <v>851</v>
          </cell>
          <cell r="DL175">
            <v>427</v>
          </cell>
          <cell r="DM175">
            <v>424</v>
          </cell>
          <cell r="DN175">
            <v>816</v>
          </cell>
          <cell r="DO175">
            <v>397</v>
          </cell>
          <cell r="DP175">
            <v>419</v>
          </cell>
          <cell r="DQ175">
            <v>829</v>
          </cell>
          <cell r="DR175">
            <v>415</v>
          </cell>
          <cell r="DS175">
            <v>414</v>
          </cell>
          <cell r="DT175">
            <v>821</v>
          </cell>
          <cell r="DU175">
            <v>391</v>
          </cell>
          <cell r="DV175">
            <v>430</v>
          </cell>
          <cell r="DW175">
            <v>793</v>
          </cell>
          <cell r="DX175">
            <v>385</v>
          </cell>
          <cell r="DY175">
            <v>408</v>
          </cell>
          <cell r="DZ175">
            <v>789</v>
          </cell>
          <cell r="EA175">
            <v>357</v>
          </cell>
          <cell r="EB175">
            <v>432</v>
          </cell>
          <cell r="EC175">
            <v>778</v>
          </cell>
          <cell r="ED175">
            <v>342</v>
          </cell>
          <cell r="EE175">
            <v>436</v>
          </cell>
          <cell r="EF175">
            <v>768</v>
          </cell>
          <cell r="EG175">
            <v>355</v>
          </cell>
          <cell r="EH175">
            <v>413</v>
          </cell>
          <cell r="EI175">
            <v>801</v>
          </cell>
          <cell r="EJ175">
            <v>376</v>
          </cell>
          <cell r="EK175">
            <v>425</v>
          </cell>
          <cell r="EL175">
            <v>911</v>
          </cell>
          <cell r="EM175">
            <v>450</v>
          </cell>
          <cell r="EN175">
            <v>461</v>
          </cell>
          <cell r="EO175">
            <v>903</v>
          </cell>
          <cell r="EP175">
            <v>449</v>
          </cell>
          <cell r="EQ175">
            <v>454</v>
          </cell>
          <cell r="ER175">
            <v>982</v>
          </cell>
          <cell r="ES175">
            <v>491</v>
          </cell>
          <cell r="ET175">
            <v>491</v>
          </cell>
          <cell r="EU175">
            <v>1108</v>
          </cell>
          <cell r="EV175">
            <v>546</v>
          </cell>
          <cell r="EW175">
            <v>562</v>
          </cell>
          <cell r="EX175">
            <v>1141</v>
          </cell>
          <cell r="EY175">
            <v>535</v>
          </cell>
          <cell r="EZ175">
            <v>606</v>
          </cell>
          <cell r="FA175">
            <v>1144</v>
          </cell>
          <cell r="FB175">
            <v>562</v>
          </cell>
          <cell r="FC175">
            <v>582</v>
          </cell>
          <cell r="FD175">
            <v>1197</v>
          </cell>
          <cell r="FE175">
            <v>601</v>
          </cell>
          <cell r="FF175">
            <v>596</v>
          </cell>
          <cell r="FG175">
            <v>1145</v>
          </cell>
          <cell r="FH175">
            <v>552</v>
          </cell>
          <cell r="FI175">
            <v>593</v>
          </cell>
          <cell r="FJ175">
            <v>1192</v>
          </cell>
          <cell r="FK175">
            <v>569</v>
          </cell>
          <cell r="FL175">
            <v>623</v>
          </cell>
          <cell r="FM175">
            <v>1134</v>
          </cell>
          <cell r="FN175">
            <v>545</v>
          </cell>
          <cell r="FO175">
            <v>589</v>
          </cell>
          <cell r="FP175">
            <v>1263</v>
          </cell>
          <cell r="FQ175">
            <v>593</v>
          </cell>
          <cell r="FR175">
            <v>670</v>
          </cell>
          <cell r="FS175">
            <v>1243</v>
          </cell>
          <cell r="FT175">
            <v>606</v>
          </cell>
          <cell r="FU175">
            <v>637</v>
          </cell>
          <cell r="FV175">
            <v>1211</v>
          </cell>
          <cell r="FW175">
            <v>582</v>
          </cell>
          <cell r="FX175">
            <v>629</v>
          </cell>
          <cell r="FY175">
            <v>1168</v>
          </cell>
          <cell r="FZ175">
            <v>557</v>
          </cell>
          <cell r="GA175">
            <v>611</v>
          </cell>
          <cell r="GB175">
            <v>1160</v>
          </cell>
          <cell r="GC175">
            <v>562</v>
          </cell>
          <cell r="GD175">
            <v>598</v>
          </cell>
          <cell r="GE175">
            <v>1143</v>
          </cell>
          <cell r="GF175">
            <v>543</v>
          </cell>
          <cell r="GG175">
            <v>600</v>
          </cell>
          <cell r="GH175">
            <v>1090</v>
          </cell>
          <cell r="GI175">
            <v>550</v>
          </cell>
          <cell r="GJ175">
            <v>540</v>
          </cell>
          <cell r="GK175">
            <v>1095</v>
          </cell>
          <cell r="GL175">
            <v>547</v>
          </cell>
          <cell r="GM175">
            <v>548</v>
          </cell>
          <cell r="GN175">
            <v>1032</v>
          </cell>
          <cell r="GO175">
            <v>497</v>
          </cell>
          <cell r="GP175">
            <v>535</v>
          </cell>
          <cell r="GQ175">
            <v>1024</v>
          </cell>
          <cell r="GR175">
            <v>471</v>
          </cell>
          <cell r="GS175">
            <v>553</v>
          </cell>
          <cell r="GT175">
            <v>1035</v>
          </cell>
          <cell r="GU175">
            <v>510</v>
          </cell>
          <cell r="GV175">
            <v>525</v>
          </cell>
          <cell r="GW175">
            <v>1071</v>
          </cell>
          <cell r="GX175">
            <v>506</v>
          </cell>
          <cell r="GY175">
            <v>565</v>
          </cell>
          <cell r="GZ175">
            <v>1116</v>
          </cell>
          <cell r="HA175">
            <v>561</v>
          </cell>
          <cell r="HB175">
            <v>555</v>
          </cell>
          <cell r="HC175">
            <v>1026</v>
          </cell>
          <cell r="HD175">
            <v>493</v>
          </cell>
          <cell r="HE175">
            <v>533</v>
          </cell>
          <cell r="HF175">
            <v>1067</v>
          </cell>
          <cell r="HG175">
            <v>524</v>
          </cell>
          <cell r="HH175">
            <v>543</v>
          </cell>
          <cell r="HI175">
            <v>1108</v>
          </cell>
          <cell r="HJ175">
            <v>584</v>
          </cell>
          <cell r="HK175">
            <v>524</v>
          </cell>
          <cell r="HL175">
            <v>1116</v>
          </cell>
          <cell r="HM175">
            <v>554</v>
          </cell>
          <cell r="HN175">
            <v>562</v>
          </cell>
          <cell r="HO175">
            <v>1200</v>
          </cell>
          <cell r="HP175">
            <v>582</v>
          </cell>
          <cell r="HQ175">
            <v>618</v>
          </cell>
          <cell r="HR175">
            <v>1267</v>
          </cell>
          <cell r="HS175">
            <v>631</v>
          </cell>
          <cell r="HT175">
            <v>636</v>
          </cell>
          <cell r="HU175">
            <v>982</v>
          </cell>
          <cell r="HV175">
            <v>501</v>
          </cell>
          <cell r="HW175">
            <v>481</v>
          </cell>
          <cell r="HX175">
            <v>944</v>
          </cell>
          <cell r="HY175">
            <v>479</v>
          </cell>
          <cell r="HZ175">
            <v>465</v>
          </cell>
          <cell r="IA175">
            <v>1000</v>
          </cell>
          <cell r="IB175">
            <v>517</v>
          </cell>
          <cell r="IC175">
            <v>483</v>
          </cell>
          <cell r="ID175">
            <v>891</v>
          </cell>
          <cell r="IE175">
            <v>430</v>
          </cell>
          <cell r="IF175">
            <v>461</v>
          </cell>
          <cell r="IG175">
            <v>793</v>
          </cell>
          <cell r="IH175">
            <v>395</v>
          </cell>
          <cell r="II175">
            <v>398</v>
          </cell>
          <cell r="IJ175">
            <v>710</v>
          </cell>
          <cell r="IK175">
            <v>338</v>
          </cell>
          <cell r="IL175">
            <v>372</v>
          </cell>
          <cell r="IM175">
            <v>701</v>
          </cell>
          <cell r="IN175">
            <v>339</v>
          </cell>
          <cell r="IO175">
            <v>362</v>
          </cell>
          <cell r="IP175">
            <v>667</v>
          </cell>
          <cell r="IQ175">
            <v>307</v>
          </cell>
          <cell r="IR175">
            <v>360</v>
          </cell>
          <cell r="IS175">
            <v>625</v>
          </cell>
          <cell r="IT175">
            <v>277</v>
          </cell>
          <cell r="IU175">
            <v>348</v>
          </cell>
          <cell r="IV175">
            <v>645</v>
          </cell>
          <cell r="IW175">
            <v>316</v>
          </cell>
          <cell r="IX175">
            <v>329</v>
          </cell>
          <cell r="IY175">
            <v>592</v>
          </cell>
          <cell r="IZ175">
            <v>288</v>
          </cell>
          <cell r="JA175">
            <v>304</v>
          </cell>
          <cell r="JB175">
            <v>520</v>
          </cell>
          <cell r="JC175">
            <v>251</v>
          </cell>
          <cell r="JD175">
            <v>269</v>
          </cell>
          <cell r="JE175">
            <v>455</v>
          </cell>
          <cell r="JF175">
            <v>193</v>
          </cell>
          <cell r="JG175">
            <v>262</v>
          </cell>
          <cell r="JH175">
            <v>452</v>
          </cell>
          <cell r="JI175">
            <v>183</v>
          </cell>
          <cell r="JJ175">
            <v>269</v>
          </cell>
          <cell r="JK175">
            <v>473</v>
          </cell>
          <cell r="JL175">
            <v>208</v>
          </cell>
          <cell r="JM175">
            <v>265</v>
          </cell>
          <cell r="JN175">
            <v>405</v>
          </cell>
          <cell r="JO175">
            <v>173</v>
          </cell>
          <cell r="JP175">
            <v>232</v>
          </cell>
          <cell r="JQ175">
            <v>427</v>
          </cell>
          <cell r="JR175">
            <v>157</v>
          </cell>
          <cell r="JS175">
            <v>270</v>
          </cell>
          <cell r="JT175">
            <v>342</v>
          </cell>
          <cell r="JU175">
            <v>155</v>
          </cell>
          <cell r="JV175">
            <v>187</v>
          </cell>
          <cell r="JW175">
            <v>265</v>
          </cell>
          <cell r="JX175">
            <v>99</v>
          </cell>
          <cell r="JY175">
            <v>166</v>
          </cell>
          <cell r="JZ175">
            <v>291</v>
          </cell>
          <cell r="KA175">
            <v>115</v>
          </cell>
          <cell r="KB175">
            <v>176</v>
          </cell>
          <cell r="KC175">
            <v>259</v>
          </cell>
          <cell r="KD175">
            <v>104</v>
          </cell>
          <cell r="KE175">
            <v>155</v>
          </cell>
          <cell r="KF175">
            <v>900</v>
          </cell>
          <cell r="KG175">
            <v>268</v>
          </cell>
          <cell r="KH175">
            <v>632</v>
          </cell>
        </row>
        <row r="176">
          <cell r="C176" t="str">
            <v>Mid Suffolk</v>
          </cell>
          <cell r="D176" t="str">
            <v>E07000203</v>
          </cell>
          <cell r="E176" t="str">
            <v>Non-metropolitan District</v>
          </cell>
          <cell r="F176">
            <v>99632</v>
          </cell>
          <cell r="G176">
            <v>59141</v>
          </cell>
          <cell r="H176">
            <v>3.5144193700000002</v>
          </cell>
          <cell r="I176">
            <v>0.59359442749317493</v>
          </cell>
          <cell r="J176">
            <v>4664</v>
          </cell>
          <cell r="K176">
            <v>4290</v>
          </cell>
          <cell r="L176">
            <v>5012</v>
          </cell>
          <cell r="M176">
            <v>4897</v>
          </cell>
          <cell r="N176">
            <v>5543</v>
          </cell>
          <cell r="O176">
            <v>5866</v>
          </cell>
          <cell r="P176">
            <v>7582</v>
          </cell>
          <cell r="Q176">
            <v>7690</v>
          </cell>
          <cell r="R176">
            <v>6645</v>
          </cell>
          <cell r="S176">
            <v>6952</v>
          </cell>
          <cell r="T176">
            <v>49238</v>
          </cell>
          <cell r="U176">
            <v>50394</v>
          </cell>
          <cell r="V176">
            <v>860</v>
          </cell>
          <cell r="W176">
            <v>441</v>
          </cell>
          <cell r="X176">
            <v>419</v>
          </cell>
          <cell r="Y176">
            <v>965</v>
          </cell>
          <cell r="Z176">
            <v>528</v>
          </cell>
          <cell r="AA176">
            <v>437</v>
          </cell>
          <cell r="AB176">
            <v>980</v>
          </cell>
          <cell r="AC176">
            <v>482</v>
          </cell>
          <cell r="AD176">
            <v>498</v>
          </cell>
          <cell r="AE176">
            <v>1014</v>
          </cell>
          <cell r="AF176">
            <v>528</v>
          </cell>
          <cell r="AG176">
            <v>486</v>
          </cell>
          <cell r="AH176">
            <v>1112</v>
          </cell>
          <cell r="AI176">
            <v>573</v>
          </cell>
          <cell r="AJ176">
            <v>539</v>
          </cell>
          <cell r="AK176">
            <v>1089</v>
          </cell>
          <cell r="AL176">
            <v>575</v>
          </cell>
          <cell r="AM176">
            <v>514</v>
          </cell>
          <cell r="AN176">
            <v>1146</v>
          </cell>
          <cell r="AO176">
            <v>529</v>
          </cell>
          <cell r="AP176">
            <v>617</v>
          </cell>
          <cell r="AQ176">
            <v>1094</v>
          </cell>
          <cell r="AR176">
            <v>557</v>
          </cell>
          <cell r="AS176">
            <v>537</v>
          </cell>
          <cell r="AT176">
            <v>1156</v>
          </cell>
          <cell r="AU176">
            <v>591</v>
          </cell>
          <cell r="AV176">
            <v>565</v>
          </cell>
          <cell r="AW176">
            <v>1176</v>
          </cell>
          <cell r="AX176">
            <v>588</v>
          </cell>
          <cell r="AY176">
            <v>588</v>
          </cell>
          <cell r="AZ176">
            <v>1124</v>
          </cell>
          <cell r="BA176">
            <v>564</v>
          </cell>
          <cell r="BB176">
            <v>560</v>
          </cell>
          <cell r="BC176">
            <v>1166</v>
          </cell>
          <cell r="BD176">
            <v>622</v>
          </cell>
          <cell r="BE176">
            <v>544</v>
          </cell>
          <cell r="BF176">
            <v>1078</v>
          </cell>
          <cell r="BG176">
            <v>533</v>
          </cell>
          <cell r="BH176">
            <v>545</v>
          </cell>
          <cell r="BI176">
            <v>1110</v>
          </cell>
          <cell r="BJ176">
            <v>576</v>
          </cell>
          <cell r="BK176">
            <v>534</v>
          </cell>
          <cell r="BL176">
            <v>1101</v>
          </cell>
          <cell r="BM176">
            <v>571</v>
          </cell>
          <cell r="BN176">
            <v>530</v>
          </cell>
          <cell r="BO176">
            <v>1162</v>
          </cell>
          <cell r="BP176">
            <v>586</v>
          </cell>
          <cell r="BQ176">
            <v>576</v>
          </cell>
          <cell r="BR176">
            <v>1245</v>
          </cell>
          <cell r="BS176">
            <v>613</v>
          </cell>
          <cell r="BT176">
            <v>632</v>
          </cell>
          <cell r="BU176">
            <v>1179</v>
          </cell>
          <cell r="BV176">
            <v>591</v>
          </cell>
          <cell r="BW176">
            <v>588</v>
          </cell>
          <cell r="BX176">
            <v>1175</v>
          </cell>
          <cell r="BY176">
            <v>596</v>
          </cell>
          <cell r="BZ176">
            <v>579</v>
          </cell>
          <cell r="CA176">
            <v>863</v>
          </cell>
          <cell r="CB176">
            <v>477</v>
          </cell>
          <cell r="CC176">
            <v>386</v>
          </cell>
          <cell r="CD176">
            <v>771</v>
          </cell>
          <cell r="CE176">
            <v>439</v>
          </cell>
          <cell r="CF176">
            <v>332</v>
          </cell>
          <cell r="CG176">
            <v>896</v>
          </cell>
          <cell r="CH176">
            <v>442</v>
          </cell>
          <cell r="CI176">
            <v>454</v>
          </cell>
          <cell r="CJ176">
            <v>911</v>
          </cell>
          <cell r="CK176">
            <v>471</v>
          </cell>
          <cell r="CL176">
            <v>440</v>
          </cell>
          <cell r="CM176">
            <v>977</v>
          </cell>
          <cell r="CN176">
            <v>542</v>
          </cell>
          <cell r="CO176">
            <v>435</v>
          </cell>
          <cell r="CP176">
            <v>937</v>
          </cell>
          <cell r="CQ176">
            <v>493</v>
          </cell>
          <cell r="CR176">
            <v>444</v>
          </cell>
          <cell r="CS176">
            <v>996</v>
          </cell>
          <cell r="CT176">
            <v>515</v>
          </cell>
          <cell r="CU176">
            <v>481</v>
          </cell>
          <cell r="CV176">
            <v>1057</v>
          </cell>
          <cell r="CW176">
            <v>541</v>
          </cell>
          <cell r="CX176">
            <v>516</v>
          </cell>
          <cell r="CY176">
            <v>996</v>
          </cell>
          <cell r="CZ176">
            <v>505</v>
          </cell>
          <cell r="DA176">
            <v>491</v>
          </cell>
          <cell r="DB176">
            <v>976</v>
          </cell>
          <cell r="DC176">
            <v>491</v>
          </cell>
          <cell r="DD176">
            <v>485</v>
          </cell>
          <cell r="DE176">
            <v>911</v>
          </cell>
          <cell r="DF176">
            <v>461</v>
          </cell>
          <cell r="DG176">
            <v>450</v>
          </cell>
          <cell r="DH176">
            <v>983</v>
          </cell>
          <cell r="DI176">
            <v>491</v>
          </cell>
          <cell r="DJ176">
            <v>492</v>
          </cell>
          <cell r="DK176">
            <v>915</v>
          </cell>
          <cell r="DL176">
            <v>444</v>
          </cell>
          <cell r="DM176">
            <v>471</v>
          </cell>
          <cell r="DN176">
            <v>1018</v>
          </cell>
          <cell r="DO176">
            <v>550</v>
          </cell>
          <cell r="DP176">
            <v>468</v>
          </cell>
          <cell r="DQ176">
            <v>994</v>
          </cell>
          <cell r="DR176">
            <v>493</v>
          </cell>
          <cell r="DS176">
            <v>501</v>
          </cell>
          <cell r="DT176">
            <v>1063</v>
          </cell>
          <cell r="DU176">
            <v>521</v>
          </cell>
          <cell r="DV176">
            <v>542</v>
          </cell>
          <cell r="DW176">
            <v>1085</v>
          </cell>
          <cell r="DX176">
            <v>522</v>
          </cell>
          <cell r="DY176">
            <v>563</v>
          </cell>
          <cell r="DZ176">
            <v>1061</v>
          </cell>
          <cell r="EA176">
            <v>514</v>
          </cell>
          <cell r="EB176">
            <v>547</v>
          </cell>
          <cell r="EC176">
            <v>945</v>
          </cell>
          <cell r="ED176">
            <v>456</v>
          </cell>
          <cell r="EE176">
            <v>489</v>
          </cell>
          <cell r="EF176">
            <v>995</v>
          </cell>
          <cell r="EG176">
            <v>454</v>
          </cell>
          <cell r="EH176">
            <v>541</v>
          </cell>
          <cell r="EI176">
            <v>967</v>
          </cell>
          <cell r="EJ176">
            <v>489</v>
          </cell>
          <cell r="EK176">
            <v>478</v>
          </cell>
          <cell r="EL176">
            <v>1112</v>
          </cell>
          <cell r="EM176">
            <v>524</v>
          </cell>
          <cell r="EN176">
            <v>588</v>
          </cell>
          <cell r="EO176">
            <v>1145</v>
          </cell>
          <cell r="EP176">
            <v>537</v>
          </cell>
          <cell r="EQ176">
            <v>608</v>
          </cell>
          <cell r="ER176">
            <v>1314</v>
          </cell>
          <cell r="ES176">
            <v>656</v>
          </cell>
          <cell r="ET176">
            <v>658</v>
          </cell>
          <cell r="EU176">
            <v>1344</v>
          </cell>
          <cell r="EV176">
            <v>657</v>
          </cell>
          <cell r="EW176">
            <v>687</v>
          </cell>
          <cell r="EX176">
            <v>1441</v>
          </cell>
          <cell r="EY176">
            <v>734</v>
          </cell>
          <cell r="EZ176">
            <v>707</v>
          </cell>
          <cell r="FA176">
            <v>1403</v>
          </cell>
          <cell r="FB176">
            <v>733</v>
          </cell>
          <cell r="FC176">
            <v>670</v>
          </cell>
          <cell r="FD176">
            <v>1561</v>
          </cell>
          <cell r="FE176">
            <v>758</v>
          </cell>
          <cell r="FF176">
            <v>803</v>
          </cell>
          <cell r="FG176">
            <v>1472</v>
          </cell>
          <cell r="FH176">
            <v>719</v>
          </cell>
          <cell r="FI176">
            <v>753</v>
          </cell>
          <cell r="FJ176">
            <v>1589</v>
          </cell>
          <cell r="FK176">
            <v>800</v>
          </cell>
          <cell r="FL176">
            <v>789</v>
          </cell>
          <cell r="FM176">
            <v>1613</v>
          </cell>
          <cell r="FN176">
            <v>788</v>
          </cell>
          <cell r="FO176">
            <v>825</v>
          </cell>
          <cell r="FP176">
            <v>1597</v>
          </cell>
          <cell r="FQ176">
            <v>769</v>
          </cell>
          <cell r="FR176">
            <v>828</v>
          </cell>
          <cell r="FS176">
            <v>1563</v>
          </cell>
          <cell r="FT176">
            <v>746</v>
          </cell>
          <cell r="FU176">
            <v>817</v>
          </cell>
          <cell r="FV176">
            <v>1479</v>
          </cell>
          <cell r="FW176">
            <v>728</v>
          </cell>
          <cell r="FX176">
            <v>751</v>
          </cell>
          <cell r="FY176">
            <v>1448</v>
          </cell>
          <cell r="FZ176">
            <v>757</v>
          </cell>
          <cell r="GA176">
            <v>691</v>
          </cell>
          <cell r="GB176">
            <v>1547</v>
          </cell>
          <cell r="GC176">
            <v>784</v>
          </cell>
          <cell r="GD176">
            <v>763</v>
          </cell>
          <cell r="GE176">
            <v>1383</v>
          </cell>
          <cell r="GF176">
            <v>696</v>
          </cell>
          <cell r="GG176">
            <v>687</v>
          </cell>
          <cell r="GH176">
            <v>1398</v>
          </cell>
          <cell r="GI176">
            <v>671</v>
          </cell>
          <cell r="GJ176">
            <v>727</v>
          </cell>
          <cell r="GK176">
            <v>1420</v>
          </cell>
          <cell r="GL176">
            <v>683</v>
          </cell>
          <cell r="GM176">
            <v>737</v>
          </cell>
          <cell r="GN176">
            <v>1388</v>
          </cell>
          <cell r="GO176">
            <v>672</v>
          </cell>
          <cell r="GP176">
            <v>716</v>
          </cell>
          <cell r="GQ176">
            <v>1261</v>
          </cell>
          <cell r="GR176">
            <v>613</v>
          </cell>
          <cell r="GS176">
            <v>648</v>
          </cell>
          <cell r="GT176">
            <v>1306</v>
          </cell>
          <cell r="GU176">
            <v>617</v>
          </cell>
          <cell r="GV176">
            <v>689</v>
          </cell>
          <cell r="GW176">
            <v>1429</v>
          </cell>
          <cell r="GX176">
            <v>714</v>
          </cell>
          <cell r="GY176">
            <v>715</v>
          </cell>
          <cell r="GZ176">
            <v>1262</v>
          </cell>
          <cell r="HA176">
            <v>644</v>
          </cell>
          <cell r="HB176">
            <v>618</v>
          </cell>
          <cell r="HC176">
            <v>1386</v>
          </cell>
          <cell r="HD176">
            <v>681</v>
          </cell>
          <cell r="HE176">
            <v>705</v>
          </cell>
          <cell r="HF176">
            <v>1364</v>
          </cell>
          <cell r="HG176">
            <v>654</v>
          </cell>
          <cell r="HH176">
            <v>710</v>
          </cell>
          <cell r="HI176">
            <v>1393</v>
          </cell>
          <cell r="HJ176">
            <v>649</v>
          </cell>
          <cell r="HK176">
            <v>744</v>
          </cell>
          <cell r="HL176">
            <v>1537</v>
          </cell>
          <cell r="HM176">
            <v>769</v>
          </cell>
          <cell r="HN176">
            <v>768</v>
          </cell>
          <cell r="HO176">
            <v>1584</v>
          </cell>
          <cell r="HP176">
            <v>795</v>
          </cell>
          <cell r="HQ176">
            <v>789</v>
          </cell>
          <cell r="HR176">
            <v>1752</v>
          </cell>
          <cell r="HS176">
            <v>877</v>
          </cell>
          <cell r="HT176">
            <v>875</v>
          </cell>
          <cell r="HU176">
            <v>1316</v>
          </cell>
          <cell r="HV176">
            <v>636</v>
          </cell>
          <cell r="HW176">
            <v>680</v>
          </cell>
          <cell r="HX176">
            <v>1241</v>
          </cell>
          <cell r="HY176">
            <v>638</v>
          </cell>
          <cell r="HZ176">
            <v>603</v>
          </cell>
          <cell r="IA176">
            <v>1257</v>
          </cell>
          <cell r="IB176">
            <v>661</v>
          </cell>
          <cell r="IC176">
            <v>596</v>
          </cell>
          <cell r="ID176">
            <v>1134</v>
          </cell>
          <cell r="IE176">
            <v>564</v>
          </cell>
          <cell r="IF176">
            <v>570</v>
          </cell>
          <cell r="IG176">
            <v>1048</v>
          </cell>
          <cell r="IH176">
            <v>517</v>
          </cell>
          <cell r="II176">
            <v>531</v>
          </cell>
          <cell r="IJ176">
            <v>929</v>
          </cell>
          <cell r="IK176">
            <v>460</v>
          </cell>
          <cell r="IL176">
            <v>469</v>
          </cell>
          <cell r="IM176">
            <v>884</v>
          </cell>
          <cell r="IN176">
            <v>430</v>
          </cell>
          <cell r="IO176">
            <v>454</v>
          </cell>
          <cell r="IP176">
            <v>886</v>
          </cell>
          <cell r="IQ176">
            <v>423</v>
          </cell>
          <cell r="IR176">
            <v>463</v>
          </cell>
          <cell r="IS176">
            <v>844</v>
          </cell>
          <cell r="IT176">
            <v>406</v>
          </cell>
          <cell r="IU176">
            <v>438</v>
          </cell>
          <cell r="IV176">
            <v>773</v>
          </cell>
          <cell r="IW176">
            <v>371</v>
          </cell>
          <cell r="IX176">
            <v>402</v>
          </cell>
          <cell r="IY176">
            <v>701</v>
          </cell>
          <cell r="IZ176">
            <v>345</v>
          </cell>
          <cell r="JA176">
            <v>356</v>
          </cell>
          <cell r="JB176">
            <v>732</v>
          </cell>
          <cell r="JC176">
            <v>336</v>
          </cell>
          <cell r="JD176">
            <v>396</v>
          </cell>
          <cell r="JE176">
            <v>645</v>
          </cell>
          <cell r="JF176">
            <v>285</v>
          </cell>
          <cell r="JG176">
            <v>360</v>
          </cell>
          <cell r="JH176">
            <v>599</v>
          </cell>
          <cell r="JI176">
            <v>290</v>
          </cell>
          <cell r="JJ176">
            <v>309</v>
          </cell>
          <cell r="JK176">
            <v>510</v>
          </cell>
          <cell r="JL176">
            <v>197</v>
          </cell>
          <cell r="JM176">
            <v>313</v>
          </cell>
          <cell r="JN176">
            <v>473</v>
          </cell>
          <cell r="JO176">
            <v>201</v>
          </cell>
          <cell r="JP176">
            <v>272</v>
          </cell>
          <cell r="JQ176">
            <v>490</v>
          </cell>
          <cell r="JR176">
            <v>197</v>
          </cell>
          <cell r="JS176">
            <v>293</v>
          </cell>
          <cell r="JT176">
            <v>413</v>
          </cell>
          <cell r="JU176">
            <v>168</v>
          </cell>
          <cell r="JV176">
            <v>245</v>
          </cell>
          <cell r="JW176">
            <v>370</v>
          </cell>
          <cell r="JX176">
            <v>167</v>
          </cell>
          <cell r="JY176">
            <v>203</v>
          </cell>
          <cell r="JZ176">
            <v>306</v>
          </cell>
          <cell r="KA176">
            <v>119</v>
          </cell>
          <cell r="KB176">
            <v>187</v>
          </cell>
          <cell r="KC176">
            <v>284</v>
          </cell>
          <cell r="KD176">
            <v>94</v>
          </cell>
          <cell r="KE176">
            <v>190</v>
          </cell>
          <cell r="KF176">
            <v>1057</v>
          </cell>
          <cell r="KG176">
            <v>353</v>
          </cell>
          <cell r="KH176">
            <v>704</v>
          </cell>
        </row>
        <row r="177">
          <cell r="C177" t="str">
            <v>Mid Sussex</v>
          </cell>
          <cell r="D177" t="str">
            <v>E07000228</v>
          </cell>
          <cell r="E177" t="str">
            <v>Non-metropolitan District</v>
          </cell>
          <cell r="F177">
            <v>145651</v>
          </cell>
          <cell r="G177">
            <v>88437</v>
          </cell>
          <cell r="H177">
            <v>2.70885241</v>
          </cell>
          <cell r="I177">
            <v>0.60718429670925711</v>
          </cell>
          <cell r="J177">
            <v>6696</v>
          </cell>
          <cell r="K177">
            <v>6097</v>
          </cell>
          <cell r="L177">
            <v>7781</v>
          </cell>
          <cell r="M177">
            <v>8040</v>
          </cell>
          <cell r="N177">
            <v>9543</v>
          </cell>
          <cell r="O177">
            <v>10431</v>
          </cell>
          <cell r="P177">
            <v>11099</v>
          </cell>
          <cell r="Q177">
            <v>11191</v>
          </cell>
          <cell r="R177">
            <v>8615</v>
          </cell>
          <cell r="S177">
            <v>8944</v>
          </cell>
          <cell r="T177">
            <v>71148</v>
          </cell>
          <cell r="U177">
            <v>74503</v>
          </cell>
          <cell r="V177">
            <v>1543</v>
          </cell>
          <cell r="W177">
            <v>793</v>
          </cell>
          <cell r="X177">
            <v>750</v>
          </cell>
          <cell r="Y177">
            <v>1677</v>
          </cell>
          <cell r="Z177">
            <v>853</v>
          </cell>
          <cell r="AA177">
            <v>824</v>
          </cell>
          <cell r="AB177">
            <v>1679</v>
          </cell>
          <cell r="AC177">
            <v>861</v>
          </cell>
          <cell r="AD177">
            <v>818</v>
          </cell>
          <cell r="AE177">
            <v>1782</v>
          </cell>
          <cell r="AF177">
            <v>930</v>
          </cell>
          <cell r="AG177">
            <v>852</v>
          </cell>
          <cell r="AH177">
            <v>1950</v>
          </cell>
          <cell r="AI177">
            <v>943</v>
          </cell>
          <cell r="AJ177">
            <v>1007</v>
          </cell>
          <cell r="AK177">
            <v>1961</v>
          </cell>
          <cell r="AL177">
            <v>1022</v>
          </cell>
          <cell r="AM177">
            <v>939</v>
          </cell>
          <cell r="AN177">
            <v>1844</v>
          </cell>
          <cell r="AO177">
            <v>921</v>
          </cell>
          <cell r="AP177">
            <v>923</v>
          </cell>
          <cell r="AQ177">
            <v>1894</v>
          </cell>
          <cell r="AR177">
            <v>915</v>
          </cell>
          <cell r="AS177">
            <v>979</v>
          </cell>
          <cell r="AT177">
            <v>1817</v>
          </cell>
          <cell r="AU177">
            <v>952</v>
          </cell>
          <cell r="AV177">
            <v>865</v>
          </cell>
          <cell r="AW177">
            <v>1752</v>
          </cell>
          <cell r="AX177">
            <v>890</v>
          </cell>
          <cell r="AY177">
            <v>862</v>
          </cell>
          <cell r="AZ177">
            <v>1784</v>
          </cell>
          <cell r="BA177">
            <v>929</v>
          </cell>
          <cell r="BB177">
            <v>855</v>
          </cell>
          <cell r="BC177">
            <v>1714</v>
          </cell>
          <cell r="BD177">
            <v>923</v>
          </cell>
          <cell r="BE177">
            <v>791</v>
          </cell>
          <cell r="BF177">
            <v>1724</v>
          </cell>
          <cell r="BG177">
            <v>913</v>
          </cell>
          <cell r="BH177">
            <v>811</v>
          </cell>
          <cell r="BI177">
            <v>1629</v>
          </cell>
          <cell r="BJ177">
            <v>814</v>
          </cell>
          <cell r="BK177">
            <v>815</v>
          </cell>
          <cell r="BL177">
            <v>1683</v>
          </cell>
          <cell r="BM177">
            <v>873</v>
          </cell>
          <cell r="BN177">
            <v>810</v>
          </cell>
          <cell r="BO177">
            <v>1801</v>
          </cell>
          <cell r="BP177">
            <v>957</v>
          </cell>
          <cell r="BQ177">
            <v>844</v>
          </cell>
          <cell r="BR177">
            <v>1793</v>
          </cell>
          <cell r="BS177">
            <v>986</v>
          </cell>
          <cell r="BT177">
            <v>807</v>
          </cell>
          <cell r="BU177">
            <v>1878</v>
          </cell>
          <cell r="BV177">
            <v>995</v>
          </cell>
          <cell r="BW177">
            <v>883</v>
          </cell>
          <cell r="BX177">
            <v>1736</v>
          </cell>
          <cell r="BY177">
            <v>894</v>
          </cell>
          <cell r="BZ177">
            <v>842</v>
          </cell>
          <cell r="CA177">
            <v>1303</v>
          </cell>
          <cell r="CB177">
            <v>711</v>
          </cell>
          <cell r="CC177">
            <v>592</v>
          </cell>
          <cell r="CD177">
            <v>1039</v>
          </cell>
          <cell r="CE177">
            <v>530</v>
          </cell>
          <cell r="CF177">
            <v>509</v>
          </cell>
          <cell r="CG177">
            <v>1267</v>
          </cell>
          <cell r="CH177">
            <v>647</v>
          </cell>
          <cell r="CI177">
            <v>620</v>
          </cell>
          <cell r="CJ177">
            <v>1157</v>
          </cell>
          <cell r="CK177">
            <v>628</v>
          </cell>
          <cell r="CL177">
            <v>529</v>
          </cell>
          <cell r="CM177">
            <v>1242</v>
          </cell>
          <cell r="CN177">
            <v>595</v>
          </cell>
          <cell r="CO177">
            <v>647</v>
          </cell>
          <cell r="CP177">
            <v>1378</v>
          </cell>
          <cell r="CQ177">
            <v>710</v>
          </cell>
          <cell r="CR177">
            <v>668</v>
          </cell>
          <cell r="CS177">
            <v>1433</v>
          </cell>
          <cell r="CT177">
            <v>705</v>
          </cell>
          <cell r="CU177">
            <v>728</v>
          </cell>
          <cell r="CV177">
            <v>1497</v>
          </cell>
          <cell r="CW177">
            <v>746</v>
          </cell>
          <cell r="CX177">
            <v>751</v>
          </cell>
          <cell r="CY177">
            <v>1500</v>
          </cell>
          <cell r="CZ177">
            <v>732</v>
          </cell>
          <cell r="DA177">
            <v>768</v>
          </cell>
          <cell r="DB177">
            <v>1513</v>
          </cell>
          <cell r="DC177">
            <v>795</v>
          </cell>
          <cell r="DD177">
            <v>718</v>
          </cell>
          <cell r="DE177">
            <v>1477</v>
          </cell>
          <cell r="DF177">
            <v>702</v>
          </cell>
          <cell r="DG177">
            <v>775</v>
          </cell>
          <cell r="DH177">
            <v>1521</v>
          </cell>
          <cell r="DI177">
            <v>752</v>
          </cell>
          <cell r="DJ177">
            <v>769</v>
          </cell>
          <cell r="DK177">
            <v>1567</v>
          </cell>
          <cell r="DL177">
            <v>800</v>
          </cell>
          <cell r="DM177">
            <v>767</v>
          </cell>
          <cell r="DN177">
            <v>1689</v>
          </cell>
          <cell r="DO177">
            <v>809</v>
          </cell>
          <cell r="DP177">
            <v>880</v>
          </cell>
          <cell r="DQ177">
            <v>1841</v>
          </cell>
          <cell r="DR177">
            <v>908</v>
          </cell>
          <cell r="DS177">
            <v>933</v>
          </cell>
          <cell r="DT177">
            <v>1783</v>
          </cell>
          <cell r="DU177">
            <v>832</v>
          </cell>
          <cell r="DV177">
            <v>951</v>
          </cell>
          <cell r="DW177">
            <v>1909</v>
          </cell>
          <cell r="DX177">
            <v>875</v>
          </cell>
          <cell r="DY177">
            <v>1034</v>
          </cell>
          <cell r="DZ177">
            <v>1977</v>
          </cell>
          <cell r="EA177">
            <v>916</v>
          </cell>
          <cell r="EB177">
            <v>1061</v>
          </cell>
          <cell r="EC177">
            <v>1831</v>
          </cell>
          <cell r="ED177">
            <v>952</v>
          </cell>
          <cell r="EE177">
            <v>879</v>
          </cell>
          <cell r="EF177">
            <v>1767</v>
          </cell>
          <cell r="EG177">
            <v>874</v>
          </cell>
          <cell r="EH177">
            <v>893</v>
          </cell>
          <cell r="EI177">
            <v>1885</v>
          </cell>
          <cell r="EJ177">
            <v>885</v>
          </cell>
          <cell r="EK177">
            <v>1000</v>
          </cell>
          <cell r="EL177">
            <v>1971</v>
          </cell>
          <cell r="EM177">
            <v>902</v>
          </cell>
          <cell r="EN177">
            <v>1069</v>
          </cell>
          <cell r="EO177">
            <v>2100</v>
          </cell>
          <cell r="EP177">
            <v>1008</v>
          </cell>
          <cell r="EQ177">
            <v>1092</v>
          </cell>
          <cell r="ER177">
            <v>2043</v>
          </cell>
          <cell r="ES177">
            <v>975</v>
          </cell>
          <cell r="ET177">
            <v>1068</v>
          </cell>
          <cell r="EU177">
            <v>2243</v>
          </cell>
          <cell r="EV177">
            <v>1068</v>
          </cell>
          <cell r="EW177">
            <v>1175</v>
          </cell>
          <cell r="EX177">
            <v>2248</v>
          </cell>
          <cell r="EY177">
            <v>1088</v>
          </cell>
          <cell r="EZ177">
            <v>1160</v>
          </cell>
          <cell r="FA177">
            <v>2259</v>
          </cell>
          <cell r="FB177">
            <v>1126</v>
          </cell>
          <cell r="FC177">
            <v>1133</v>
          </cell>
          <cell r="FD177">
            <v>2271</v>
          </cell>
          <cell r="FE177">
            <v>1128</v>
          </cell>
          <cell r="FF177">
            <v>1143</v>
          </cell>
          <cell r="FG177">
            <v>2239</v>
          </cell>
          <cell r="FH177">
            <v>1130</v>
          </cell>
          <cell r="FI177">
            <v>1109</v>
          </cell>
          <cell r="FJ177">
            <v>2276</v>
          </cell>
          <cell r="FK177">
            <v>1082</v>
          </cell>
          <cell r="FL177">
            <v>1194</v>
          </cell>
          <cell r="FM177">
            <v>2293</v>
          </cell>
          <cell r="FN177">
            <v>1133</v>
          </cell>
          <cell r="FO177">
            <v>1160</v>
          </cell>
          <cell r="FP177">
            <v>2350</v>
          </cell>
          <cell r="FQ177">
            <v>1198</v>
          </cell>
          <cell r="FR177">
            <v>1152</v>
          </cell>
          <cell r="FS177">
            <v>2296</v>
          </cell>
          <cell r="FT177">
            <v>1144</v>
          </cell>
          <cell r="FU177">
            <v>1152</v>
          </cell>
          <cell r="FV177">
            <v>2200</v>
          </cell>
          <cell r="FW177">
            <v>1104</v>
          </cell>
          <cell r="FX177">
            <v>1096</v>
          </cell>
          <cell r="FY177">
            <v>2057</v>
          </cell>
          <cell r="FZ177">
            <v>1027</v>
          </cell>
          <cell r="GA177">
            <v>1030</v>
          </cell>
          <cell r="GB177">
            <v>2049</v>
          </cell>
          <cell r="GC177">
            <v>1027</v>
          </cell>
          <cell r="GD177">
            <v>1022</v>
          </cell>
          <cell r="GE177">
            <v>1965</v>
          </cell>
          <cell r="GF177">
            <v>958</v>
          </cell>
          <cell r="GG177">
            <v>1007</v>
          </cell>
          <cell r="GH177">
            <v>1951</v>
          </cell>
          <cell r="GI177">
            <v>977</v>
          </cell>
          <cell r="GJ177">
            <v>974</v>
          </cell>
          <cell r="GK177">
            <v>1861</v>
          </cell>
          <cell r="GL177">
            <v>894</v>
          </cell>
          <cell r="GM177">
            <v>967</v>
          </cell>
          <cell r="GN177">
            <v>1700</v>
          </cell>
          <cell r="GO177">
            <v>853</v>
          </cell>
          <cell r="GP177">
            <v>847</v>
          </cell>
          <cell r="GQ177">
            <v>1758</v>
          </cell>
          <cell r="GR177">
            <v>834</v>
          </cell>
          <cell r="GS177">
            <v>924</v>
          </cell>
          <cell r="GT177">
            <v>1730</v>
          </cell>
          <cell r="GU177">
            <v>899</v>
          </cell>
          <cell r="GV177">
            <v>831</v>
          </cell>
          <cell r="GW177">
            <v>1730</v>
          </cell>
          <cell r="GX177">
            <v>851</v>
          </cell>
          <cell r="GY177">
            <v>879</v>
          </cell>
          <cell r="GZ177">
            <v>1617</v>
          </cell>
          <cell r="HA177">
            <v>781</v>
          </cell>
          <cell r="HB177">
            <v>836</v>
          </cell>
          <cell r="HC177">
            <v>1647</v>
          </cell>
          <cell r="HD177">
            <v>781</v>
          </cell>
          <cell r="HE177">
            <v>866</v>
          </cell>
          <cell r="HF177">
            <v>1600</v>
          </cell>
          <cell r="HG177">
            <v>787</v>
          </cell>
          <cell r="HH177">
            <v>813</v>
          </cell>
          <cell r="HI177">
            <v>1649</v>
          </cell>
          <cell r="HJ177">
            <v>814</v>
          </cell>
          <cell r="HK177">
            <v>835</v>
          </cell>
          <cell r="HL177">
            <v>1659</v>
          </cell>
          <cell r="HM177">
            <v>805</v>
          </cell>
          <cell r="HN177">
            <v>854</v>
          </cell>
          <cell r="HO177">
            <v>1870</v>
          </cell>
          <cell r="HP177">
            <v>894</v>
          </cell>
          <cell r="HQ177">
            <v>976</v>
          </cell>
          <cell r="HR177">
            <v>2082</v>
          </cell>
          <cell r="HS177">
            <v>1009</v>
          </cell>
          <cell r="HT177">
            <v>1073</v>
          </cell>
          <cell r="HU177">
            <v>1573</v>
          </cell>
          <cell r="HV177">
            <v>718</v>
          </cell>
          <cell r="HW177">
            <v>855</v>
          </cell>
          <cell r="HX177">
            <v>1545</v>
          </cell>
          <cell r="HY177">
            <v>724</v>
          </cell>
          <cell r="HZ177">
            <v>821</v>
          </cell>
          <cell r="IA177">
            <v>1557</v>
          </cell>
          <cell r="IB177">
            <v>724</v>
          </cell>
          <cell r="IC177">
            <v>833</v>
          </cell>
          <cell r="ID177">
            <v>1420</v>
          </cell>
          <cell r="IE177">
            <v>684</v>
          </cell>
          <cell r="IF177">
            <v>736</v>
          </cell>
          <cell r="IG177">
            <v>1209</v>
          </cell>
          <cell r="IH177">
            <v>576</v>
          </cell>
          <cell r="II177">
            <v>633</v>
          </cell>
          <cell r="IJ177">
            <v>952</v>
          </cell>
          <cell r="IK177">
            <v>439</v>
          </cell>
          <cell r="IL177">
            <v>513</v>
          </cell>
          <cell r="IM177">
            <v>1056</v>
          </cell>
          <cell r="IN177">
            <v>481</v>
          </cell>
          <cell r="IO177">
            <v>575</v>
          </cell>
          <cell r="IP177">
            <v>1027</v>
          </cell>
          <cell r="IQ177">
            <v>451</v>
          </cell>
          <cell r="IR177">
            <v>576</v>
          </cell>
          <cell r="IS177">
            <v>1046</v>
          </cell>
          <cell r="IT177">
            <v>483</v>
          </cell>
          <cell r="IU177">
            <v>563</v>
          </cell>
          <cell r="IV177">
            <v>919</v>
          </cell>
          <cell r="IW177">
            <v>426</v>
          </cell>
          <cell r="IX177">
            <v>493</v>
          </cell>
          <cell r="IY177">
            <v>958</v>
          </cell>
          <cell r="IZ177">
            <v>425</v>
          </cell>
          <cell r="JA177">
            <v>533</v>
          </cell>
          <cell r="JB177">
            <v>881</v>
          </cell>
          <cell r="JC177">
            <v>401</v>
          </cell>
          <cell r="JD177">
            <v>480</v>
          </cell>
          <cell r="JE177">
            <v>817</v>
          </cell>
          <cell r="JF177">
            <v>347</v>
          </cell>
          <cell r="JG177">
            <v>470</v>
          </cell>
          <cell r="JH177">
            <v>815</v>
          </cell>
          <cell r="JI177">
            <v>345</v>
          </cell>
          <cell r="JJ177">
            <v>470</v>
          </cell>
          <cell r="JK177">
            <v>726</v>
          </cell>
          <cell r="JL177">
            <v>318</v>
          </cell>
          <cell r="JM177">
            <v>408</v>
          </cell>
          <cell r="JN177">
            <v>775</v>
          </cell>
          <cell r="JO177">
            <v>333</v>
          </cell>
          <cell r="JP177">
            <v>442</v>
          </cell>
          <cell r="JQ177">
            <v>703</v>
          </cell>
          <cell r="JR177">
            <v>305</v>
          </cell>
          <cell r="JS177">
            <v>398</v>
          </cell>
          <cell r="JT177">
            <v>630</v>
          </cell>
          <cell r="JU177">
            <v>229</v>
          </cell>
          <cell r="JV177">
            <v>401</v>
          </cell>
          <cell r="JW177">
            <v>552</v>
          </cell>
          <cell r="JX177">
            <v>192</v>
          </cell>
          <cell r="JY177">
            <v>360</v>
          </cell>
          <cell r="JZ177">
            <v>476</v>
          </cell>
          <cell r="KA177">
            <v>182</v>
          </cell>
          <cell r="KB177">
            <v>294</v>
          </cell>
          <cell r="KC177">
            <v>428</v>
          </cell>
          <cell r="KD177">
            <v>131</v>
          </cell>
          <cell r="KE177">
            <v>297</v>
          </cell>
          <cell r="KF177">
            <v>1655</v>
          </cell>
          <cell r="KG177">
            <v>489</v>
          </cell>
          <cell r="KH177">
            <v>1166</v>
          </cell>
        </row>
        <row r="178">
          <cell r="C178" t="str">
            <v>Middlesbrough</v>
          </cell>
          <cell r="D178" t="str">
            <v>E06000002</v>
          </cell>
          <cell r="E178" t="str">
            <v>Unitary Authority</v>
          </cell>
          <cell r="F178">
            <v>139509</v>
          </cell>
          <cell r="G178">
            <v>88789</v>
          </cell>
          <cell r="H178">
            <v>8.0995097200000004</v>
          </cell>
          <cell r="I178">
            <v>0.63643922614311621</v>
          </cell>
          <cell r="J178">
            <v>10213</v>
          </cell>
          <cell r="K178">
            <v>9328</v>
          </cell>
          <cell r="L178">
            <v>9552</v>
          </cell>
          <cell r="M178">
            <v>9525</v>
          </cell>
          <cell r="N178">
            <v>7747</v>
          </cell>
          <cell r="O178">
            <v>8022</v>
          </cell>
          <cell r="P178">
            <v>8823</v>
          </cell>
          <cell r="Q178">
            <v>9497</v>
          </cell>
          <cell r="R178">
            <v>7822</v>
          </cell>
          <cell r="S178">
            <v>8260</v>
          </cell>
          <cell r="T178">
            <v>68662</v>
          </cell>
          <cell r="U178">
            <v>70847</v>
          </cell>
          <cell r="V178">
            <v>1947</v>
          </cell>
          <cell r="W178">
            <v>1004</v>
          </cell>
          <cell r="X178">
            <v>943</v>
          </cell>
          <cell r="Y178">
            <v>1967</v>
          </cell>
          <cell r="Z178">
            <v>1040</v>
          </cell>
          <cell r="AA178">
            <v>927</v>
          </cell>
          <cell r="AB178">
            <v>2008</v>
          </cell>
          <cell r="AC178">
            <v>1024</v>
          </cell>
          <cell r="AD178">
            <v>984</v>
          </cell>
          <cell r="AE178">
            <v>1998</v>
          </cell>
          <cell r="AF178">
            <v>1010</v>
          </cell>
          <cell r="AG178">
            <v>988</v>
          </cell>
          <cell r="AH178">
            <v>2026</v>
          </cell>
          <cell r="AI178">
            <v>995</v>
          </cell>
          <cell r="AJ178">
            <v>1031</v>
          </cell>
          <cell r="AK178">
            <v>1920</v>
          </cell>
          <cell r="AL178">
            <v>1018</v>
          </cell>
          <cell r="AM178">
            <v>902</v>
          </cell>
          <cell r="AN178">
            <v>1777</v>
          </cell>
          <cell r="AO178">
            <v>862</v>
          </cell>
          <cell r="AP178">
            <v>915</v>
          </cell>
          <cell r="AQ178">
            <v>1855</v>
          </cell>
          <cell r="AR178">
            <v>946</v>
          </cell>
          <cell r="AS178">
            <v>909</v>
          </cell>
          <cell r="AT178">
            <v>1774</v>
          </cell>
          <cell r="AU178">
            <v>878</v>
          </cell>
          <cell r="AV178">
            <v>896</v>
          </cell>
          <cell r="AW178">
            <v>1811</v>
          </cell>
          <cell r="AX178">
            <v>905</v>
          </cell>
          <cell r="AY178">
            <v>906</v>
          </cell>
          <cell r="AZ178">
            <v>1676</v>
          </cell>
          <cell r="BA178">
            <v>875</v>
          </cell>
          <cell r="BB178">
            <v>801</v>
          </cell>
          <cell r="BC178">
            <v>1650</v>
          </cell>
          <cell r="BD178">
            <v>806</v>
          </cell>
          <cell r="BE178">
            <v>844</v>
          </cell>
          <cell r="BF178">
            <v>1509</v>
          </cell>
          <cell r="BG178">
            <v>787</v>
          </cell>
          <cell r="BH178">
            <v>722</v>
          </cell>
          <cell r="BI178">
            <v>1516</v>
          </cell>
          <cell r="BJ178">
            <v>782</v>
          </cell>
          <cell r="BK178">
            <v>734</v>
          </cell>
          <cell r="BL178">
            <v>1586</v>
          </cell>
          <cell r="BM178">
            <v>797</v>
          </cell>
          <cell r="BN178">
            <v>789</v>
          </cell>
          <cell r="BO178">
            <v>1615</v>
          </cell>
          <cell r="BP178">
            <v>797</v>
          </cell>
          <cell r="BQ178">
            <v>818</v>
          </cell>
          <cell r="BR178">
            <v>1624</v>
          </cell>
          <cell r="BS178">
            <v>782</v>
          </cell>
          <cell r="BT178">
            <v>842</v>
          </cell>
          <cell r="BU178">
            <v>1705</v>
          </cell>
          <cell r="BV178">
            <v>876</v>
          </cell>
          <cell r="BW178">
            <v>829</v>
          </cell>
          <cell r="BX178">
            <v>1930</v>
          </cell>
          <cell r="BY178">
            <v>980</v>
          </cell>
          <cell r="BZ178">
            <v>950</v>
          </cell>
          <cell r="CA178">
            <v>2199</v>
          </cell>
          <cell r="CB178">
            <v>1221</v>
          </cell>
          <cell r="CC178">
            <v>978</v>
          </cell>
          <cell r="CD178">
            <v>2291</v>
          </cell>
          <cell r="CE178">
            <v>1175</v>
          </cell>
          <cell r="CF178">
            <v>1116</v>
          </cell>
          <cell r="CG178">
            <v>2565</v>
          </cell>
          <cell r="CH178">
            <v>1372</v>
          </cell>
          <cell r="CI178">
            <v>1193</v>
          </cell>
          <cell r="CJ178">
            <v>2512</v>
          </cell>
          <cell r="CK178">
            <v>1298</v>
          </cell>
          <cell r="CL178">
            <v>1214</v>
          </cell>
          <cell r="CM178">
            <v>2462</v>
          </cell>
          <cell r="CN178">
            <v>1318</v>
          </cell>
          <cell r="CO178">
            <v>1144</v>
          </cell>
          <cell r="CP178">
            <v>2253</v>
          </cell>
          <cell r="CQ178">
            <v>1191</v>
          </cell>
          <cell r="CR178">
            <v>1062</v>
          </cell>
          <cell r="CS178">
            <v>2140</v>
          </cell>
          <cell r="CT178">
            <v>1137</v>
          </cell>
          <cell r="CU178">
            <v>1003</v>
          </cell>
          <cell r="CV178">
            <v>2137</v>
          </cell>
          <cell r="CW178">
            <v>1142</v>
          </cell>
          <cell r="CX178">
            <v>995</v>
          </cell>
          <cell r="CY178">
            <v>2164</v>
          </cell>
          <cell r="CZ178">
            <v>1124</v>
          </cell>
          <cell r="DA178">
            <v>1040</v>
          </cell>
          <cell r="DB178">
            <v>1860</v>
          </cell>
          <cell r="DC178">
            <v>915</v>
          </cell>
          <cell r="DD178">
            <v>945</v>
          </cell>
          <cell r="DE178">
            <v>1940</v>
          </cell>
          <cell r="DF178">
            <v>1028</v>
          </cell>
          <cell r="DG178">
            <v>912</v>
          </cell>
          <cell r="DH178">
            <v>1881</v>
          </cell>
          <cell r="DI178">
            <v>903</v>
          </cell>
          <cell r="DJ178">
            <v>978</v>
          </cell>
          <cell r="DK178">
            <v>1765</v>
          </cell>
          <cell r="DL178">
            <v>855</v>
          </cell>
          <cell r="DM178">
            <v>910</v>
          </cell>
          <cell r="DN178">
            <v>1790</v>
          </cell>
          <cell r="DO178">
            <v>864</v>
          </cell>
          <cell r="DP178">
            <v>926</v>
          </cell>
          <cell r="DQ178">
            <v>1695</v>
          </cell>
          <cell r="DR178">
            <v>783</v>
          </cell>
          <cell r="DS178">
            <v>912</v>
          </cell>
          <cell r="DT178">
            <v>1705</v>
          </cell>
          <cell r="DU178">
            <v>801</v>
          </cell>
          <cell r="DV178">
            <v>904</v>
          </cell>
          <cell r="DW178">
            <v>1639</v>
          </cell>
          <cell r="DX178">
            <v>761</v>
          </cell>
          <cell r="DY178">
            <v>878</v>
          </cell>
          <cell r="DZ178">
            <v>1549</v>
          </cell>
          <cell r="EA178">
            <v>729</v>
          </cell>
          <cell r="EB178">
            <v>820</v>
          </cell>
          <cell r="EC178">
            <v>1487</v>
          </cell>
          <cell r="ED178">
            <v>795</v>
          </cell>
          <cell r="EE178">
            <v>692</v>
          </cell>
          <cell r="EF178">
            <v>1427</v>
          </cell>
          <cell r="EG178">
            <v>689</v>
          </cell>
          <cell r="EH178">
            <v>738</v>
          </cell>
          <cell r="EI178">
            <v>1490</v>
          </cell>
          <cell r="EJ178">
            <v>750</v>
          </cell>
          <cell r="EK178">
            <v>740</v>
          </cell>
          <cell r="EL178">
            <v>1543</v>
          </cell>
          <cell r="EM178">
            <v>792</v>
          </cell>
          <cell r="EN178">
            <v>751</v>
          </cell>
          <cell r="EO178">
            <v>1550</v>
          </cell>
          <cell r="EP178">
            <v>783</v>
          </cell>
          <cell r="EQ178">
            <v>767</v>
          </cell>
          <cell r="ER178">
            <v>1611</v>
          </cell>
          <cell r="ES178">
            <v>777</v>
          </cell>
          <cell r="ET178">
            <v>834</v>
          </cell>
          <cell r="EU178">
            <v>1669</v>
          </cell>
          <cell r="EV178">
            <v>805</v>
          </cell>
          <cell r="EW178">
            <v>864</v>
          </cell>
          <cell r="EX178">
            <v>1804</v>
          </cell>
          <cell r="EY178">
            <v>866</v>
          </cell>
          <cell r="EZ178">
            <v>938</v>
          </cell>
          <cell r="FA178">
            <v>1749</v>
          </cell>
          <cell r="FB178">
            <v>827</v>
          </cell>
          <cell r="FC178">
            <v>922</v>
          </cell>
          <cell r="FD178">
            <v>1605</v>
          </cell>
          <cell r="FE178">
            <v>758</v>
          </cell>
          <cell r="FF178">
            <v>847</v>
          </cell>
          <cell r="FG178">
            <v>1777</v>
          </cell>
          <cell r="FH178">
            <v>873</v>
          </cell>
          <cell r="FI178">
            <v>904</v>
          </cell>
          <cell r="FJ178">
            <v>1756</v>
          </cell>
          <cell r="FK178">
            <v>832</v>
          </cell>
          <cell r="FL178">
            <v>924</v>
          </cell>
          <cell r="FM178">
            <v>1878</v>
          </cell>
          <cell r="FN178">
            <v>924</v>
          </cell>
          <cell r="FO178">
            <v>954</v>
          </cell>
          <cell r="FP178">
            <v>1978</v>
          </cell>
          <cell r="FQ178">
            <v>984</v>
          </cell>
          <cell r="FR178">
            <v>994</v>
          </cell>
          <cell r="FS178">
            <v>1865</v>
          </cell>
          <cell r="FT178">
            <v>852</v>
          </cell>
          <cell r="FU178">
            <v>1013</v>
          </cell>
          <cell r="FV178">
            <v>1871</v>
          </cell>
          <cell r="FW178">
            <v>876</v>
          </cell>
          <cell r="FX178">
            <v>995</v>
          </cell>
          <cell r="FY178">
            <v>1997</v>
          </cell>
          <cell r="FZ178">
            <v>1007</v>
          </cell>
          <cell r="GA178">
            <v>990</v>
          </cell>
          <cell r="GB178">
            <v>1844</v>
          </cell>
          <cell r="GC178">
            <v>890</v>
          </cell>
          <cell r="GD178">
            <v>954</v>
          </cell>
          <cell r="GE178">
            <v>1784</v>
          </cell>
          <cell r="GF178">
            <v>883</v>
          </cell>
          <cell r="GG178">
            <v>901</v>
          </cell>
          <cell r="GH178">
            <v>1761</v>
          </cell>
          <cell r="GI178">
            <v>837</v>
          </cell>
          <cell r="GJ178">
            <v>924</v>
          </cell>
          <cell r="GK178">
            <v>1789</v>
          </cell>
          <cell r="GL178">
            <v>890</v>
          </cell>
          <cell r="GM178">
            <v>899</v>
          </cell>
          <cell r="GN178">
            <v>1744</v>
          </cell>
          <cell r="GO178">
            <v>869</v>
          </cell>
          <cell r="GP178">
            <v>875</v>
          </cell>
          <cell r="GQ178">
            <v>1624</v>
          </cell>
          <cell r="GR178">
            <v>791</v>
          </cell>
          <cell r="GS178">
            <v>833</v>
          </cell>
          <cell r="GT178">
            <v>1590</v>
          </cell>
          <cell r="GU178">
            <v>735</v>
          </cell>
          <cell r="GV178">
            <v>855</v>
          </cell>
          <cell r="GW178">
            <v>1514</v>
          </cell>
          <cell r="GX178">
            <v>720</v>
          </cell>
          <cell r="GY178">
            <v>794</v>
          </cell>
          <cell r="GZ178">
            <v>1512</v>
          </cell>
          <cell r="HA178">
            <v>748</v>
          </cell>
          <cell r="HB178">
            <v>764</v>
          </cell>
          <cell r="HC178">
            <v>1382</v>
          </cell>
          <cell r="HD178">
            <v>683</v>
          </cell>
          <cell r="HE178">
            <v>699</v>
          </cell>
          <cell r="HF178">
            <v>1382</v>
          </cell>
          <cell r="HG178">
            <v>666</v>
          </cell>
          <cell r="HH178">
            <v>716</v>
          </cell>
          <cell r="HI178">
            <v>1357</v>
          </cell>
          <cell r="HJ178">
            <v>644</v>
          </cell>
          <cell r="HK178">
            <v>713</v>
          </cell>
          <cell r="HL178">
            <v>1334</v>
          </cell>
          <cell r="HM178">
            <v>646</v>
          </cell>
          <cell r="HN178">
            <v>688</v>
          </cell>
          <cell r="HO178">
            <v>1457</v>
          </cell>
          <cell r="HP178">
            <v>725</v>
          </cell>
          <cell r="HQ178">
            <v>732</v>
          </cell>
          <cell r="HR178">
            <v>1541</v>
          </cell>
          <cell r="HS178">
            <v>774</v>
          </cell>
          <cell r="HT178">
            <v>767</v>
          </cell>
          <cell r="HU178">
            <v>1143</v>
          </cell>
          <cell r="HV178">
            <v>546</v>
          </cell>
          <cell r="HW178">
            <v>597</v>
          </cell>
          <cell r="HX178">
            <v>1091</v>
          </cell>
          <cell r="HY178">
            <v>544</v>
          </cell>
          <cell r="HZ178">
            <v>547</v>
          </cell>
          <cell r="IA178">
            <v>1036</v>
          </cell>
          <cell r="IB178">
            <v>496</v>
          </cell>
          <cell r="IC178">
            <v>540</v>
          </cell>
          <cell r="ID178">
            <v>1009</v>
          </cell>
          <cell r="IE178">
            <v>467</v>
          </cell>
          <cell r="IF178">
            <v>542</v>
          </cell>
          <cell r="IG178">
            <v>962</v>
          </cell>
          <cell r="IH178">
            <v>465</v>
          </cell>
          <cell r="II178">
            <v>497</v>
          </cell>
          <cell r="IJ178">
            <v>901</v>
          </cell>
          <cell r="IK178">
            <v>424</v>
          </cell>
          <cell r="IL178">
            <v>477</v>
          </cell>
          <cell r="IM178">
            <v>894</v>
          </cell>
          <cell r="IN178">
            <v>395</v>
          </cell>
          <cell r="IO178">
            <v>499</v>
          </cell>
          <cell r="IP178">
            <v>904</v>
          </cell>
          <cell r="IQ178">
            <v>407</v>
          </cell>
          <cell r="IR178">
            <v>497</v>
          </cell>
          <cell r="IS178">
            <v>924</v>
          </cell>
          <cell r="IT178">
            <v>440</v>
          </cell>
          <cell r="IU178">
            <v>484</v>
          </cell>
          <cell r="IV178">
            <v>834</v>
          </cell>
          <cell r="IW178">
            <v>368</v>
          </cell>
          <cell r="IX178">
            <v>466</v>
          </cell>
          <cell r="IY178">
            <v>784</v>
          </cell>
          <cell r="IZ178">
            <v>341</v>
          </cell>
          <cell r="JA178">
            <v>443</v>
          </cell>
          <cell r="JB178">
            <v>747</v>
          </cell>
          <cell r="JC178">
            <v>340</v>
          </cell>
          <cell r="JD178">
            <v>407</v>
          </cell>
          <cell r="JE178">
            <v>666</v>
          </cell>
          <cell r="JF178">
            <v>281</v>
          </cell>
          <cell r="JG178">
            <v>385</v>
          </cell>
          <cell r="JH178">
            <v>666</v>
          </cell>
          <cell r="JI178">
            <v>267</v>
          </cell>
          <cell r="JJ178">
            <v>399</v>
          </cell>
          <cell r="JK178">
            <v>569</v>
          </cell>
          <cell r="JL178">
            <v>239</v>
          </cell>
          <cell r="JM178">
            <v>330</v>
          </cell>
          <cell r="JN178">
            <v>584</v>
          </cell>
          <cell r="JO178">
            <v>253</v>
          </cell>
          <cell r="JP178">
            <v>331</v>
          </cell>
          <cell r="JQ178">
            <v>503</v>
          </cell>
          <cell r="JR178">
            <v>208</v>
          </cell>
          <cell r="JS178">
            <v>295</v>
          </cell>
          <cell r="JT178">
            <v>409</v>
          </cell>
          <cell r="JU178">
            <v>168</v>
          </cell>
          <cell r="JV178">
            <v>241</v>
          </cell>
          <cell r="JW178">
            <v>367</v>
          </cell>
          <cell r="JX178">
            <v>123</v>
          </cell>
          <cell r="JY178">
            <v>244</v>
          </cell>
          <cell r="JZ178">
            <v>296</v>
          </cell>
          <cell r="KA178">
            <v>103</v>
          </cell>
          <cell r="KB178">
            <v>193</v>
          </cell>
          <cell r="KC178">
            <v>248</v>
          </cell>
          <cell r="KD178">
            <v>82</v>
          </cell>
          <cell r="KE178">
            <v>166</v>
          </cell>
          <cell r="KF178">
            <v>859</v>
          </cell>
          <cell r="KG178">
            <v>233</v>
          </cell>
          <cell r="KH178">
            <v>626</v>
          </cell>
        </row>
        <row r="179">
          <cell r="C179" t="str">
            <v>Milton Keynes</v>
          </cell>
          <cell r="D179" t="str">
            <v>E06000042</v>
          </cell>
          <cell r="E179" t="str">
            <v>Unitary Authority</v>
          </cell>
          <cell r="F179">
            <v>261762</v>
          </cell>
          <cell r="G179">
            <v>168548</v>
          </cell>
          <cell r="H179">
            <v>4.2562698500000007</v>
          </cell>
          <cell r="I179">
            <v>0.64389789197820924</v>
          </cell>
          <cell r="J179">
            <v>12789</v>
          </cell>
          <cell r="K179">
            <v>11980</v>
          </cell>
          <cell r="L179">
            <v>18830</v>
          </cell>
          <cell r="M179">
            <v>19913</v>
          </cell>
          <cell r="N179">
            <v>20545</v>
          </cell>
          <cell r="O179">
            <v>20288</v>
          </cell>
          <cell r="P179">
            <v>17772</v>
          </cell>
          <cell r="Q179">
            <v>18039</v>
          </cell>
          <cell r="R179">
            <v>13975</v>
          </cell>
          <cell r="S179">
            <v>14417</v>
          </cell>
          <cell r="T179">
            <v>129552</v>
          </cell>
          <cell r="U179">
            <v>132210</v>
          </cell>
          <cell r="V179">
            <v>3793</v>
          </cell>
          <cell r="W179">
            <v>1952</v>
          </cell>
          <cell r="X179">
            <v>1841</v>
          </cell>
          <cell r="Y179">
            <v>3878</v>
          </cell>
          <cell r="Z179">
            <v>1970</v>
          </cell>
          <cell r="AA179">
            <v>1908</v>
          </cell>
          <cell r="AB179">
            <v>4083</v>
          </cell>
          <cell r="AC179">
            <v>2122</v>
          </cell>
          <cell r="AD179">
            <v>1961</v>
          </cell>
          <cell r="AE179">
            <v>4284</v>
          </cell>
          <cell r="AF179">
            <v>2230</v>
          </cell>
          <cell r="AG179">
            <v>2054</v>
          </cell>
          <cell r="AH179">
            <v>4278</v>
          </cell>
          <cell r="AI179">
            <v>2216</v>
          </cell>
          <cell r="AJ179">
            <v>2062</v>
          </cell>
          <cell r="AK179">
            <v>4183</v>
          </cell>
          <cell r="AL179">
            <v>2109</v>
          </cell>
          <cell r="AM179">
            <v>2074</v>
          </cell>
          <cell r="AN179">
            <v>4116</v>
          </cell>
          <cell r="AO179">
            <v>2050</v>
          </cell>
          <cell r="AP179">
            <v>2066</v>
          </cell>
          <cell r="AQ179">
            <v>4079</v>
          </cell>
          <cell r="AR179">
            <v>2108</v>
          </cell>
          <cell r="AS179">
            <v>1971</v>
          </cell>
          <cell r="AT179">
            <v>3926</v>
          </cell>
          <cell r="AU179">
            <v>2035</v>
          </cell>
          <cell r="AV179">
            <v>1891</v>
          </cell>
          <cell r="AW179">
            <v>3746</v>
          </cell>
          <cell r="AX179">
            <v>1923</v>
          </cell>
          <cell r="AY179">
            <v>1823</v>
          </cell>
          <cell r="AZ179">
            <v>3393</v>
          </cell>
          <cell r="BA179">
            <v>1726</v>
          </cell>
          <cell r="BB179">
            <v>1667</v>
          </cell>
          <cell r="BC179">
            <v>3387</v>
          </cell>
          <cell r="BD179">
            <v>1707</v>
          </cell>
          <cell r="BE179">
            <v>1680</v>
          </cell>
          <cell r="BF179">
            <v>3256</v>
          </cell>
          <cell r="BG179">
            <v>1677</v>
          </cell>
          <cell r="BH179">
            <v>1579</v>
          </cell>
          <cell r="BI179">
            <v>3116</v>
          </cell>
          <cell r="BJ179">
            <v>1642</v>
          </cell>
          <cell r="BK179">
            <v>1474</v>
          </cell>
          <cell r="BL179">
            <v>3092</v>
          </cell>
          <cell r="BM179">
            <v>1538</v>
          </cell>
          <cell r="BN179">
            <v>1554</v>
          </cell>
          <cell r="BO179">
            <v>3156</v>
          </cell>
          <cell r="BP179">
            <v>1612</v>
          </cell>
          <cell r="BQ179">
            <v>1544</v>
          </cell>
          <cell r="BR179">
            <v>3211</v>
          </cell>
          <cell r="BS179">
            <v>1636</v>
          </cell>
          <cell r="BT179">
            <v>1575</v>
          </cell>
          <cell r="BU179">
            <v>3146</v>
          </cell>
          <cell r="BV179">
            <v>1625</v>
          </cell>
          <cell r="BW179">
            <v>1521</v>
          </cell>
          <cell r="BX179">
            <v>3007</v>
          </cell>
          <cell r="BY179">
            <v>1566</v>
          </cell>
          <cell r="BZ179">
            <v>1441</v>
          </cell>
          <cell r="CA179">
            <v>2379</v>
          </cell>
          <cell r="CB179">
            <v>1323</v>
          </cell>
          <cell r="CC179">
            <v>1056</v>
          </cell>
          <cell r="CD179">
            <v>2187</v>
          </cell>
          <cell r="CE179">
            <v>1169</v>
          </cell>
          <cell r="CF179">
            <v>1018</v>
          </cell>
          <cell r="CG179">
            <v>2489</v>
          </cell>
          <cell r="CH179">
            <v>1318</v>
          </cell>
          <cell r="CI179">
            <v>1171</v>
          </cell>
          <cell r="CJ179">
            <v>2560</v>
          </cell>
          <cell r="CK179">
            <v>1369</v>
          </cell>
          <cell r="CL179">
            <v>1191</v>
          </cell>
          <cell r="CM179">
            <v>2827</v>
          </cell>
          <cell r="CN179">
            <v>1377</v>
          </cell>
          <cell r="CO179">
            <v>1450</v>
          </cell>
          <cell r="CP179">
            <v>2963</v>
          </cell>
          <cell r="CQ179">
            <v>1406</v>
          </cell>
          <cell r="CR179">
            <v>1557</v>
          </cell>
          <cell r="CS179">
            <v>3136</v>
          </cell>
          <cell r="CT179">
            <v>1509</v>
          </cell>
          <cell r="CU179">
            <v>1627</v>
          </cell>
          <cell r="CV179">
            <v>3275</v>
          </cell>
          <cell r="CW179">
            <v>1550</v>
          </cell>
          <cell r="CX179">
            <v>1725</v>
          </cell>
          <cell r="CY179">
            <v>3556</v>
          </cell>
          <cell r="CZ179">
            <v>1724</v>
          </cell>
          <cell r="DA179">
            <v>1832</v>
          </cell>
          <cell r="DB179">
            <v>3467</v>
          </cell>
          <cell r="DC179">
            <v>1616</v>
          </cell>
          <cell r="DD179">
            <v>1851</v>
          </cell>
          <cell r="DE179">
            <v>4014</v>
          </cell>
          <cell r="DF179">
            <v>1940</v>
          </cell>
          <cell r="DG179">
            <v>2074</v>
          </cell>
          <cell r="DH179">
            <v>4208</v>
          </cell>
          <cell r="DI179">
            <v>2092</v>
          </cell>
          <cell r="DJ179">
            <v>2116</v>
          </cell>
          <cell r="DK179">
            <v>4109</v>
          </cell>
          <cell r="DL179">
            <v>2049</v>
          </cell>
          <cell r="DM179">
            <v>2060</v>
          </cell>
          <cell r="DN179">
            <v>4177</v>
          </cell>
          <cell r="DO179">
            <v>2031</v>
          </cell>
          <cell r="DP179">
            <v>2146</v>
          </cell>
          <cell r="DQ179">
            <v>4294</v>
          </cell>
          <cell r="DR179">
            <v>2119</v>
          </cell>
          <cell r="DS179">
            <v>2175</v>
          </cell>
          <cell r="DT179">
            <v>4507</v>
          </cell>
          <cell r="DU179">
            <v>2200</v>
          </cell>
          <cell r="DV179">
            <v>2307</v>
          </cell>
          <cell r="DW179">
            <v>4467</v>
          </cell>
          <cell r="DX179">
            <v>2210</v>
          </cell>
          <cell r="DY179">
            <v>2257</v>
          </cell>
          <cell r="DZ179">
            <v>4458</v>
          </cell>
          <cell r="EA179">
            <v>2252</v>
          </cell>
          <cell r="EB179">
            <v>2206</v>
          </cell>
          <cell r="EC179">
            <v>4157</v>
          </cell>
          <cell r="ED179">
            <v>2197</v>
          </cell>
          <cell r="EE179">
            <v>1960</v>
          </cell>
          <cell r="EF179">
            <v>4127</v>
          </cell>
          <cell r="EG179">
            <v>2025</v>
          </cell>
          <cell r="EH179">
            <v>2102</v>
          </cell>
          <cell r="EI179">
            <v>3856</v>
          </cell>
          <cell r="EJ179">
            <v>1873</v>
          </cell>
          <cell r="EK179">
            <v>1983</v>
          </cell>
          <cell r="EL179">
            <v>4061</v>
          </cell>
          <cell r="EM179">
            <v>2066</v>
          </cell>
          <cell r="EN179">
            <v>1995</v>
          </cell>
          <cell r="EO179">
            <v>4011</v>
          </cell>
          <cell r="EP179">
            <v>2117</v>
          </cell>
          <cell r="EQ179">
            <v>1894</v>
          </cell>
          <cell r="ER179">
            <v>3963</v>
          </cell>
          <cell r="ES179">
            <v>1965</v>
          </cell>
          <cell r="ET179">
            <v>1998</v>
          </cell>
          <cell r="EU179">
            <v>3934</v>
          </cell>
          <cell r="EV179">
            <v>1952</v>
          </cell>
          <cell r="EW179">
            <v>1982</v>
          </cell>
          <cell r="EX179">
            <v>3799</v>
          </cell>
          <cell r="EY179">
            <v>1888</v>
          </cell>
          <cell r="EZ179">
            <v>1911</v>
          </cell>
          <cell r="FA179">
            <v>3699</v>
          </cell>
          <cell r="FB179">
            <v>1850</v>
          </cell>
          <cell r="FC179">
            <v>1849</v>
          </cell>
          <cell r="FD179">
            <v>3779</v>
          </cell>
          <cell r="FE179">
            <v>1906</v>
          </cell>
          <cell r="FF179">
            <v>1873</v>
          </cell>
          <cell r="FG179">
            <v>3690</v>
          </cell>
          <cell r="FH179">
            <v>1800</v>
          </cell>
          <cell r="FI179">
            <v>1890</v>
          </cell>
          <cell r="FJ179">
            <v>3797</v>
          </cell>
          <cell r="FK179">
            <v>1921</v>
          </cell>
          <cell r="FL179">
            <v>1876</v>
          </cell>
          <cell r="FM179">
            <v>3691</v>
          </cell>
          <cell r="FN179">
            <v>1810</v>
          </cell>
          <cell r="FO179">
            <v>1881</v>
          </cell>
          <cell r="FP179">
            <v>3586</v>
          </cell>
          <cell r="FQ179">
            <v>1813</v>
          </cell>
          <cell r="FR179">
            <v>1773</v>
          </cell>
          <cell r="FS179">
            <v>3645</v>
          </cell>
          <cell r="FT179">
            <v>1805</v>
          </cell>
          <cell r="FU179">
            <v>1840</v>
          </cell>
          <cell r="FV179">
            <v>3431</v>
          </cell>
          <cell r="FW179">
            <v>1682</v>
          </cell>
          <cell r="FX179">
            <v>1749</v>
          </cell>
          <cell r="FY179">
            <v>3270</v>
          </cell>
          <cell r="FZ179">
            <v>1570</v>
          </cell>
          <cell r="GA179">
            <v>1700</v>
          </cell>
          <cell r="GB179">
            <v>3223</v>
          </cell>
          <cell r="GC179">
            <v>1615</v>
          </cell>
          <cell r="GD179">
            <v>1608</v>
          </cell>
          <cell r="GE179">
            <v>3243</v>
          </cell>
          <cell r="GF179">
            <v>1654</v>
          </cell>
          <cell r="GG179">
            <v>1589</v>
          </cell>
          <cell r="GH179">
            <v>3173</v>
          </cell>
          <cell r="GI179">
            <v>1585</v>
          </cell>
          <cell r="GJ179">
            <v>1588</v>
          </cell>
          <cell r="GK179">
            <v>3025</v>
          </cell>
          <cell r="GL179">
            <v>1510</v>
          </cell>
          <cell r="GM179">
            <v>1515</v>
          </cell>
          <cell r="GN179">
            <v>2872</v>
          </cell>
          <cell r="GO179">
            <v>1422</v>
          </cell>
          <cell r="GP179">
            <v>1450</v>
          </cell>
          <cell r="GQ179">
            <v>2808</v>
          </cell>
          <cell r="GR179">
            <v>1374</v>
          </cell>
          <cell r="GS179">
            <v>1434</v>
          </cell>
          <cell r="GT179">
            <v>2769</v>
          </cell>
          <cell r="GU179">
            <v>1322</v>
          </cell>
          <cell r="GV179">
            <v>1447</v>
          </cell>
          <cell r="GW179">
            <v>2691</v>
          </cell>
          <cell r="GX179">
            <v>1317</v>
          </cell>
          <cell r="GY179">
            <v>1374</v>
          </cell>
          <cell r="GZ179">
            <v>2656</v>
          </cell>
          <cell r="HA179">
            <v>1276</v>
          </cell>
          <cell r="HB179">
            <v>1380</v>
          </cell>
          <cell r="HC179">
            <v>2564</v>
          </cell>
          <cell r="HD179">
            <v>1230</v>
          </cell>
          <cell r="HE179">
            <v>1334</v>
          </cell>
          <cell r="HF179">
            <v>2591</v>
          </cell>
          <cell r="HG179">
            <v>1285</v>
          </cell>
          <cell r="HH179">
            <v>1306</v>
          </cell>
          <cell r="HI179">
            <v>2515</v>
          </cell>
          <cell r="HJ179">
            <v>1179</v>
          </cell>
          <cell r="HK179">
            <v>1336</v>
          </cell>
          <cell r="HL179">
            <v>2455</v>
          </cell>
          <cell r="HM179">
            <v>1195</v>
          </cell>
          <cell r="HN179">
            <v>1260</v>
          </cell>
          <cell r="HO179">
            <v>2393</v>
          </cell>
          <cell r="HP179">
            <v>1157</v>
          </cell>
          <cell r="HQ179">
            <v>1236</v>
          </cell>
          <cell r="HR179">
            <v>2573</v>
          </cell>
          <cell r="HS179">
            <v>1218</v>
          </cell>
          <cell r="HT179">
            <v>1355</v>
          </cell>
          <cell r="HU179">
            <v>1981</v>
          </cell>
          <cell r="HV179">
            <v>948</v>
          </cell>
          <cell r="HW179">
            <v>1033</v>
          </cell>
          <cell r="HX179">
            <v>1719</v>
          </cell>
          <cell r="HY179">
            <v>813</v>
          </cell>
          <cell r="HZ179">
            <v>906</v>
          </cell>
          <cell r="IA179">
            <v>1810</v>
          </cell>
          <cell r="IB179">
            <v>913</v>
          </cell>
          <cell r="IC179">
            <v>897</v>
          </cell>
          <cell r="ID179">
            <v>1591</v>
          </cell>
          <cell r="IE179">
            <v>762</v>
          </cell>
          <cell r="IF179">
            <v>829</v>
          </cell>
          <cell r="IG179">
            <v>1439</v>
          </cell>
          <cell r="IH179">
            <v>675</v>
          </cell>
          <cell r="II179">
            <v>764</v>
          </cell>
          <cell r="IJ179">
            <v>1275</v>
          </cell>
          <cell r="IK179">
            <v>580</v>
          </cell>
          <cell r="IL179">
            <v>695</v>
          </cell>
          <cell r="IM179">
            <v>1240</v>
          </cell>
          <cell r="IN179">
            <v>556</v>
          </cell>
          <cell r="IO179">
            <v>684</v>
          </cell>
          <cell r="IP179">
            <v>1299</v>
          </cell>
          <cell r="IQ179">
            <v>623</v>
          </cell>
          <cell r="IR179">
            <v>676</v>
          </cell>
          <cell r="IS179">
            <v>1151</v>
          </cell>
          <cell r="IT179">
            <v>494</v>
          </cell>
          <cell r="IU179">
            <v>657</v>
          </cell>
          <cell r="IV179">
            <v>1134</v>
          </cell>
          <cell r="IW179">
            <v>494</v>
          </cell>
          <cell r="IX179">
            <v>640</v>
          </cell>
          <cell r="IY179">
            <v>1015</v>
          </cell>
          <cell r="IZ179">
            <v>453</v>
          </cell>
          <cell r="JA179">
            <v>562</v>
          </cell>
          <cell r="JB179">
            <v>845</v>
          </cell>
          <cell r="JC179">
            <v>337</v>
          </cell>
          <cell r="JD179">
            <v>508</v>
          </cell>
          <cell r="JE179">
            <v>813</v>
          </cell>
          <cell r="JF179">
            <v>344</v>
          </cell>
          <cell r="JG179">
            <v>469</v>
          </cell>
          <cell r="JH179">
            <v>827</v>
          </cell>
          <cell r="JI179">
            <v>365</v>
          </cell>
          <cell r="JJ179">
            <v>462</v>
          </cell>
          <cell r="JK179">
            <v>725</v>
          </cell>
          <cell r="JL179">
            <v>281</v>
          </cell>
          <cell r="JM179">
            <v>444</v>
          </cell>
          <cell r="JN179">
            <v>738</v>
          </cell>
          <cell r="JO179">
            <v>309</v>
          </cell>
          <cell r="JP179">
            <v>429</v>
          </cell>
          <cell r="JQ179">
            <v>610</v>
          </cell>
          <cell r="JR179">
            <v>242</v>
          </cell>
          <cell r="JS179">
            <v>368</v>
          </cell>
          <cell r="JT179">
            <v>530</v>
          </cell>
          <cell r="JU179">
            <v>203</v>
          </cell>
          <cell r="JV179">
            <v>327</v>
          </cell>
          <cell r="JW179">
            <v>520</v>
          </cell>
          <cell r="JX179">
            <v>198</v>
          </cell>
          <cell r="JY179">
            <v>322</v>
          </cell>
          <cell r="JZ179">
            <v>415</v>
          </cell>
          <cell r="KA179">
            <v>140</v>
          </cell>
          <cell r="KB179">
            <v>275</v>
          </cell>
          <cell r="KC179">
            <v>363</v>
          </cell>
          <cell r="KD179">
            <v>120</v>
          </cell>
          <cell r="KE179">
            <v>243</v>
          </cell>
          <cell r="KF179">
            <v>1472</v>
          </cell>
          <cell r="KG179">
            <v>425</v>
          </cell>
          <cell r="KH179">
            <v>1047</v>
          </cell>
        </row>
        <row r="180">
          <cell r="C180" t="str">
            <v>Mole Valley</v>
          </cell>
          <cell r="D180" t="str">
            <v>E07000210</v>
          </cell>
          <cell r="E180" t="str">
            <v>Non-metropolitan District</v>
          </cell>
          <cell r="F180">
            <v>86104</v>
          </cell>
          <cell r="G180">
            <v>50768</v>
          </cell>
          <cell r="H180">
            <v>3.1136399900000002</v>
          </cell>
          <cell r="I180">
            <v>0.58961256155347019</v>
          </cell>
          <cell r="J180">
            <v>3879</v>
          </cell>
          <cell r="K180">
            <v>3580</v>
          </cell>
          <cell r="L180">
            <v>3715</v>
          </cell>
          <cell r="M180">
            <v>3772</v>
          </cell>
          <cell r="N180">
            <v>5129</v>
          </cell>
          <cell r="O180">
            <v>5787</v>
          </cell>
          <cell r="P180">
            <v>6811</v>
          </cell>
          <cell r="Q180">
            <v>6837</v>
          </cell>
          <cell r="R180">
            <v>5565</v>
          </cell>
          <cell r="S180">
            <v>5693</v>
          </cell>
          <cell r="T180">
            <v>42017</v>
          </cell>
          <cell r="U180">
            <v>44087</v>
          </cell>
          <cell r="V180">
            <v>827</v>
          </cell>
          <cell r="W180">
            <v>443</v>
          </cell>
          <cell r="X180">
            <v>384</v>
          </cell>
          <cell r="Y180">
            <v>836</v>
          </cell>
          <cell r="Z180">
            <v>420</v>
          </cell>
          <cell r="AA180">
            <v>416</v>
          </cell>
          <cell r="AB180">
            <v>906</v>
          </cell>
          <cell r="AC180">
            <v>489</v>
          </cell>
          <cell r="AD180">
            <v>417</v>
          </cell>
          <cell r="AE180">
            <v>965</v>
          </cell>
          <cell r="AF180">
            <v>473</v>
          </cell>
          <cell r="AG180">
            <v>492</v>
          </cell>
          <cell r="AH180">
            <v>1062</v>
          </cell>
          <cell r="AI180">
            <v>558</v>
          </cell>
          <cell r="AJ180">
            <v>504</v>
          </cell>
          <cell r="AK180">
            <v>1055</v>
          </cell>
          <cell r="AL180">
            <v>547</v>
          </cell>
          <cell r="AM180">
            <v>508</v>
          </cell>
          <cell r="AN180">
            <v>996</v>
          </cell>
          <cell r="AO180">
            <v>504</v>
          </cell>
          <cell r="AP180">
            <v>492</v>
          </cell>
          <cell r="AQ180">
            <v>1013</v>
          </cell>
          <cell r="AR180">
            <v>544</v>
          </cell>
          <cell r="AS180">
            <v>469</v>
          </cell>
          <cell r="AT180">
            <v>979</v>
          </cell>
          <cell r="AU180">
            <v>492</v>
          </cell>
          <cell r="AV180">
            <v>487</v>
          </cell>
          <cell r="AW180">
            <v>1006</v>
          </cell>
          <cell r="AX180">
            <v>497</v>
          </cell>
          <cell r="AY180">
            <v>509</v>
          </cell>
          <cell r="AZ180">
            <v>984</v>
          </cell>
          <cell r="BA180">
            <v>486</v>
          </cell>
          <cell r="BB180">
            <v>498</v>
          </cell>
          <cell r="BC180">
            <v>1038</v>
          </cell>
          <cell r="BD180">
            <v>516</v>
          </cell>
          <cell r="BE180">
            <v>522</v>
          </cell>
          <cell r="BF180">
            <v>986</v>
          </cell>
          <cell r="BG180">
            <v>464</v>
          </cell>
          <cell r="BH180">
            <v>522</v>
          </cell>
          <cell r="BI180">
            <v>996</v>
          </cell>
          <cell r="BJ180">
            <v>494</v>
          </cell>
          <cell r="BK180">
            <v>502</v>
          </cell>
          <cell r="BL180">
            <v>983</v>
          </cell>
          <cell r="BM180">
            <v>517</v>
          </cell>
          <cell r="BN180">
            <v>466</v>
          </cell>
          <cell r="BO180">
            <v>1086</v>
          </cell>
          <cell r="BP180">
            <v>542</v>
          </cell>
          <cell r="BQ180">
            <v>544</v>
          </cell>
          <cell r="BR180">
            <v>1124</v>
          </cell>
          <cell r="BS180">
            <v>557</v>
          </cell>
          <cell r="BT180">
            <v>567</v>
          </cell>
          <cell r="BU180">
            <v>1083</v>
          </cell>
          <cell r="BV180">
            <v>556</v>
          </cell>
          <cell r="BW180">
            <v>527</v>
          </cell>
          <cell r="BX180">
            <v>1115</v>
          </cell>
          <cell r="BY180">
            <v>580</v>
          </cell>
          <cell r="BZ180">
            <v>535</v>
          </cell>
          <cell r="CA180">
            <v>676</v>
          </cell>
          <cell r="CB180">
            <v>408</v>
          </cell>
          <cell r="CC180">
            <v>268</v>
          </cell>
          <cell r="CD180">
            <v>607</v>
          </cell>
          <cell r="CE180">
            <v>335</v>
          </cell>
          <cell r="CF180">
            <v>272</v>
          </cell>
          <cell r="CG180">
            <v>608</v>
          </cell>
          <cell r="CH180">
            <v>285</v>
          </cell>
          <cell r="CI180">
            <v>323</v>
          </cell>
          <cell r="CJ180">
            <v>693</v>
          </cell>
          <cell r="CK180">
            <v>362</v>
          </cell>
          <cell r="CL180">
            <v>331</v>
          </cell>
          <cell r="CM180">
            <v>771</v>
          </cell>
          <cell r="CN180">
            <v>381</v>
          </cell>
          <cell r="CO180">
            <v>390</v>
          </cell>
          <cell r="CP180">
            <v>782</v>
          </cell>
          <cell r="CQ180">
            <v>415</v>
          </cell>
          <cell r="CR180">
            <v>367</v>
          </cell>
          <cell r="CS180">
            <v>770</v>
          </cell>
          <cell r="CT180">
            <v>385</v>
          </cell>
          <cell r="CU180">
            <v>385</v>
          </cell>
          <cell r="CV180">
            <v>739</v>
          </cell>
          <cell r="CW180">
            <v>366</v>
          </cell>
          <cell r="CX180">
            <v>373</v>
          </cell>
          <cell r="CY180">
            <v>793</v>
          </cell>
          <cell r="CZ180">
            <v>410</v>
          </cell>
          <cell r="DA180">
            <v>383</v>
          </cell>
          <cell r="DB180">
            <v>708</v>
          </cell>
          <cell r="DC180">
            <v>348</v>
          </cell>
          <cell r="DD180">
            <v>360</v>
          </cell>
          <cell r="DE180">
            <v>698</v>
          </cell>
          <cell r="DF180">
            <v>347</v>
          </cell>
          <cell r="DG180">
            <v>351</v>
          </cell>
          <cell r="DH180">
            <v>681</v>
          </cell>
          <cell r="DI180">
            <v>346</v>
          </cell>
          <cell r="DJ180">
            <v>335</v>
          </cell>
          <cell r="DK180">
            <v>725</v>
          </cell>
          <cell r="DL180">
            <v>335</v>
          </cell>
          <cell r="DM180">
            <v>390</v>
          </cell>
          <cell r="DN180">
            <v>760</v>
          </cell>
          <cell r="DO180">
            <v>374</v>
          </cell>
          <cell r="DP180">
            <v>386</v>
          </cell>
          <cell r="DQ180">
            <v>791</v>
          </cell>
          <cell r="DR180">
            <v>413</v>
          </cell>
          <cell r="DS180">
            <v>378</v>
          </cell>
          <cell r="DT180">
            <v>822</v>
          </cell>
          <cell r="DU180">
            <v>391</v>
          </cell>
          <cell r="DV180">
            <v>431</v>
          </cell>
          <cell r="DW180">
            <v>962</v>
          </cell>
          <cell r="DX180">
            <v>435</v>
          </cell>
          <cell r="DY180">
            <v>527</v>
          </cell>
          <cell r="DZ180">
            <v>993</v>
          </cell>
          <cell r="EA180">
            <v>464</v>
          </cell>
          <cell r="EB180">
            <v>529</v>
          </cell>
          <cell r="EC180">
            <v>975</v>
          </cell>
          <cell r="ED180">
            <v>476</v>
          </cell>
          <cell r="EE180">
            <v>499</v>
          </cell>
          <cell r="EF180">
            <v>1049</v>
          </cell>
          <cell r="EG180">
            <v>461</v>
          </cell>
          <cell r="EH180">
            <v>588</v>
          </cell>
          <cell r="EI180">
            <v>1046</v>
          </cell>
          <cell r="EJ180">
            <v>483</v>
          </cell>
          <cell r="EK180">
            <v>563</v>
          </cell>
          <cell r="EL180">
            <v>1076</v>
          </cell>
          <cell r="EM180">
            <v>504</v>
          </cell>
          <cell r="EN180">
            <v>572</v>
          </cell>
          <cell r="EO180">
            <v>1129</v>
          </cell>
          <cell r="EP180">
            <v>561</v>
          </cell>
          <cell r="EQ180">
            <v>568</v>
          </cell>
          <cell r="ER180">
            <v>1095</v>
          </cell>
          <cell r="ES180">
            <v>518</v>
          </cell>
          <cell r="ET180">
            <v>577</v>
          </cell>
          <cell r="EU180">
            <v>1222</v>
          </cell>
          <cell r="EV180">
            <v>589</v>
          </cell>
          <cell r="EW180">
            <v>633</v>
          </cell>
          <cell r="EX180">
            <v>1369</v>
          </cell>
          <cell r="EY180">
            <v>638</v>
          </cell>
          <cell r="EZ180">
            <v>731</v>
          </cell>
          <cell r="FA180">
            <v>1245</v>
          </cell>
          <cell r="FB180">
            <v>641</v>
          </cell>
          <cell r="FC180">
            <v>604</v>
          </cell>
          <cell r="FD180">
            <v>1300</v>
          </cell>
          <cell r="FE180">
            <v>628</v>
          </cell>
          <cell r="FF180">
            <v>672</v>
          </cell>
          <cell r="FG180">
            <v>1336</v>
          </cell>
          <cell r="FH180">
            <v>647</v>
          </cell>
          <cell r="FI180">
            <v>689</v>
          </cell>
          <cell r="FJ180">
            <v>1428</v>
          </cell>
          <cell r="FK180">
            <v>719</v>
          </cell>
          <cell r="FL180">
            <v>709</v>
          </cell>
          <cell r="FM180">
            <v>1450</v>
          </cell>
          <cell r="FN180">
            <v>724</v>
          </cell>
          <cell r="FO180">
            <v>726</v>
          </cell>
          <cell r="FP180">
            <v>1382</v>
          </cell>
          <cell r="FQ180">
            <v>706</v>
          </cell>
          <cell r="FR180">
            <v>676</v>
          </cell>
          <cell r="FS180">
            <v>1463</v>
          </cell>
          <cell r="FT180">
            <v>754</v>
          </cell>
          <cell r="FU180">
            <v>709</v>
          </cell>
          <cell r="FV180">
            <v>1369</v>
          </cell>
          <cell r="FW180">
            <v>670</v>
          </cell>
          <cell r="FX180">
            <v>699</v>
          </cell>
          <cell r="FY180">
            <v>1345</v>
          </cell>
          <cell r="FZ180">
            <v>645</v>
          </cell>
          <cell r="GA180">
            <v>700</v>
          </cell>
          <cell r="GB180">
            <v>1330</v>
          </cell>
          <cell r="GC180">
            <v>677</v>
          </cell>
          <cell r="GD180">
            <v>653</v>
          </cell>
          <cell r="GE180">
            <v>1280</v>
          </cell>
          <cell r="GF180">
            <v>612</v>
          </cell>
          <cell r="GG180">
            <v>668</v>
          </cell>
          <cell r="GH180">
            <v>1285</v>
          </cell>
          <cell r="GI180">
            <v>674</v>
          </cell>
          <cell r="GJ180">
            <v>611</v>
          </cell>
          <cell r="GK180">
            <v>1154</v>
          </cell>
          <cell r="GL180">
            <v>589</v>
          </cell>
          <cell r="GM180">
            <v>565</v>
          </cell>
          <cell r="GN180">
            <v>1224</v>
          </cell>
          <cell r="GO180">
            <v>606</v>
          </cell>
          <cell r="GP180">
            <v>618</v>
          </cell>
          <cell r="GQ180">
            <v>1153</v>
          </cell>
          <cell r="GR180">
            <v>551</v>
          </cell>
          <cell r="GS180">
            <v>602</v>
          </cell>
          <cell r="GT180">
            <v>1099</v>
          </cell>
          <cell r="GU180">
            <v>532</v>
          </cell>
          <cell r="GV180">
            <v>567</v>
          </cell>
          <cell r="GW180">
            <v>1036</v>
          </cell>
          <cell r="GX180">
            <v>519</v>
          </cell>
          <cell r="GY180">
            <v>517</v>
          </cell>
          <cell r="GZ180">
            <v>1067</v>
          </cell>
          <cell r="HA180">
            <v>524</v>
          </cell>
          <cell r="HB180">
            <v>543</v>
          </cell>
          <cell r="HC180">
            <v>1032</v>
          </cell>
          <cell r="HD180">
            <v>522</v>
          </cell>
          <cell r="HE180">
            <v>510</v>
          </cell>
          <cell r="HF180">
            <v>928</v>
          </cell>
          <cell r="HG180">
            <v>436</v>
          </cell>
          <cell r="HH180">
            <v>492</v>
          </cell>
          <cell r="HI180">
            <v>1082</v>
          </cell>
          <cell r="HJ180">
            <v>559</v>
          </cell>
          <cell r="HK180">
            <v>523</v>
          </cell>
          <cell r="HL180">
            <v>1010</v>
          </cell>
          <cell r="HM180">
            <v>463</v>
          </cell>
          <cell r="HN180">
            <v>547</v>
          </cell>
          <cell r="HO180">
            <v>1162</v>
          </cell>
          <cell r="HP180">
            <v>535</v>
          </cell>
          <cell r="HQ180">
            <v>627</v>
          </cell>
          <cell r="HR180">
            <v>1334</v>
          </cell>
          <cell r="HS180">
            <v>674</v>
          </cell>
          <cell r="HT180">
            <v>660</v>
          </cell>
          <cell r="HU180">
            <v>1072</v>
          </cell>
          <cell r="HV180">
            <v>481</v>
          </cell>
          <cell r="HW180">
            <v>591</v>
          </cell>
          <cell r="HX180">
            <v>1006</v>
          </cell>
          <cell r="HY180">
            <v>521</v>
          </cell>
          <cell r="HZ180">
            <v>485</v>
          </cell>
          <cell r="IA180">
            <v>1006</v>
          </cell>
          <cell r="IB180">
            <v>452</v>
          </cell>
          <cell r="IC180">
            <v>554</v>
          </cell>
          <cell r="ID180">
            <v>966</v>
          </cell>
          <cell r="IE180">
            <v>464</v>
          </cell>
          <cell r="IF180">
            <v>502</v>
          </cell>
          <cell r="IG180">
            <v>809</v>
          </cell>
          <cell r="IH180">
            <v>375</v>
          </cell>
          <cell r="II180">
            <v>434</v>
          </cell>
          <cell r="IJ180">
            <v>665</v>
          </cell>
          <cell r="IK180">
            <v>296</v>
          </cell>
          <cell r="IL180">
            <v>369</v>
          </cell>
          <cell r="IM180">
            <v>746</v>
          </cell>
          <cell r="IN180">
            <v>335</v>
          </cell>
          <cell r="IO180">
            <v>411</v>
          </cell>
          <cell r="IP180">
            <v>777</v>
          </cell>
          <cell r="IQ180">
            <v>366</v>
          </cell>
          <cell r="IR180">
            <v>411</v>
          </cell>
          <cell r="IS180">
            <v>740</v>
          </cell>
          <cell r="IT180">
            <v>338</v>
          </cell>
          <cell r="IU180">
            <v>402</v>
          </cell>
          <cell r="IV180">
            <v>710</v>
          </cell>
          <cell r="IW180">
            <v>330</v>
          </cell>
          <cell r="IX180">
            <v>380</v>
          </cell>
          <cell r="IY180">
            <v>652</v>
          </cell>
          <cell r="IZ180">
            <v>324</v>
          </cell>
          <cell r="JA180">
            <v>328</v>
          </cell>
          <cell r="JB180">
            <v>669</v>
          </cell>
          <cell r="JC180">
            <v>308</v>
          </cell>
          <cell r="JD180">
            <v>361</v>
          </cell>
          <cell r="JE180">
            <v>577</v>
          </cell>
          <cell r="JF180">
            <v>240</v>
          </cell>
          <cell r="JG180">
            <v>337</v>
          </cell>
          <cell r="JH180">
            <v>574</v>
          </cell>
          <cell r="JI180">
            <v>254</v>
          </cell>
          <cell r="JJ180">
            <v>320</v>
          </cell>
          <cell r="JK180">
            <v>603</v>
          </cell>
          <cell r="JL180">
            <v>260</v>
          </cell>
          <cell r="JM180">
            <v>343</v>
          </cell>
          <cell r="JN180">
            <v>513</v>
          </cell>
          <cell r="JO180">
            <v>246</v>
          </cell>
          <cell r="JP180">
            <v>267</v>
          </cell>
          <cell r="JQ180">
            <v>439</v>
          </cell>
          <cell r="JR180">
            <v>186</v>
          </cell>
          <cell r="JS180">
            <v>253</v>
          </cell>
          <cell r="JT180">
            <v>407</v>
          </cell>
          <cell r="JU180">
            <v>167</v>
          </cell>
          <cell r="JV180">
            <v>240</v>
          </cell>
          <cell r="JW180">
            <v>353</v>
          </cell>
          <cell r="JX180">
            <v>135</v>
          </cell>
          <cell r="JY180">
            <v>218</v>
          </cell>
          <cell r="JZ180">
            <v>342</v>
          </cell>
          <cell r="KA180">
            <v>147</v>
          </cell>
          <cell r="KB180">
            <v>195</v>
          </cell>
          <cell r="KC180">
            <v>287</v>
          </cell>
          <cell r="KD180">
            <v>115</v>
          </cell>
          <cell r="KE180">
            <v>172</v>
          </cell>
          <cell r="KF180">
            <v>1117</v>
          </cell>
          <cell r="KG180">
            <v>361</v>
          </cell>
          <cell r="KH180">
            <v>756</v>
          </cell>
        </row>
        <row r="181">
          <cell r="C181" t="str">
            <v>New Forest</v>
          </cell>
          <cell r="D181" t="str">
            <v>E07000091</v>
          </cell>
          <cell r="E181" t="str">
            <v>Non-metropolitan District</v>
          </cell>
          <cell r="F181">
            <v>179023</v>
          </cell>
          <cell r="G181">
            <v>100800</v>
          </cell>
          <cell r="H181">
            <v>3.32526118</v>
          </cell>
          <cell r="I181">
            <v>0.56305614362400358</v>
          </cell>
          <cell r="J181">
            <v>8088</v>
          </cell>
          <cell r="K181">
            <v>7431</v>
          </cell>
          <cell r="L181">
            <v>7753</v>
          </cell>
          <cell r="M181">
            <v>8117</v>
          </cell>
          <cell r="N181">
            <v>8912</v>
          </cell>
          <cell r="O181">
            <v>10135</v>
          </cell>
          <cell r="P181">
            <v>12481</v>
          </cell>
          <cell r="Q181">
            <v>13436</v>
          </cell>
          <cell r="R181">
            <v>11802</v>
          </cell>
          <cell r="S181">
            <v>12645</v>
          </cell>
          <cell r="T181">
            <v>86053</v>
          </cell>
          <cell r="U181">
            <v>92970</v>
          </cell>
          <cell r="V181">
            <v>1516</v>
          </cell>
          <cell r="W181">
            <v>785</v>
          </cell>
          <cell r="X181">
            <v>731</v>
          </cell>
          <cell r="Y181">
            <v>1556</v>
          </cell>
          <cell r="Z181">
            <v>752</v>
          </cell>
          <cell r="AA181">
            <v>804</v>
          </cell>
          <cell r="AB181">
            <v>1761</v>
          </cell>
          <cell r="AC181">
            <v>914</v>
          </cell>
          <cell r="AD181">
            <v>847</v>
          </cell>
          <cell r="AE181">
            <v>1808</v>
          </cell>
          <cell r="AF181">
            <v>932</v>
          </cell>
          <cell r="AG181">
            <v>876</v>
          </cell>
          <cell r="AH181">
            <v>1866</v>
          </cell>
          <cell r="AI181">
            <v>929</v>
          </cell>
          <cell r="AJ181">
            <v>937</v>
          </cell>
          <cell r="AK181">
            <v>1831</v>
          </cell>
          <cell r="AL181">
            <v>951</v>
          </cell>
          <cell r="AM181">
            <v>880</v>
          </cell>
          <cell r="AN181">
            <v>1911</v>
          </cell>
          <cell r="AO181">
            <v>992</v>
          </cell>
          <cell r="AP181">
            <v>919</v>
          </cell>
          <cell r="AQ181">
            <v>1880</v>
          </cell>
          <cell r="AR181">
            <v>967</v>
          </cell>
          <cell r="AS181">
            <v>913</v>
          </cell>
          <cell r="AT181">
            <v>1855</v>
          </cell>
          <cell r="AU181">
            <v>954</v>
          </cell>
          <cell r="AV181">
            <v>901</v>
          </cell>
          <cell r="AW181">
            <v>1839</v>
          </cell>
          <cell r="AX181">
            <v>933</v>
          </cell>
          <cell r="AY181">
            <v>906</v>
          </cell>
          <cell r="AZ181">
            <v>1843</v>
          </cell>
          <cell r="BA181">
            <v>970</v>
          </cell>
          <cell r="BB181">
            <v>873</v>
          </cell>
          <cell r="BC181">
            <v>1784</v>
          </cell>
          <cell r="BD181">
            <v>923</v>
          </cell>
          <cell r="BE181">
            <v>861</v>
          </cell>
          <cell r="BF181">
            <v>1805</v>
          </cell>
          <cell r="BG181">
            <v>901</v>
          </cell>
          <cell r="BH181">
            <v>904</v>
          </cell>
          <cell r="BI181">
            <v>1837</v>
          </cell>
          <cell r="BJ181">
            <v>946</v>
          </cell>
          <cell r="BK181">
            <v>891</v>
          </cell>
          <cell r="BL181">
            <v>1845</v>
          </cell>
          <cell r="BM181">
            <v>965</v>
          </cell>
          <cell r="BN181">
            <v>880</v>
          </cell>
          <cell r="BO181">
            <v>1831</v>
          </cell>
          <cell r="BP181">
            <v>929</v>
          </cell>
          <cell r="BQ181">
            <v>902</v>
          </cell>
          <cell r="BR181">
            <v>2026</v>
          </cell>
          <cell r="BS181">
            <v>1084</v>
          </cell>
          <cell r="BT181">
            <v>942</v>
          </cell>
          <cell r="BU181">
            <v>1962</v>
          </cell>
          <cell r="BV181">
            <v>1028</v>
          </cell>
          <cell r="BW181">
            <v>934</v>
          </cell>
          <cell r="BX181">
            <v>1833</v>
          </cell>
          <cell r="BY181">
            <v>915</v>
          </cell>
          <cell r="BZ181">
            <v>918</v>
          </cell>
          <cell r="CA181">
            <v>1691</v>
          </cell>
          <cell r="CB181">
            <v>881</v>
          </cell>
          <cell r="CC181">
            <v>810</v>
          </cell>
          <cell r="CD181">
            <v>1524</v>
          </cell>
          <cell r="CE181">
            <v>808</v>
          </cell>
          <cell r="CF181">
            <v>716</v>
          </cell>
          <cell r="CG181">
            <v>1542</v>
          </cell>
          <cell r="CH181">
            <v>842</v>
          </cell>
          <cell r="CI181">
            <v>700</v>
          </cell>
          <cell r="CJ181">
            <v>1451</v>
          </cell>
          <cell r="CK181">
            <v>734</v>
          </cell>
          <cell r="CL181">
            <v>717</v>
          </cell>
          <cell r="CM181">
            <v>1720</v>
          </cell>
          <cell r="CN181">
            <v>877</v>
          </cell>
          <cell r="CO181">
            <v>843</v>
          </cell>
          <cell r="CP181">
            <v>1770</v>
          </cell>
          <cell r="CQ181">
            <v>919</v>
          </cell>
          <cell r="CR181">
            <v>851</v>
          </cell>
          <cell r="CS181">
            <v>1600</v>
          </cell>
          <cell r="CT181">
            <v>831</v>
          </cell>
          <cell r="CU181">
            <v>769</v>
          </cell>
          <cell r="CV181">
            <v>1694</v>
          </cell>
          <cell r="CW181">
            <v>825</v>
          </cell>
          <cell r="CX181">
            <v>869</v>
          </cell>
          <cell r="CY181">
            <v>1768</v>
          </cell>
          <cell r="CZ181">
            <v>907</v>
          </cell>
          <cell r="DA181">
            <v>861</v>
          </cell>
          <cell r="DB181">
            <v>1542</v>
          </cell>
          <cell r="DC181">
            <v>793</v>
          </cell>
          <cell r="DD181">
            <v>749</v>
          </cell>
          <cell r="DE181">
            <v>1483</v>
          </cell>
          <cell r="DF181">
            <v>714</v>
          </cell>
          <cell r="DG181">
            <v>769</v>
          </cell>
          <cell r="DH181">
            <v>1504</v>
          </cell>
          <cell r="DI181">
            <v>686</v>
          </cell>
          <cell r="DJ181">
            <v>818</v>
          </cell>
          <cell r="DK181">
            <v>1490</v>
          </cell>
          <cell r="DL181">
            <v>694</v>
          </cell>
          <cell r="DM181">
            <v>796</v>
          </cell>
          <cell r="DN181">
            <v>1623</v>
          </cell>
          <cell r="DO181">
            <v>768</v>
          </cell>
          <cell r="DP181">
            <v>855</v>
          </cell>
          <cell r="DQ181">
            <v>1553</v>
          </cell>
          <cell r="DR181">
            <v>750</v>
          </cell>
          <cell r="DS181">
            <v>803</v>
          </cell>
          <cell r="DT181">
            <v>1613</v>
          </cell>
          <cell r="DU181">
            <v>785</v>
          </cell>
          <cell r="DV181">
            <v>828</v>
          </cell>
          <cell r="DW181">
            <v>1697</v>
          </cell>
          <cell r="DX181">
            <v>808</v>
          </cell>
          <cell r="DY181">
            <v>889</v>
          </cell>
          <cell r="DZ181">
            <v>1695</v>
          </cell>
          <cell r="EA181">
            <v>806</v>
          </cell>
          <cell r="EB181">
            <v>889</v>
          </cell>
          <cell r="EC181">
            <v>1620</v>
          </cell>
          <cell r="ED181">
            <v>757</v>
          </cell>
          <cell r="EE181">
            <v>863</v>
          </cell>
          <cell r="EF181">
            <v>1647</v>
          </cell>
          <cell r="EG181">
            <v>779</v>
          </cell>
          <cell r="EH181">
            <v>868</v>
          </cell>
          <cell r="EI181">
            <v>1745</v>
          </cell>
          <cell r="EJ181">
            <v>808</v>
          </cell>
          <cell r="EK181">
            <v>937</v>
          </cell>
          <cell r="EL181">
            <v>1917</v>
          </cell>
          <cell r="EM181">
            <v>892</v>
          </cell>
          <cell r="EN181">
            <v>1025</v>
          </cell>
          <cell r="EO181">
            <v>1967</v>
          </cell>
          <cell r="EP181">
            <v>917</v>
          </cell>
          <cell r="EQ181">
            <v>1050</v>
          </cell>
          <cell r="ER181">
            <v>2165</v>
          </cell>
          <cell r="ES181">
            <v>1020</v>
          </cell>
          <cell r="ET181">
            <v>1145</v>
          </cell>
          <cell r="EU181">
            <v>2246</v>
          </cell>
          <cell r="EV181">
            <v>1031</v>
          </cell>
          <cell r="EW181">
            <v>1215</v>
          </cell>
          <cell r="EX181">
            <v>2348</v>
          </cell>
          <cell r="EY181">
            <v>1094</v>
          </cell>
          <cell r="EZ181">
            <v>1254</v>
          </cell>
          <cell r="FA181">
            <v>2252</v>
          </cell>
          <cell r="FB181">
            <v>1096</v>
          </cell>
          <cell r="FC181">
            <v>1156</v>
          </cell>
          <cell r="FD181">
            <v>2514</v>
          </cell>
          <cell r="FE181">
            <v>1208</v>
          </cell>
          <cell r="FF181">
            <v>1306</v>
          </cell>
          <cell r="FG181">
            <v>2429</v>
          </cell>
          <cell r="FH181">
            <v>1167</v>
          </cell>
          <cell r="FI181">
            <v>1262</v>
          </cell>
          <cell r="FJ181">
            <v>2507</v>
          </cell>
          <cell r="FK181">
            <v>1199</v>
          </cell>
          <cell r="FL181">
            <v>1308</v>
          </cell>
          <cell r="FM181">
            <v>2704</v>
          </cell>
          <cell r="FN181">
            <v>1290</v>
          </cell>
          <cell r="FO181">
            <v>1414</v>
          </cell>
          <cell r="FP181">
            <v>2784</v>
          </cell>
          <cell r="FQ181">
            <v>1333</v>
          </cell>
          <cell r="FR181">
            <v>1451</v>
          </cell>
          <cell r="FS181">
            <v>2770</v>
          </cell>
          <cell r="FT181">
            <v>1340</v>
          </cell>
          <cell r="FU181">
            <v>1430</v>
          </cell>
          <cell r="FV181">
            <v>2758</v>
          </cell>
          <cell r="FW181">
            <v>1306</v>
          </cell>
          <cell r="FX181">
            <v>1452</v>
          </cell>
          <cell r="FY181">
            <v>2637</v>
          </cell>
          <cell r="FZ181">
            <v>1285</v>
          </cell>
          <cell r="GA181">
            <v>1352</v>
          </cell>
          <cell r="GB181">
            <v>2562</v>
          </cell>
          <cell r="GC181">
            <v>1257</v>
          </cell>
          <cell r="GD181">
            <v>1305</v>
          </cell>
          <cell r="GE181">
            <v>2430</v>
          </cell>
          <cell r="GF181">
            <v>1211</v>
          </cell>
          <cell r="GG181">
            <v>1219</v>
          </cell>
          <cell r="GH181">
            <v>2541</v>
          </cell>
          <cell r="GI181">
            <v>1235</v>
          </cell>
          <cell r="GJ181">
            <v>1306</v>
          </cell>
          <cell r="GK181">
            <v>2519</v>
          </cell>
          <cell r="GL181">
            <v>1180</v>
          </cell>
          <cell r="GM181">
            <v>1339</v>
          </cell>
          <cell r="GN181">
            <v>2464</v>
          </cell>
          <cell r="GO181">
            <v>1212</v>
          </cell>
          <cell r="GP181">
            <v>1252</v>
          </cell>
          <cell r="GQ181">
            <v>2331</v>
          </cell>
          <cell r="GR181">
            <v>1102</v>
          </cell>
          <cell r="GS181">
            <v>1229</v>
          </cell>
          <cell r="GT181">
            <v>2316</v>
          </cell>
          <cell r="GU181">
            <v>1098</v>
          </cell>
          <cell r="GV181">
            <v>1218</v>
          </cell>
          <cell r="GW181">
            <v>2456</v>
          </cell>
          <cell r="GX181">
            <v>1201</v>
          </cell>
          <cell r="GY181">
            <v>1255</v>
          </cell>
          <cell r="GZ181">
            <v>2486</v>
          </cell>
          <cell r="HA181">
            <v>1223</v>
          </cell>
          <cell r="HB181">
            <v>1263</v>
          </cell>
          <cell r="HC181">
            <v>2421</v>
          </cell>
          <cell r="HD181">
            <v>1152</v>
          </cell>
          <cell r="HE181">
            <v>1269</v>
          </cell>
          <cell r="HF181">
            <v>2483</v>
          </cell>
          <cell r="HG181">
            <v>1188</v>
          </cell>
          <cell r="HH181">
            <v>1295</v>
          </cell>
          <cell r="HI181">
            <v>2564</v>
          </cell>
          <cell r="HJ181">
            <v>1202</v>
          </cell>
          <cell r="HK181">
            <v>1362</v>
          </cell>
          <cell r="HL181">
            <v>2686</v>
          </cell>
          <cell r="HM181">
            <v>1285</v>
          </cell>
          <cell r="HN181">
            <v>1401</v>
          </cell>
          <cell r="HO181">
            <v>2952</v>
          </cell>
          <cell r="HP181">
            <v>1422</v>
          </cell>
          <cell r="HQ181">
            <v>1530</v>
          </cell>
          <cell r="HR181">
            <v>3411</v>
          </cell>
          <cell r="HS181">
            <v>1607</v>
          </cell>
          <cell r="HT181">
            <v>1804</v>
          </cell>
          <cell r="HU181">
            <v>2522</v>
          </cell>
          <cell r="HV181">
            <v>1209</v>
          </cell>
          <cell r="HW181">
            <v>1313</v>
          </cell>
          <cell r="HX181">
            <v>2567</v>
          </cell>
          <cell r="HY181">
            <v>1276</v>
          </cell>
          <cell r="HZ181">
            <v>1291</v>
          </cell>
          <cell r="IA181">
            <v>2440</v>
          </cell>
          <cell r="IB181">
            <v>1149</v>
          </cell>
          <cell r="IC181">
            <v>1291</v>
          </cell>
          <cell r="ID181">
            <v>2312</v>
          </cell>
          <cell r="IE181">
            <v>1068</v>
          </cell>
          <cell r="IF181">
            <v>1244</v>
          </cell>
          <cell r="IG181">
            <v>2067</v>
          </cell>
          <cell r="IH181">
            <v>999</v>
          </cell>
          <cell r="II181">
            <v>1068</v>
          </cell>
          <cell r="IJ181">
            <v>1804</v>
          </cell>
          <cell r="IK181">
            <v>882</v>
          </cell>
          <cell r="IL181">
            <v>922</v>
          </cell>
          <cell r="IM181">
            <v>1902</v>
          </cell>
          <cell r="IN181">
            <v>868</v>
          </cell>
          <cell r="IO181">
            <v>1034</v>
          </cell>
          <cell r="IP181">
            <v>1758</v>
          </cell>
          <cell r="IQ181">
            <v>822</v>
          </cell>
          <cell r="IR181">
            <v>936</v>
          </cell>
          <cell r="IS181">
            <v>1879</v>
          </cell>
          <cell r="IT181">
            <v>853</v>
          </cell>
          <cell r="IU181">
            <v>1026</v>
          </cell>
          <cell r="IV181">
            <v>1737</v>
          </cell>
          <cell r="IW181">
            <v>790</v>
          </cell>
          <cell r="IX181">
            <v>947</v>
          </cell>
          <cell r="IY181">
            <v>1660</v>
          </cell>
          <cell r="IZ181">
            <v>747</v>
          </cell>
          <cell r="JA181">
            <v>913</v>
          </cell>
          <cell r="JB181">
            <v>1598</v>
          </cell>
          <cell r="JC181">
            <v>747</v>
          </cell>
          <cell r="JD181">
            <v>851</v>
          </cell>
          <cell r="JE181">
            <v>1477</v>
          </cell>
          <cell r="JF181">
            <v>633</v>
          </cell>
          <cell r="JG181">
            <v>844</v>
          </cell>
          <cell r="JH181">
            <v>1447</v>
          </cell>
          <cell r="JI181">
            <v>658</v>
          </cell>
          <cell r="JJ181">
            <v>789</v>
          </cell>
          <cell r="JK181">
            <v>1304</v>
          </cell>
          <cell r="JL181">
            <v>600</v>
          </cell>
          <cell r="JM181">
            <v>704</v>
          </cell>
          <cell r="JN181">
            <v>1367</v>
          </cell>
          <cell r="JO181">
            <v>573</v>
          </cell>
          <cell r="JP181">
            <v>794</v>
          </cell>
          <cell r="JQ181">
            <v>1178</v>
          </cell>
          <cell r="JR181">
            <v>495</v>
          </cell>
          <cell r="JS181">
            <v>683</v>
          </cell>
          <cell r="JT181">
            <v>1100</v>
          </cell>
          <cell r="JU181">
            <v>462</v>
          </cell>
          <cell r="JV181">
            <v>638</v>
          </cell>
          <cell r="JW181">
            <v>887</v>
          </cell>
          <cell r="JX181">
            <v>323</v>
          </cell>
          <cell r="JY181">
            <v>564</v>
          </cell>
          <cell r="JZ181">
            <v>870</v>
          </cell>
          <cell r="KA181">
            <v>352</v>
          </cell>
          <cell r="KB181">
            <v>518</v>
          </cell>
          <cell r="KC181">
            <v>718</v>
          </cell>
          <cell r="KD181">
            <v>278</v>
          </cell>
          <cell r="KE181">
            <v>440</v>
          </cell>
          <cell r="KF181">
            <v>3248</v>
          </cell>
          <cell r="KG181">
            <v>974</v>
          </cell>
          <cell r="KH181">
            <v>2274</v>
          </cell>
        </row>
        <row r="182">
          <cell r="C182" t="str">
            <v>Newark and Sherwood</v>
          </cell>
          <cell r="D182" t="str">
            <v>E07000175</v>
          </cell>
          <cell r="E182" t="str">
            <v>Non-metropolitan District</v>
          </cell>
          <cell r="F182">
            <v>118569</v>
          </cell>
          <cell r="G182">
            <v>72284</v>
          </cell>
          <cell r="H182">
            <v>3.9617763299999997</v>
          </cell>
          <cell r="I182">
            <v>0.60963658291796341</v>
          </cell>
          <cell r="J182">
            <v>6111</v>
          </cell>
          <cell r="K182">
            <v>5742</v>
          </cell>
          <cell r="L182">
            <v>6497</v>
          </cell>
          <cell r="M182">
            <v>6301</v>
          </cell>
          <cell r="N182">
            <v>6871</v>
          </cell>
          <cell r="O182">
            <v>7225</v>
          </cell>
          <cell r="P182">
            <v>9073</v>
          </cell>
          <cell r="Q182">
            <v>9067</v>
          </cell>
          <cell r="R182">
            <v>7572</v>
          </cell>
          <cell r="S182">
            <v>7825</v>
          </cell>
          <cell r="T182">
            <v>58414</v>
          </cell>
          <cell r="U182">
            <v>60155</v>
          </cell>
          <cell r="V182">
            <v>1222</v>
          </cell>
          <cell r="W182">
            <v>619</v>
          </cell>
          <cell r="X182">
            <v>603</v>
          </cell>
          <cell r="Y182">
            <v>1238</v>
          </cell>
          <cell r="Z182">
            <v>621</v>
          </cell>
          <cell r="AA182">
            <v>617</v>
          </cell>
          <cell r="AB182">
            <v>1330</v>
          </cell>
          <cell r="AC182">
            <v>707</v>
          </cell>
          <cell r="AD182">
            <v>623</v>
          </cell>
          <cell r="AE182">
            <v>1396</v>
          </cell>
          <cell r="AF182">
            <v>728</v>
          </cell>
          <cell r="AG182">
            <v>668</v>
          </cell>
          <cell r="AH182">
            <v>1413</v>
          </cell>
          <cell r="AI182">
            <v>712</v>
          </cell>
          <cell r="AJ182">
            <v>701</v>
          </cell>
          <cell r="AK182">
            <v>1428</v>
          </cell>
          <cell r="AL182">
            <v>720</v>
          </cell>
          <cell r="AM182">
            <v>708</v>
          </cell>
          <cell r="AN182">
            <v>1368</v>
          </cell>
          <cell r="AO182">
            <v>694</v>
          </cell>
          <cell r="AP182">
            <v>674</v>
          </cell>
          <cell r="AQ182">
            <v>1351</v>
          </cell>
          <cell r="AR182">
            <v>671</v>
          </cell>
          <cell r="AS182">
            <v>680</v>
          </cell>
          <cell r="AT182">
            <v>1367</v>
          </cell>
          <cell r="AU182">
            <v>684</v>
          </cell>
          <cell r="AV182">
            <v>683</v>
          </cell>
          <cell r="AW182">
            <v>1362</v>
          </cell>
          <cell r="AX182">
            <v>685</v>
          </cell>
          <cell r="AY182">
            <v>677</v>
          </cell>
          <cell r="AZ182">
            <v>1294</v>
          </cell>
          <cell r="BA182">
            <v>665</v>
          </cell>
          <cell r="BB182">
            <v>629</v>
          </cell>
          <cell r="BC182">
            <v>1293</v>
          </cell>
          <cell r="BD182">
            <v>664</v>
          </cell>
          <cell r="BE182">
            <v>629</v>
          </cell>
          <cell r="BF182">
            <v>1213</v>
          </cell>
          <cell r="BG182">
            <v>617</v>
          </cell>
          <cell r="BH182">
            <v>596</v>
          </cell>
          <cell r="BI182">
            <v>1279</v>
          </cell>
          <cell r="BJ182">
            <v>636</v>
          </cell>
          <cell r="BK182">
            <v>643</v>
          </cell>
          <cell r="BL182">
            <v>1286</v>
          </cell>
          <cell r="BM182">
            <v>647</v>
          </cell>
          <cell r="BN182">
            <v>639</v>
          </cell>
          <cell r="BO182">
            <v>1339</v>
          </cell>
          <cell r="BP182">
            <v>680</v>
          </cell>
          <cell r="BQ182">
            <v>659</v>
          </cell>
          <cell r="BR182">
            <v>1406</v>
          </cell>
          <cell r="BS182">
            <v>739</v>
          </cell>
          <cell r="BT182">
            <v>667</v>
          </cell>
          <cell r="BU182">
            <v>1339</v>
          </cell>
          <cell r="BV182">
            <v>715</v>
          </cell>
          <cell r="BW182">
            <v>624</v>
          </cell>
          <cell r="BX182">
            <v>1380</v>
          </cell>
          <cell r="BY182">
            <v>713</v>
          </cell>
          <cell r="BZ182">
            <v>667</v>
          </cell>
          <cell r="CA182">
            <v>1206</v>
          </cell>
          <cell r="CB182">
            <v>620</v>
          </cell>
          <cell r="CC182">
            <v>586</v>
          </cell>
          <cell r="CD182">
            <v>1178</v>
          </cell>
          <cell r="CE182">
            <v>585</v>
          </cell>
          <cell r="CF182">
            <v>593</v>
          </cell>
          <cell r="CG182">
            <v>1259</v>
          </cell>
          <cell r="CH182">
            <v>656</v>
          </cell>
          <cell r="CI182">
            <v>603</v>
          </cell>
          <cell r="CJ182">
            <v>1261</v>
          </cell>
          <cell r="CK182">
            <v>616</v>
          </cell>
          <cell r="CL182">
            <v>645</v>
          </cell>
          <cell r="CM182">
            <v>1434</v>
          </cell>
          <cell r="CN182">
            <v>758</v>
          </cell>
          <cell r="CO182">
            <v>676</v>
          </cell>
          <cell r="CP182">
            <v>1390</v>
          </cell>
          <cell r="CQ182">
            <v>709</v>
          </cell>
          <cell r="CR182">
            <v>681</v>
          </cell>
          <cell r="CS182">
            <v>1296</v>
          </cell>
          <cell r="CT182">
            <v>690</v>
          </cell>
          <cell r="CU182">
            <v>606</v>
          </cell>
          <cell r="CV182">
            <v>1351</v>
          </cell>
          <cell r="CW182">
            <v>682</v>
          </cell>
          <cell r="CX182">
            <v>669</v>
          </cell>
          <cell r="CY182">
            <v>1314</v>
          </cell>
          <cell r="CZ182">
            <v>681</v>
          </cell>
          <cell r="DA182">
            <v>633</v>
          </cell>
          <cell r="DB182">
            <v>1316</v>
          </cell>
          <cell r="DC182">
            <v>656</v>
          </cell>
          <cell r="DD182">
            <v>660</v>
          </cell>
          <cell r="DE182">
            <v>1219</v>
          </cell>
          <cell r="DF182">
            <v>648</v>
          </cell>
          <cell r="DG182">
            <v>571</v>
          </cell>
          <cell r="DH182">
            <v>1236</v>
          </cell>
          <cell r="DI182">
            <v>597</v>
          </cell>
          <cell r="DJ182">
            <v>639</v>
          </cell>
          <cell r="DK182">
            <v>1272</v>
          </cell>
          <cell r="DL182">
            <v>659</v>
          </cell>
          <cell r="DM182">
            <v>613</v>
          </cell>
          <cell r="DN182">
            <v>1253</v>
          </cell>
          <cell r="DO182">
            <v>600</v>
          </cell>
          <cell r="DP182">
            <v>653</v>
          </cell>
          <cell r="DQ182">
            <v>1260</v>
          </cell>
          <cell r="DR182">
            <v>642</v>
          </cell>
          <cell r="DS182">
            <v>618</v>
          </cell>
          <cell r="DT182">
            <v>1281</v>
          </cell>
          <cell r="DU182">
            <v>642</v>
          </cell>
          <cell r="DV182">
            <v>639</v>
          </cell>
          <cell r="DW182">
            <v>1361</v>
          </cell>
          <cell r="DX182">
            <v>643</v>
          </cell>
          <cell r="DY182">
            <v>718</v>
          </cell>
          <cell r="DZ182">
            <v>1203</v>
          </cell>
          <cell r="EA182">
            <v>601</v>
          </cell>
          <cell r="EB182">
            <v>602</v>
          </cell>
          <cell r="EC182">
            <v>1255</v>
          </cell>
          <cell r="ED182">
            <v>592</v>
          </cell>
          <cell r="EE182">
            <v>663</v>
          </cell>
          <cell r="EF182">
            <v>1195</v>
          </cell>
          <cell r="EG182">
            <v>615</v>
          </cell>
          <cell r="EH182">
            <v>580</v>
          </cell>
          <cell r="EI182">
            <v>1285</v>
          </cell>
          <cell r="EJ182">
            <v>618</v>
          </cell>
          <cell r="EK182">
            <v>667</v>
          </cell>
          <cell r="EL182">
            <v>1382</v>
          </cell>
          <cell r="EM182">
            <v>664</v>
          </cell>
          <cell r="EN182">
            <v>718</v>
          </cell>
          <cell r="EO182">
            <v>1436</v>
          </cell>
          <cell r="EP182">
            <v>704</v>
          </cell>
          <cell r="EQ182">
            <v>732</v>
          </cell>
          <cell r="ER182">
            <v>1591</v>
          </cell>
          <cell r="ES182">
            <v>778</v>
          </cell>
          <cell r="ET182">
            <v>813</v>
          </cell>
          <cell r="EU182">
            <v>1612</v>
          </cell>
          <cell r="EV182">
            <v>791</v>
          </cell>
          <cell r="EW182">
            <v>821</v>
          </cell>
          <cell r="EX182">
            <v>1776</v>
          </cell>
          <cell r="EY182">
            <v>865</v>
          </cell>
          <cell r="EZ182">
            <v>911</v>
          </cell>
          <cell r="FA182">
            <v>1686</v>
          </cell>
          <cell r="FB182">
            <v>839</v>
          </cell>
          <cell r="FC182">
            <v>847</v>
          </cell>
          <cell r="FD182">
            <v>1862</v>
          </cell>
          <cell r="FE182">
            <v>955</v>
          </cell>
          <cell r="FF182">
            <v>907</v>
          </cell>
          <cell r="FG182">
            <v>1803</v>
          </cell>
          <cell r="FH182">
            <v>931</v>
          </cell>
          <cell r="FI182">
            <v>872</v>
          </cell>
          <cell r="FJ182">
            <v>1838</v>
          </cell>
          <cell r="FK182">
            <v>941</v>
          </cell>
          <cell r="FL182">
            <v>897</v>
          </cell>
          <cell r="FM182">
            <v>1841</v>
          </cell>
          <cell r="FN182">
            <v>885</v>
          </cell>
          <cell r="FO182">
            <v>956</v>
          </cell>
          <cell r="FP182">
            <v>1897</v>
          </cell>
          <cell r="FQ182">
            <v>907</v>
          </cell>
          <cell r="FR182">
            <v>990</v>
          </cell>
          <cell r="FS182">
            <v>1860</v>
          </cell>
          <cell r="FT182">
            <v>926</v>
          </cell>
          <cell r="FU182">
            <v>934</v>
          </cell>
          <cell r="FV182">
            <v>1878</v>
          </cell>
          <cell r="FW182">
            <v>964</v>
          </cell>
          <cell r="FX182">
            <v>914</v>
          </cell>
          <cell r="FY182">
            <v>1782</v>
          </cell>
          <cell r="FZ182">
            <v>904</v>
          </cell>
          <cell r="GA182">
            <v>878</v>
          </cell>
          <cell r="GB182">
            <v>1693</v>
          </cell>
          <cell r="GC182">
            <v>821</v>
          </cell>
          <cell r="GD182">
            <v>872</v>
          </cell>
          <cell r="GE182">
            <v>1677</v>
          </cell>
          <cell r="GF182">
            <v>808</v>
          </cell>
          <cell r="GG182">
            <v>869</v>
          </cell>
          <cell r="GH182">
            <v>1726</v>
          </cell>
          <cell r="GI182">
            <v>820</v>
          </cell>
          <cell r="GJ182">
            <v>906</v>
          </cell>
          <cell r="GK182">
            <v>1646</v>
          </cell>
          <cell r="GL182">
            <v>840</v>
          </cell>
          <cell r="GM182">
            <v>806</v>
          </cell>
          <cell r="GN182">
            <v>1551</v>
          </cell>
          <cell r="GO182">
            <v>762</v>
          </cell>
          <cell r="GP182">
            <v>789</v>
          </cell>
          <cell r="GQ182">
            <v>1474</v>
          </cell>
          <cell r="GR182">
            <v>721</v>
          </cell>
          <cell r="GS182">
            <v>753</v>
          </cell>
          <cell r="GT182">
            <v>1456</v>
          </cell>
          <cell r="GU182">
            <v>700</v>
          </cell>
          <cell r="GV182">
            <v>756</v>
          </cell>
          <cell r="GW182">
            <v>1528</v>
          </cell>
          <cell r="GX182">
            <v>750</v>
          </cell>
          <cell r="GY182">
            <v>778</v>
          </cell>
          <cell r="GZ182">
            <v>1414</v>
          </cell>
          <cell r="HA182">
            <v>696</v>
          </cell>
          <cell r="HB182">
            <v>718</v>
          </cell>
          <cell r="HC182">
            <v>1478</v>
          </cell>
          <cell r="HD182">
            <v>735</v>
          </cell>
          <cell r="HE182">
            <v>743</v>
          </cell>
          <cell r="HF182">
            <v>1447</v>
          </cell>
          <cell r="HG182">
            <v>740</v>
          </cell>
          <cell r="HH182">
            <v>707</v>
          </cell>
          <cell r="HI182">
            <v>1552</v>
          </cell>
          <cell r="HJ182">
            <v>750</v>
          </cell>
          <cell r="HK182">
            <v>802</v>
          </cell>
          <cell r="HL182">
            <v>1573</v>
          </cell>
          <cell r="HM182">
            <v>771</v>
          </cell>
          <cell r="HN182">
            <v>802</v>
          </cell>
          <cell r="HO182">
            <v>1659</v>
          </cell>
          <cell r="HP182">
            <v>789</v>
          </cell>
          <cell r="HQ182">
            <v>870</v>
          </cell>
          <cell r="HR182">
            <v>1852</v>
          </cell>
          <cell r="HS182">
            <v>921</v>
          </cell>
          <cell r="HT182">
            <v>931</v>
          </cell>
          <cell r="HU182">
            <v>1477</v>
          </cell>
          <cell r="HV182">
            <v>738</v>
          </cell>
          <cell r="HW182">
            <v>739</v>
          </cell>
          <cell r="HX182">
            <v>1365</v>
          </cell>
          <cell r="HY182">
            <v>636</v>
          </cell>
          <cell r="HZ182">
            <v>729</v>
          </cell>
          <cell r="IA182">
            <v>1410</v>
          </cell>
          <cell r="IB182">
            <v>712</v>
          </cell>
          <cell r="IC182">
            <v>698</v>
          </cell>
          <cell r="ID182">
            <v>1276</v>
          </cell>
          <cell r="IE182">
            <v>609</v>
          </cell>
          <cell r="IF182">
            <v>667</v>
          </cell>
          <cell r="IG182">
            <v>1105</v>
          </cell>
          <cell r="IH182">
            <v>509</v>
          </cell>
          <cell r="II182">
            <v>596</v>
          </cell>
          <cell r="IJ182">
            <v>967</v>
          </cell>
          <cell r="IK182">
            <v>460</v>
          </cell>
          <cell r="IL182">
            <v>507</v>
          </cell>
          <cell r="IM182">
            <v>990</v>
          </cell>
          <cell r="IN182">
            <v>479</v>
          </cell>
          <cell r="IO182">
            <v>511</v>
          </cell>
          <cell r="IP182">
            <v>1046</v>
          </cell>
          <cell r="IQ182">
            <v>476</v>
          </cell>
          <cell r="IR182">
            <v>570</v>
          </cell>
          <cell r="IS182">
            <v>933</v>
          </cell>
          <cell r="IT182">
            <v>451</v>
          </cell>
          <cell r="IU182">
            <v>482</v>
          </cell>
          <cell r="IV182">
            <v>881</v>
          </cell>
          <cell r="IW182">
            <v>414</v>
          </cell>
          <cell r="IX182">
            <v>467</v>
          </cell>
          <cell r="IY182">
            <v>794</v>
          </cell>
          <cell r="IZ182">
            <v>382</v>
          </cell>
          <cell r="JA182">
            <v>412</v>
          </cell>
          <cell r="JB182">
            <v>744</v>
          </cell>
          <cell r="JC182">
            <v>323</v>
          </cell>
          <cell r="JD182">
            <v>421</v>
          </cell>
          <cell r="JE182">
            <v>677</v>
          </cell>
          <cell r="JF182">
            <v>297</v>
          </cell>
          <cell r="JG182">
            <v>380</v>
          </cell>
          <cell r="JH182">
            <v>634</v>
          </cell>
          <cell r="JI182">
            <v>287</v>
          </cell>
          <cell r="JJ182">
            <v>347</v>
          </cell>
          <cell r="JK182">
            <v>571</v>
          </cell>
          <cell r="JL182">
            <v>254</v>
          </cell>
          <cell r="JM182">
            <v>317</v>
          </cell>
          <cell r="JN182">
            <v>575</v>
          </cell>
          <cell r="JO182">
            <v>240</v>
          </cell>
          <cell r="JP182">
            <v>335</v>
          </cell>
          <cell r="JQ182">
            <v>494</v>
          </cell>
          <cell r="JR182">
            <v>197</v>
          </cell>
          <cell r="JS182">
            <v>297</v>
          </cell>
          <cell r="JT182">
            <v>385</v>
          </cell>
          <cell r="JU182">
            <v>121</v>
          </cell>
          <cell r="JV182">
            <v>264</v>
          </cell>
          <cell r="JW182">
            <v>397</v>
          </cell>
          <cell r="JX182">
            <v>158</v>
          </cell>
          <cell r="JY182">
            <v>239</v>
          </cell>
          <cell r="JZ182">
            <v>354</v>
          </cell>
          <cell r="KA182">
            <v>135</v>
          </cell>
          <cell r="KB182">
            <v>219</v>
          </cell>
          <cell r="KC182">
            <v>291</v>
          </cell>
          <cell r="KD182">
            <v>108</v>
          </cell>
          <cell r="KE182">
            <v>183</v>
          </cell>
          <cell r="KF182">
            <v>1104</v>
          </cell>
          <cell r="KG182">
            <v>323</v>
          </cell>
          <cell r="KH182">
            <v>781</v>
          </cell>
        </row>
        <row r="183">
          <cell r="C183" t="str">
            <v>Newcastle upon Tyne</v>
          </cell>
          <cell r="D183" t="str">
            <v>E08000021</v>
          </cell>
          <cell r="E183" t="str">
            <v>Metropolitan District</v>
          </cell>
          <cell r="F183">
            <v>292883</v>
          </cell>
          <cell r="G183">
            <v>200340</v>
          </cell>
          <cell r="H183">
            <v>7.05754547</v>
          </cell>
          <cell r="I183">
            <v>0.68402741026280123</v>
          </cell>
          <cell r="J183">
            <v>29853</v>
          </cell>
          <cell r="K183">
            <v>28023</v>
          </cell>
          <cell r="L183">
            <v>24663</v>
          </cell>
          <cell r="M183">
            <v>21508</v>
          </cell>
          <cell r="N183">
            <v>16830</v>
          </cell>
          <cell r="O183">
            <v>16100</v>
          </cell>
          <cell r="P183">
            <v>17086</v>
          </cell>
          <cell r="Q183">
            <v>17129</v>
          </cell>
          <cell r="R183">
            <v>14595</v>
          </cell>
          <cell r="S183">
            <v>14553</v>
          </cell>
          <cell r="T183">
            <v>148097</v>
          </cell>
          <cell r="U183">
            <v>144786</v>
          </cell>
          <cell r="V183">
            <v>3282</v>
          </cell>
          <cell r="W183">
            <v>1750</v>
          </cell>
          <cell r="X183">
            <v>1532</v>
          </cell>
          <cell r="Y183">
            <v>3381</v>
          </cell>
          <cell r="Z183">
            <v>1711</v>
          </cell>
          <cell r="AA183">
            <v>1670</v>
          </cell>
          <cell r="AB183">
            <v>3513</v>
          </cell>
          <cell r="AC183">
            <v>1787</v>
          </cell>
          <cell r="AD183">
            <v>1726</v>
          </cell>
          <cell r="AE183">
            <v>3533</v>
          </cell>
          <cell r="AF183">
            <v>1806</v>
          </cell>
          <cell r="AG183">
            <v>1727</v>
          </cell>
          <cell r="AH183">
            <v>3557</v>
          </cell>
          <cell r="AI183">
            <v>1821</v>
          </cell>
          <cell r="AJ183">
            <v>1736</v>
          </cell>
          <cell r="AK183">
            <v>3529</v>
          </cell>
          <cell r="AL183">
            <v>1797</v>
          </cell>
          <cell r="AM183">
            <v>1732</v>
          </cell>
          <cell r="AN183">
            <v>3327</v>
          </cell>
          <cell r="AO183">
            <v>1748</v>
          </cell>
          <cell r="AP183">
            <v>1579</v>
          </cell>
          <cell r="AQ183">
            <v>3354</v>
          </cell>
          <cell r="AR183">
            <v>1742</v>
          </cell>
          <cell r="AS183">
            <v>1612</v>
          </cell>
          <cell r="AT183">
            <v>3170</v>
          </cell>
          <cell r="AU183">
            <v>1658</v>
          </cell>
          <cell r="AV183">
            <v>1512</v>
          </cell>
          <cell r="AW183">
            <v>3034</v>
          </cell>
          <cell r="AX183">
            <v>1568</v>
          </cell>
          <cell r="AY183">
            <v>1466</v>
          </cell>
          <cell r="AZ183">
            <v>2837</v>
          </cell>
          <cell r="BA183">
            <v>1367</v>
          </cell>
          <cell r="BB183">
            <v>1470</v>
          </cell>
          <cell r="BC183">
            <v>2723</v>
          </cell>
          <cell r="BD183">
            <v>1364</v>
          </cell>
          <cell r="BE183">
            <v>1359</v>
          </cell>
          <cell r="BF183">
            <v>2794</v>
          </cell>
          <cell r="BG183">
            <v>1498</v>
          </cell>
          <cell r="BH183">
            <v>1296</v>
          </cell>
          <cell r="BI183">
            <v>2839</v>
          </cell>
          <cell r="BJ183">
            <v>1505</v>
          </cell>
          <cell r="BK183">
            <v>1334</v>
          </cell>
          <cell r="BL183">
            <v>2879</v>
          </cell>
          <cell r="BM183">
            <v>1503</v>
          </cell>
          <cell r="BN183">
            <v>1376</v>
          </cell>
          <cell r="BO183">
            <v>2926</v>
          </cell>
          <cell r="BP183">
            <v>1519</v>
          </cell>
          <cell r="BQ183">
            <v>1407</v>
          </cell>
          <cell r="BR183">
            <v>2856</v>
          </cell>
          <cell r="BS183">
            <v>1463</v>
          </cell>
          <cell r="BT183">
            <v>1393</v>
          </cell>
          <cell r="BU183">
            <v>3085</v>
          </cell>
          <cell r="BV183">
            <v>1601</v>
          </cell>
          <cell r="BW183">
            <v>1484</v>
          </cell>
          <cell r="BX183">
            <v>3962</v>
          </cell>
          <cell r="BY183">
            <v>2034</v>
          </cell>
          <cell r="BZ183">
            <v>1928</v>
          </cell>
          <cell r="CA183">
            <v>7242</v>
          </cell>
          <cell r="CB183">
            <v>3493</v>
          </cell>
          <cell r="CC183">
            <v>3749</v>
          </cell>
          <cell r="CD183">
            <v>9417</v>
          </cell>
          <cell r="CE183">
            <v>4799</v>
          </cell>
          <cell r="CF183">
            <v>4618</v>
          </cell>
          <cell r="CG183">
            <v>9242</v>
          </cell>
          <cell r="CH183">
            <v>4761</v>
          </cell>
          <cell r="CI183">
            <v>4481</v>
          </cell>
          <cell r="CJ183">
            <v>7959</v>
          </cell>
          <cell r="CK183">
            <v>4149</v>
          </cell>
          <cell r="CL183">
            <v>3810</v>
          </cell>
          <cell r="CM183">
            <v>7208</v>
          </cell>
          <cell r="CN183">
            <v>3771</v>
          </cell>
          <cell r="CO183">
            <v>3437</v>
          </cell>
          <cell r="CP183">
            <v>6905</v>
          </cell>
          <cell r="CQ183">
            <v>3782</v>
          </cell>
          <cell r="CR183">
            <v>3123</v>
          </cell>
          <cell r="CS183">
            <v>6289</v>
          </cell>
          <cell r="CT183">
            <v>3521</v>
          </cell>
          <cell r="CU183">
            <v>2768</v>
          </cell>
          <cell r="CV183">
            <v>5492</v>
          </cell>
          <cell r="CW183">
            <v>3117</v>
          </cell>
          <cell r="CX183">
            <v>2375</v>
          </cell>
          <cell r="CY183">
            <v>4995</v>
          </cell>
          <cell r="CZ183">
            <v>2652</v>
          </cell>
          <cell r="DA183">
            <v>2343</v>
          </cell>
          <cell r="DB183">
            <v>4585</v>
          </cell>
          <cell r="DC183">
            <v>2374</v>
          </cell>
          <cell r="DD183">
            <v>2211</v>
          </cell>
          <cell r="DE183">
            <v>4669</v>
          </cell>
          <cell r="DF183">
            <v>2532</v>
          </cell>
          <cell r="DG183">
            <v>2137</v>
          </cell>
          <cell r="DH183">
            <v>4204</v>
          </cell>
          <cell r="DI183">
            <v>2299</v>
          </cell>
          <cell r="DJ183">
            <v>1905</v>
          </cell>
          <cell r="DK183">
            <v>4105</v>
          </cell>
          <cell r="DL183">
            <v>2132</v>
          </cell>
          <cell r="DM183">
            <v>1973</v>
          </cell>
          <cell r="DN183">
            <v>4129</v>
          </cell>
          <cell r="DO183">
            <v>2099</v>
          </cell>
          <cell r="DP183">
            <v>2030</v>
          </cell>
          <cell r="DQ183">
            <v>3911</v>
          </cell>
          <cell r="DR183">
            <v>2004</v>
          </cell>
          <cell r="DS183">
            <v>1907</v>
          </cell>
          <cell r="DT183">
            <v>3792</v>
          </cell>
          <cell r="DU183">
            <v>1933</v>
          </cell>
          <cell r="DV183">
            <v>1859</v>
          </cell>
          <cell r="DW183">
            <v>3737</v>
          </cell>
          <cell r="DX183">
            <v>1959</v>
          </cell>
          <cell r="DY183">
            <v>1778</v>
          </cell>
          <cell r="DZ183">
            <v>3469</v>
          </cell>
          <cell r="EA183">
            <v>1703</v>
          </cell>
          <cell r="EB183">
            <v>1766</v>
          </cell>
          <cell r="EC183">
            <v>3059</v>
          </cell>
          <cell r="ED183">
            <v>1502</v>
          </cell>
          <cell r="EE183">
            <v>1557</v>
          </cell>
          <cell r="EF183">
            <v>3013</v>
          </cell>
          <cell r="EG183">
            <v>1592</v>
          </cell>
          <cell r="EH183">
            <v>1421</v>
          </cell>
          <cell r="EI183">
            <v>3292</v>
          </cell>
          <cell r="EJ183">
            <v>1706</v>
          </cell>
          <cell r="EK183">
            <v>1586</v>
          </cell>
          <cell r="EL183">
            <v>3208</v>
          </cell>
          <cell r="EM183">
            <v>1625</v>
          </cell>
          <cell r="EN183">
            <v>1583</v>
          </cell>
          <cell r="EO183">
            <v>3096</v>
          </cell>
          <cell r="EP183">
            <v>1574</v>
          </cell>
          <cell r="EQ183">
            <v>1522</v>
          </cell>
          <cell r="ER183">
            <v>3193</v>
          </cell>
          <cell r="ES183">
            <v>1632</v>
          </cell>
          <cell r="ET183">
            <v>1561</v>
          </cell>
          <cell r="EU183">
            <v>3325</v>
          </cell>
          <cell r="EV183">
            <v>1727</v>
          </cell>
          <cell r="EW183">
            <v>1598</v>
          </cell>
          <cell r="EX183">
            <v>3538</v>
          </cell>
          <cell r="EY183">
            <v>1810</v>
          </cell>
          <cell r="EZ183">
            <v>1728</v>
          </cell>
          <cell r="FA183">
            <v>3263</v>
          </cell>
          <cell r="FB183">
            <v>1638</v>
          </cell>
          <cell r="FC183">
            <v>1625</v>
          </cell>
          <cell r="FD183">
            <v>3337</v>
          </cell>
          <cell r="FE183">
            <v>1698</v>
          </cell>
          <cell r="FF183">
            <v>1639</v>
          </cell>
          <cell r="FG183">
            <v>3351</v>
          </cell>
          <cell r="FH183">
            <v>1690</v>
          </cell>
          <cell r="FI183">
            <v>1661</v>
          </cell>
          <cell r="FJ183">
            <v>3356</v>
          </cell>
          <cell r="FK183">
            <v>1741</v>
          </cell>
          <cell r="FL183">
            <v>1615</v>
          </cell>
          <cell r="FM183">
            <v>3509</v>
          </cell>
          <cell r="FN183">
            <v>1771</v>
          </cell>
          <cell r="FO183">
            <v>1738</v>
          </cell>
          <cell r="FP183">
            <v>3469</v>
          </cell>
          <cell r="FQ183">
            <v>1709</v>
          </cell>
          <cell r="FR183">
            <v>1760</v>
          </cell>
          <cell r="FS183">
            <v>3532</v>
          </cell>
          <cell r="FT183">
            <v>1708</v>
          </cell>
          <cell r="FU183">
            <v>1824</v>
          </cell>
          <cell r="FV183">
            <v>3512</v>
          </cell>
          <cell r="FW183">
            <v>1693</v>
          </cell>
          <cell r="FX183">
            <v>1819</v>
          </cell>
          <cell r="FY183">
            <v>3569</v>
          </cell>
          <cell r="FZ183">
            <v>1778</v>
          </cell>
          <cell r="GA183">
            <v>1791</v>
          </cell>
          <cell r="GB183">
            <v>3317</v>
          </cell>
          <cell r="GC183">
            <v>1660</v>
          </cell>
          <cell r="GD183">
            <v>1657</v>
          </cell>
          <cell r="GE183">
            <v>3260</v>
          </cell>
          <cell r="GF183">
            <v>1656</v>
          </cell>
          <cell r="GG183">
            <v>1604</v>
          </cell>
          <cell r="GH183">
            <v>3283</v>
          </cell>
          <cell r="GI183">
            <v>1581</v>
          </cell>
          <cell r="GJ183">
            <v>1702</v>
          </cell>
          <cell r="GK183">
            <v>3335</v>
          </cell>
          <cell r="GL183">
            <v>1737</v>
          </cell>
          <cell r="GM183">
            <v>1598</v>
          </cell>
          <cell r="GN183">
            <v>2978</v>
          </cell>
          <cell r="GO183">
            <v>1510</v>
          </cell>
          <cell r="GP183">
            <v>1468</v>
          </cell>
          <cell r="GQ183">
            <v>3030</v>
          </cell>
          <cell r="GR183">
            <v>1489</v>
          </cell>
          <cell r="GS183">
            <v>1541</v>
          </cell>
          <cell r="GT183">
            <v>2759</v>
          </cell>
          <cell r="GU183">
            <v>1393</v>
          </cell>
          <cell r="GV183">
            <v>1366</v>
          </cell>
          <cell r="GW183">
            <v>2726</v>
          </cell>
          <cell r="GX183">
            <v>1381</v>
          </cell>
          <cell r="GY183">
            <v>1345</v>
          </cell>
          <cell r="GZ183">
            <v>2667</v>
          </cell>
          <cell r="HA183">
            <v>1325</v>
          </cell>
          <cell r="HB183">
            <v>1342</v>
          </cell>
          <cell r="HC183">
            <v>2554</v>
          </cell>
          <cell r="HD183">
            <v>1259</v>
          </cell>
          <cell r="HE183">
            <v>1295</v>
          </cell>
          <cell r="HF183">
            <v>2556</v>
          </cell>
          <cell r="HG183">
            <v>1264</v>
          </cell>
          <cell r="HH183">
            <v>1292</v>
          </cell>
          <cell r="HI183">
            <v>2673</v>
          </cell>
          <cell r="HJ183">
            <v>1340</v>
          </cell>
          <cell r="HK183">
            <v>1333</v>
          </cell>
          <cell r="HL183">
            <v>2556</v>
          </cell>
          <cell r="HM183">
            <v>1278</v>
          </cell>
          <cell r="HN183">
            <v>1278</v>
          </cell>
          <cell r="HO183">
            <v>2650</v>
          </cell>
          <cell r="HP183">
            <v>1293</v>
          </cell>
          <cell r="HQ183">
            <v>1357</v>
          </cell>
          <cell r="HR183">
            <v>2979</v>
          </cell>
          <cell r="HS183">
            <v>1514</v>
          </cell>
          <cell r="HT183">
            <v>1465</v>
          </cell>
          <cell r="HU183">
            <v>2114</v>
          </cell>
          <cell r="HV183">
            <v>1067</v>
          </cell>
          <cell r="HW183">
            <v>1047</v>
          </cell>
          <cell r="HX183">
            <v>2027</v>
          </cell>
          <cell r="HY183">
            <v>994</v>
          </cell>
          <cell r="HZ183">
            <v>1033</v>
          </cell>
          <cell r="IA183">
            <v>1970</v>
          </cell>
          <cell r="IB183">
            <v>938</v>
          </cell>
          <cell r="IC183">
            <v>1032</v>
          </cell>
          <cell r="ID183">
            <v>1810</v>
          </cell>
          <cell r="IE183">
            <v>874</v>
          </cell>
          <cell r="IF183">
            <v>936</v>
          </cell>
          <cell r="IG183">
            <v>1620</v>
          </cell>
          <cell r="IH183">
            <v>766</v>
          </cell>
          <cell r="II183">
            <v>854</v>
          </cell>
          <cell r="IJ183">
            <v>1545</v>
          </cell>
          <cell r="IK183">
            <v>709</v>
          </cell>
          <cell r="IL183">
            <v>836</v>
          </cell>
          <cell r="IM183">
            <v>1629</v>
          </cell>
          <cell r="IN183">
            <v>698</v>
          </cell>
          <cell r="IO183">
            <v>931</v>
          </cell>
          <cell r="IP183">
            <v>1685</v>
          </cell>
          <cell r="IQ183">
            <v>760</v>
          </cell>
          <cell r="IR183">
            <v>925</v>
          </cell>
          <cell r="IS183">
            <v>1653</v>
          </cell>
          <cell r="IT183">
            <v>708</v>
          </cell>
          <cell r="IU183">
            <v>945</v>
          </cell>
          <cell r="IV183">
            <v>1533</v>
          </cell>
          <cell r="IW183">
            <v>663</v>
          </cell>
          <cell r="IX183">
            <v>870</v>
          </cell>
          <cell r="IY183">
            <v>1453</v>
          </cell>
          <cell r="IZ183">
            <v>654</v>
          </cell>
          <cell r="JA183">
            <v>799</v>
          </cell>
          <cell r="JB183">
            <v>1445</v>
          </cell>
          <cell r="JC183">
            <v>653</v>
          </cell>
          <cell r="JD183">
            <v>792</v>
          </cell>
          <cell r="JE183">
            <v>1297</v>
          </cell>
          <cell r="JF183">
            <v>579</v>
          </cell>
          <cell r="JG183">
            <v>718</v>
          </cell>
          <cell r="JH183">
            <v>1146</v>
          </cell>
          <cell r="JI183">
            <v>470</v>
          </cell>
          <cell r="JJ183">
            <v>676</v>
          </cell>
          <cell r="JK183">
            <v>1125</v>
          </cell>
          <cell r="JL183">
            <v>474</v>
          </cell>
          <cell r="JM183">
            <v>651</v>
          </cell>
          <cell r="JN183">
            <v>1105</v>
          </cell>
          <cell r="JO183">
            <v>440</v>
          </cell>
          <cell r="JP183">
            <v>665</v>
          </cell>
          <cell r="JQ183">
            <v>937</v>
          </cell>
          <cell r="JR183">
            <v>367</v>
          </cell>
          <cell r="JS183">
            <v>570</v>
          </cell>
          <cell r="JT183">
            <v>828</v>
          </cell>
          <cell r="JU183">
            <v>327</v>
          </cell>
          <cell r="JV183">
            <v>501</v>
          </cell>
          <cell r="JW183">
            <v>732</v>
          </cell>
          <cell r="JX183">
            <v>266</v>
          </cell>
          <cell r="JY183">
            <v>466</v>
          </cell>
          <cell r="JZ183">
            <v>658</v>
          </cell>
          <cell r="KA183">
            <v>246</v>
          </cell>
          <cell r="KB183">
            <v>412</v>
          </cell>
          <cell r="KC183">
            <v>545</v>
          </cell>
          <cell r="KD183">
            <v>197</v>
          </cell>
          <cell r="KE183">
            <v>348</v>
          </cell>
          <cell r="KF183">
            <v>2150</v>
          </cell>
          <cell r="KG183">
            <v>651</v>
          </cell>
          <cell r="KH183">
            <v>1499</v>
          </cell>
        </row>
        <row r="184">
          <cell r="C184" t="str">
            <v>Newcastle-under-Lyme</v>
          </cell>
          <cell r="D184" t="str">
            <v>E07000195</v>
          </cell>
          <cell r="E184" t="str">
            <v>Non-metropolitan District</v>
          </cell>
          <cell r="F184">
            <v>127045</v>
          </cell>
          <cell r="G184">
            <v>80794</v>
          </cell>
          <cell r="H184">
            <v>3.6963578699999999</v>
          </cell>
          <cell r="I184">
            <v>0.63594789247904282</v>
          </cell>
          <cell r="J184">
            <v>8590</v>
          </cell>
          <cell r="K184">
            <v>8117</v>
          </cell>
          <cell r="L184">
            <v>8044</v>
          </cell>
          <cell r="M184">
            <v>7671</v>
          </cell>
          <cell r="N184">
            <v>7495</v>
          </cell>
          <cell r="O184">
            <v>7507</v>
          </cell>
          <cell r="P184">
            <v>8974</v>
          </cell>
          <cell r="Q184">
            <v>9080</v>
          </cell>
          <cell r="R184">
            <v>7577</v>
          </cell>
          <cell r="S184">
            <v>7739</v>
          </cell>
          <cell r="T184">
            <v>63106</v>
          </cell>
          <cell r="U184">
            <v>63939</v>
          </cell>
          <cell r="V184">
            <v>1267</v>
          </cell>
          <cell r="W184">
            <v>665</v>
          </cell>
          <cell r="X184">
            <v>602</v>
          </cell>
          <cell r="Y184">
            <v>1228</v>
          </cell>
          <cell r="Z184">
            <v>623</v>
          </cell>
          <cell r="AA184">
            <v>605</v>
          </cell>
          <cell r="AB184">
            <v>1251</v>
          </cell>
          <cell r="AC184">
            <v>638</v>
          </cell>
          <cell r="AD184">
            <v>613</v>
          </cell>
          <cell r="AE184">
            <v>1359</v>
          </cell>
          <cell r="AF184">
            <v>719</v>
          </cell>
          <cell r="AG184">
            <v>640</v>
          </cell>
          <cell r="AH184">
            <v>1376</v>
          </cell>
          <cell r="AI184">
            <v>696</v>
          </cell>
          <cell r="AJ184">
            <v>680</v>
          </cell>
          <cell r="AK184">
            <v>1287</v>
          </cell>
          <cell r="AL184">
            <v>669</v>
          </cell>
          <cell r="AM184">
            <v>618</v>
          </cell>
          <cell r="AN184">
            <v>1364</v>
          </cell>
          <cell r="AO184">
            <v>759</v>
          </cell>
          <cell r="AP184">
            <v>605</v>
          </cell>
          <cell r="AQ184">
            <v>1369</v>
          </cell>
          <cell r="AR184">
            <v>687</v>
          </cell>
          <cell r="AS184">
            <v>682</v>
          </cell>
          <cell r="AT184">
            <v>1302</v>
          </cell>
          <cell r="AU184">
            <v>654</v>
          </cell>
          <cell r="AV184">
            <v>648</v>
          </cell>
          <cell r="AW184">
            <v>1356</v>
          </cell>
          <cell r="AX184">
            <v>659</v>
          </cell>
          <cell r="AY184">
            <v>697</v>
          </cell>
          <cell r="AZ184">
            <v>1392</v>
          </cell>
          <cell r="BA184">
            <v>717</v>
          </cell>
          <cell r="BB184">
            <v>675</v>
          </cell>
          <cell r="BC184">
            <v>1309</v>
          </cell>
          <cell r="BD184">
            <v>683</v>
          </cell>
          <cell r="BE184">
            <v>626</v>
          </cell>
          <cell r="BF184">
            <v>1282</v>
          </cell>
          <cell r="BG184">
            <v>685</v>
          </cell>
          <cell r="BH184">
            <v>597</v>
          </cell>
          <cell r="BI184">
            <v>1194</v>
          </cell>
          <cell r="BJ184">
            <v>604</v>
          </cell>
          <cell r="BK184">
            <v>590</v>
          </cell>
          <cell r="BL184">
            <v>1264</v>
          </cell>
          <cell r="BM184">
            <v>634</v>
          </cell>
          <cell r="BN184">
            <v>630</v>
          </cell>
          <cell r="BO184">
            <v>1392</v>
          </cell>
          <cell r="BP184">
            <v>771</v>
          </cell>
          <cell r="BQ184">
            <v>621</v>
          </cell>
          <cell r="BR184">
            <v>1364</v>
          </cell>
          <cell r="BS184">
            <v>692</v>
          </cell>
          <cell r="BT184">
            <v>672</v>
          </cell>
          <cell r="BU184">
            <v>1496</v>
          </cell>
          <cell r="BV184">
            <v>773</v>
          </cell>
          <cell r="BW184">
            <v>723</v>
          </cell>
          <cell r="BX184">
            <v>1682</v>
          </cell>
          <cell r="BY184">
            <v>844</v>
          </cell>
          <cell r="BZ184">
            <v>838</v>
          </cell>
          <cell r="CA184">
            <v>2067</v>
          </cell>
          <cell r="CB184">
            <v>1019</v>
          </cell>
          <cell r="CC184">
            <v>1048</v>
          </cell>
          <cell r="CD184">
            <v>1989</v>
          </cell>
          <cell r="CE184">
            <v>965</v>
          </cell>
          <cell r="CF184">
            <v>1024</v>
          </cell>
          <cell r="CG184">
            <v>2045</v>
          </cell>
          <cell r="CH184">
            <v>1029</v>
          </cell>
          <cell r="CI184">
            <v>1016</v>
          </cell>
          <cell r="CJ184">
            <v>1942</v>
          </cell>
          <cell r="CK184">
            <v>1037</v>
          </cell>
          <cell r="CL184">
            <v>905</v>
          </cell>
          <cell r="CM184">
            <v>1976</v>
          </cell>
          <cell r="CN184">
            <v>1069</v>
          </cell>
          <cell r="CO184">
            <v>907</v>
          </cell>
          <cell r="CP184">
            <v>2146</v>
          </cell>
          <cell r="CQ184">
            <v>1162</v>
          </cell>
          <cell r="CR184">
            <v>984</v>
          </cell>
          <cell r="CS184">
            <v>2008</v>
          </cell>
          <cell r="CT184">
            <v>1095</v>
          </cell>
          <cell r="CU184">
            <v>913</v>
          </cell>
          <cell r="CV184">
            <v>1766</v>
          </cell>
          <cell r="CW184">
            <v>998</v>
          </cell>
          <cell r="CX184">
            <v>768</v>
          </cell>
          <cell r="CY184">
            <v>1474</v>
          </cell>
          <cell r="CZ184">
            <v>752</v>
          </cell>
          <cell r="DA184">
            <v>722</v>
          </cell>
          <cell r="DB184">
            <v>1582</v>
          </cell>
          <cell r="DC184">
            <v>803</v>
          </cell>
          <cell r="DD184">
            <v>779</v>
          </cell>
          <cell r="DE184">
            <v>1529</v>
          </cell>
          <cell r="DF184">
            <v>764</v>
          </cell>
          <cell r="DG184">
            <v>765</v>
          </cell>
          <cell r="DH184">
            <v>1496</v>
          </cell>
          <cell r="DI184">
            <v>745</v>
          </cell>
          <cell r="DJ184">
            <v>751</v>
          </cell>
          <cell r="DK184">
            <v>1409</v>
          </cell>
          <cell r="DL184">
            <v>713</v>
          </cell>
          <cell r="DM184">
            <v>696</v>
          </cell>
          <cell r="DN184">
            <v>1476</v>
          </cell>
          <cell r="DO184">
            <v>733</v>
          </cell>
          <cell r="DP184">
            <v>743</v>
          </cell>
          <cell r="DQ184">
            <v>1537</v>
          </cell>
          <cell r="DR184">
            <v>743</v>
          </cell>
          <cell r="DS184">
            <v>794</v>
          </cell>
          <cell r="DT184">
            <v>1438</v>
          </cell>
          <cell r="DU184">
            <v>698</v>
          </cell>
          <cell r="DV184">
            <v>740</v>
          </cell>
          <cell r="DW184">
            <v>1550</v>
          </cell>
          <cell r="DX184">
            <v>793</v>
          </cell>
          <cell r="DY184">
            <v>757</v>
          </cell>
          <cell r="DZ184">
            <v>1353</v>
          </cell>
          <cell r="EA184">
            <v>647</v>
          </cell>
          <cell r="EB184">
            <v>706</v>
          </cell>
          <cell r="EC184">
            <v>1371</v>
          </cell>
          <cell r="ED184">
            <v>700</v>
          </cell>
          <cell r="EE184">
            <v>671</v>
          </cell>
          <cell r="EF184">
            <v>1328</v>
          </cell>
          <cell r="EG184">
            <v>683</v>
          </cell>
          <cell r="EH184">
            <v>645</v>
          </cell>
          <cell r="EI184">
            <v>1423</v>
          </cell>
          <cell r="EJ184">
            <v>706</v>
          </cell>
          <cell r="EK184">
            <v>717</v>
          </cell>
          <cell r="EL184">
            <v>1498</v>
          </cell>
          <cell r="EM184">
            <v>727</v>
          </cell>
          <cell r="EN184">
            <v>771</v>
          </cell>
          <cell r="EO184">
            <v>1497</v>
          </cell>
          <cell r="EP184">
            <v>733</v>
          </cell>
          <cell r="EQ184">
            <v>764</v>
          </cell>
          <cell r="ER184">
            <v>1545</v>
          </cell>
          <cell r="ES184">
            <v>787</v>
          </cell>
          <cell r="ET184">
            <v>758</v>
          </cell>
          <cell r="EU184">
            <v>1640</v>
          </cell>
          <cell r="EV184">
            <v>801</v>
          </cell>
          <cell r="EW184">
            <v>839</v>
          </cell>
          <cell r="EX184">
            <v>1797</v>
          </cell>
          <cell r="EY184">
            <v>918</v>
          </cell>
          <cell r="EZ184">
            <v>879</v>
          </cell>
          <cell r="FA184">
            <v>1819</v>
          </cell>
          <cell r="FB184">
            <v>917</v>
          </cell>
          <cell r="FC184">
            <v>902</v>
          </cell>
          <cell r="FD184">
            <v>1783</v>
          </cell>
          <cell r="FE184">
            <v>915</v>
          </cell>
          <cell r="FF184">
            <v>868</v>
          </cell>
          <cell r="FG184">
            <v>1736</v>
          </cell>
          <cell r="FH184">
            <v>857</v>
          </cell>
          <cell r="FI184">
            <v>879</v>
          </cell>
          <cell r="FJ184">
            <v>1842</v>
          </cell>
          <cell r="FK184">
            <v>906</v>
          </cell>
          <cell r="FL184">
            <v>936</v>
          </cell>
          <cell r="FM184">
            <v>1865</v>
          </cell>
          <cell r="FN184">
            <v>932</v>
          </cell>
          <cell r="FO184">
            <v>933</v>
          </cell>
          <cell r="FP184">
            <v>1768</v>
          </cell>
          <cell r="FQ184">
            <v>860</v>
          </cell>
          <cell r="FR184">
            <v>908</v>
          </cell>
          <cell r="FS184">
            <v>1835</v>
          </cell>
          <cell r="FT184">
            <v>895</v>
          </cell>
          <cell r="FU184">
            <v>940</v>
          </cell>
          <cell r="FV184">
            <v>1804</v>
          </cell>
          <cell r="FW184">
            <v>888</v>
          </cell>
          <cell r="FX184">
            <v>916</v>
          </cell>
          <cell r="FY184">
            <v>1814</v>
          </cell>
          <cell r="FZ184">
            <v>930</v>
          </cell>
          <cell r="GA184">
            <v>884</v>
          </cell>
          <cell r="GB184">
            <v>1788</v>
          </cell>
          <cell r="GC184">
            <v>874</v>
          </cell>
          <cell r="GD184">
            <v>914</v>
          </cell>
          <cell r="GE184">
            <v>1635</v>
          </cell>
          <cell r="GF184">
            <v>808</v>
          </cell>
          <cell r="GG184">
            <v>827</v>
          </cell>
          <cell r="GH184">
            <v>1634</v>
          </cell>
          <cell r="GI184">
            <v>813</v>
          </cell>
          <cell r="GJ184">
            <v>821</v>
          </cell>
          <cell r="GK184">
            <v>1640</v>
          </cell>
          <cell r="GL184">
            <v>844</v>
          </cell>
          <cell r="GM184">
            <v>796</v>
          </cell>
          <cell r="GN184">
            <v>1532</v>
          </cell>
          <cell r="GO184">
            <v>779</v>
          </cell>
          <cell r="GP184">
            <v>753</v>
          </cell>
          <cell r="GQ184">
            <v>1478</v>
          </cell>
          <cell r="GR184">
            <v>704</v>
          </cell>
          <cell r="GS184">
            <v>774</v>
          </cell>
          <cell r="GT184">
            <v>1470</v>
          </cell>
          <cell r="GU184">
            <v>722</v>
          </cell>
          <cell r="GV184">
            <v>748</v>
          </cell>
          <cell r="GW184">
            <v>1557</v>
          </cell>
          <cell r="GX184">
            <v>787</v>
          </cell>
          <cell r="GY184">
            <v>770</v>
          </cell>
          <cell r="GZ184">
            <v>1483</v>
          </cell>
          <cell r="HA184">
            <v>722</v>
          </cell>
          <cell r="HB184">
            <v>761</v>
          </cell>
          <cell r="HC184">
            <v>1429</v>
          </cell>
          <cell r="HD184">
            <v>702</v>
          </cell>
          <cell r="HE184">
            <v>727</v>
          </cell>
          <cell r="HF184">
            <v>1458</v>
          </cell>
          <cell r="HG184">
            <v>696</v>
          </cell>
          <cell r="HH184">
            <v>762</v>
          </cell>
          <cell r="HI184">
            <v>1539</v>
          </cell>
          <cell r="HJ184">
            <v>742</v>
          </cell>
          <cell r="HK184">
            <v>797</v>
          </cell>
          <cell r="HL184">
            <v>1556</v>
          </cell>
          <cell r="HM184">
            <v>778</v>
          </cell>
          <cell r="HN184">
            <v>778</v>
          </cell>
          <cell r="HO184">
            <v>1758</v>
          </cell>
          <cell r="HP184">
            <v>844</v>
          </cell>
          <cell r="HQ184">
            <v>914</v>
          </cell>
          <cell r="HR184">
            <v>1785</v>
          </cell>
          <cell r="HS184">
            <v>877</v>
          </cell>
          <cell r="HT184">
            <v>908</v>
          </cell>
          <cell r="HU184">
            <v>1297</v>
          </cell>
          <cell r="HV184">
            <v>657</v>
          </cell>
          <cell r="HW184">
            <v>640</v>
          </cell>
          <cell r="HX184">
            <v>1358</v>
          </cell>
          <cell r="HY184">
            <v>665</v>
          </cell>
          <cell r="HZ184">
            <v>693</v>
          </cell>
          <cell r="IA184">
            <v>1378</v>
          </cell>
          <cell r="IB184">
            <v>679</v>
          </cell>
          <cell r="IC184">
            <v>699</v>
          </cell>
          <cell r="ID184">
            <v>1218</v>
          </cell>
          <cell r="IE184">
            <v>617</v>
          </cell>
          <cell r="IF184">
            <v>601</v>
          </cell>
          <cell r="IG184">
            <v>1102</v>
          </cell>
          <cell r="IH184">
            <v>539</v>
          </cell>
          <cell r="II184">
            <v>563</v>
          </cell>
          <cell r="IJ184">
            <v>1036</v>
          </cell>
          <cell r="IK184">
            <v>471</v>
          </cell>
          <cell r="IL184">
            <v>565</v>
          </cell>
          <cell r="IM184">
            <v>943</v>
          </cell>
          <cell r="IN184">
            <v>424</v>
          </cell>
          <cell r="IO184">
            <v>519</v>
          </cell>
          <cell r="IP184">
            <v>964</v>
          </cell>
          <cell r="IQ184">
            <v>466</v>
          </cell>
          <cell r="IR184">
            <v>498</v>
          </cell>
          <cell r="IS184">
            <v>992</v>
          </cell>
          <cell r="IT184">
            <v>467</v>
          </cell>
          <cell r="IU184">
            <v>525</v>
          </cell>
          <cell r="IV184">
            <v>981</v>
          </cell>
          <cell r="IW184">
            <v>447</v>
          </cell>
          <cell r="IX184">
            <v>534</v>
          </cell>
          <cell r="IY184">
            <v>812</v>
          </cell>
          <cell r="IZ184">
            <v>368</v>
          </cell>
          <cell r="JA184">
            <v>444</v>
          </cell>
          <cell r="JB184">
            <v>787</v>
          </cell>
          <cell r="JC184">
            <v>344</v>
          </cell>
          <cell r="JD184">
            <v>443</v>
          </cell>
          <cell r="JE184">
            <v>778</v>
          </cell>
          <cell r="JF184">
            <v>333</v>
          </cell>
          <cell r="JG184">
            <v>445</v>
          </cell>
          <cell r="JH184">
            <v>678</v>
          </cell>
          <cell r="JI184">
            <v>283</v>
          </cell>
          <cell r="JJ184">
            <v>395</v>
          </cell>
          <cell r="JK184">
            <v>638</v>
          </cell>
          <cell r="JL184">
            <v>263</v>
          </cell>
          <cell r="JM184">
            <v>375</v>
          </cell>
          <cell r="JN184">
            <v>568</v>
          </cell>
          <cell r="JO184">
            <v>235</v>
          </cell>
          <cell r="JP184">
            <v>333</v>
          </cell>
          <cell r="JQ184">
            <v>526</v>
          </cell>
          <cell r="JR184">
            <v>215</v>
          </cell>
          <cell r="JS184">
            <v>311</v>
          </cell>
          <cell r="JT184">
            <v>431</v>
          </cell>
          <cell r="JU184">
            <v>141</v>
          </cell>
          <cell r="JV184">
            <v>290</v>
          </cell>
          <cell r="JW184">
            <v>387</v>
          </cell>
          <cell r="JX184">
            <v>132</v>
          </cell>
          <cell r="JY184">
            <v>255</v>
          </cell>
          <cell r="JZ184">
            <v>357</v>
          </cell>
          <cell r="KA184">
            <v>129</v>
          </cell>
          <cell r="KB184">
            <v>228</v>
          </cell>
          <cell r="KC184">
            <v>319</v>
          </cell>
          <cell r="KD184">
            <v>117</v>
          </cell>
          <cell r="KE184">
            <v>202</v>
          </cell>
          <cell r="KF184">
            <v>1071</v>
          </cell>
          <cell r="KG184">
            <v>330</v>
          </cell>
          <cell r="KH184">
            <v>741</v>
          </cell>
        </row>
        <row r="185">
          <cell r="C185" t="str">
            <v>Newham</v>
          </cell>
          <cell r="D185" t="str">
            <v>E09000025</v>
          </cell>
          <cell r="E185" t="str">
            <v>London Borough</v>
          </cell>
          <cell r="F185">
            <v>332817</v>
          </cell>
          <cell r="G185">
            <v>233709</v>
          </cell>
          <cell r="H185">
            <v>6.2087530600000003</v>
          </cell>
          <cell r="I185">
            <v>0.70221473061772688</v>
          </cell>
          <cell r="J185">
            <v>22361</v>
          </cell>
          <cell r="K185">
            <v>21530</v>
          </cell>
          <cell r="L185">
            <v>44718</v>
          </cell>
          <cell r="M185">
            <v>34034</v>
          </cell>
          <cell r="N185">
            <v>26920</v>
          </cell>
          <cell r="O185">
            <v>22635</v>
          </cell>
          <cell r="P185">
            <v>19096</v>
          </cell>
          <cell r="Q185">
            <v>18414</v>
          </cell>
          <cell r="R185">
            <v>11770</v>
          </cell>
          <cell r="S185">
            <v>12231</v>
          </cell>
          <cell r="T185">
            <v>174106</v>
          </cell>
          <cell r="U185">
            <v>158711</v>
          </cell>
          <cell r="V185">
            <v>5886</v>
          </cell>
          <cell r="W185">
            <v>3078</v>
          </cell>
          <cell r="X185">
            <v>2808</v>
          </cell>
          <cell r="Y185">
            <v>6126</v>
          </cell>
          <cell r="Z185">
            <v>3229</v>
          </cell>
          <cell r="AA185">
            <v>2897</v>
          </cell>
          <cell r="AB185">
            <v>5879</v>
          </cell>
          <cell r="AC185">
            <v>2949</v>
          </cell>
          <cell r="AD185">
            <v>2930</v>
          </cell>
          <cell r="AE185">
            <v>5946</v>
          </cell>
          <cell r="AF185">
            <v>2970</v>
          </cell>
          <cell r="AG185">
            <v>2976</v>
          </cell>
          <cell r="AH185">
            <v>5132</v>
          </cell>
          <cell r="AI185">
            <v>2609</v>
          </cell>
          <cell r="AJ185">
            <v>2523</v>
          </cell>
          <cell r="AK185">
            <v>4645</v>
          </cell>
          <cell r="AL185">
            <v>2404</v>
          </cell>
          <cell r="AM185">
            <v>2241</v>
          </cell>
          <cell r="AN185">
            <v>4705</v>
          </cell>
          <cell r="AO185">
            <v>2482</v>
          </cell>
          <cell r="AP185">
            <v>2223</v>
          </cell>
          <cell r="AQ185">
            <v>4776</v>
          </cell>
          <cell r="AR185">
            <v>2455</v>
          </cell>
          <cell r="AS185">
            <v>2321</v>
          </cell>
          <cell r="AT185">
            <v>4494</v>
          </cell>
          <cell r="AU185">
            <v>2229</v>
          </cell>
          <cell r="AV185">
            <v>2265</v>
          </cell>
          <cell r="AW185">
            <v>4381</v>
          </cell>
          <cell r="AX185">
            <v>2229</v>
          </cell>
          <cell r="AY185">
            <v>2152</v>
          </cell>
          <cell r="AZ185">
            <v>4237</v>
          </cell>
          <cell r="BA185">
            <v>2164</v>
          </cell>
          <cell r="BB185">
            <v>2073</v>
          </cell>
          <cell r="BC185">
            <v>3934</v>
          </cell>
          <cell r="BD185">
            <v>1992</v>
          </cell>
          <cell r="BE185">
            <v>1942</v>
          </cell>
          <cell r="BF185">
            <v>3923</v>
          </cell>
          <cell r="BG185">
            <v>1896</v>
          </cell>
          <cell r="BH185">
            <v>2027</v>
          </cell>
          <cell r="BI185">
            <v>3782</v>
          </cell>
          <cell r="BJ185">
            <v>1881</v>
          </cell>
          <cell r="BK185">
            <v>1901</v>
          </cell>
          <cell r="BL185">
            <v>3916</v>
          </cell>
          <cell r="BM185">
            <v>1994</v>
          </cell>
          <cell r="BN185">
            <v>1922</v>
          </cell>
          <cell r="BO185">
            <v>3930</v>
          </cell>
          <cell r="BP185">
            <v>2045</v>
          </cell>
          <cell r="BQ185">
            <v>1885</v>
          </cell>
          <cell r="BR185">
            <v>4055</v>
          </cell>
          <cell r="BS185">
            <v>2080</v>
          </cell>
          <cell r="BT185">
            <v>1975</v>
          </cell>
          <cell r="BU185">
            <v>4085</v>
          </cell>
          <cell r="BV185">
            <v>2091</v>
          </cell>
          <cell r="BW185">
            <v>1994</v>
          </cell>
          <cell r="BX185">
            <v>4127</v>
          </cell>
          <cell r="BY185">
            <v>2031</v>
          </cell>
          <cell r="BZ185">
            <v>2096</v>
          </cell>
          <cell r="CA185">
            <v>4273</v>
          </cell>
          <cell r="CB185">
            <v>2175</v>
          </cell>
          <cell r="CC185">
            <v>2098</v>
          </cell>
          <cell r="CD185">
            <v>4440</v>
          </cell>
          <cell r="CE185">
            <v>2225</v>
          </cell>
          <cell r="CF185">
            <v>2215</v>
          </cell>
          <cell r="CG185">
            <v>4948</v>
          </cell>
          <cell r="CH185">
            <v>2573</v>
          </cell>
          <cell r="CI185">
            <v>2375</v>
          </cell>
          <cell r="CJ185">
            <v>5236</v>
          </cell>
          <cell r="CK185">
            <v>2534</v>
          </cell>
          <cell r="CL185">
            <v>2702</v>
          </cell>
          <cell r="CM185">
            <v>5874</v>
          </cell>
          <cell r="CN185">
            <v>2950</v>
          </cell>
          <cell r="CO185">
            <v>2924</v>
          </cell>
          <cell r="CP185">
            <v>6853</v>
          </cell>
          <cell r="CQ185">
            <v>3702</v>
          </cell>
          <cell r="CR185">
            <v>3151</v>
          </cell>
          <cell r="CS185">
            <v>7621</v>
          </cell>
          <cell r="CT185">
            <v>4113</v>
          </cell>
          <cell r="CU185">
            <v>3508</v>
          </cell>
          <cell r="CV185">
            <v>7877</v>
          </cell>
          <cell r="CW185">
            <v>4548</v>
          </cell>
          <cell r="CX185">
            <v>3329</v>
          </cell>
          <cell r="CY185">
            <v>8101</v>
          </cell>
          <cell r="CZ185">
            <v>4490</v>
          </cell>
          <cell r="DA185">
            <v>3611</v>
          </cell>
          <cell r="DB185">
            <v>7969</v>
          </cell>
          <cell r="DC185">
            <v>4544</v>
          </cell>
          <cell r="DD185">
            <v>3425</v>
          </cell>
          <cell r="DE185">
            <v>8341</v>
          </cell>
          <cell r="DF185">
            <v>4966</v>
          </cell>
          <cell r="DG185">
            <v>3375</v>
          </cell>
          <cell r="DH185">
            <v>8510</v>
          </cell>
          <cell r="DI185">
            <v>4892</v>
          </cell>
          <cell r="DJ185">
            <v>3618</v>
          </cell>
          <cell r="DK185">
            <v>8083</v>
          </cell>
          <cell r="DL185">
            <v>4658</v>
          </cell>
          <cell r="DM185">
            <v>3425</v>
          </cell>
          <cell r="DN185">
            <v>8007</v>
          </cell>
          <cell r="DO185">
            <v>4629</v>
          </cell>
          <cell r="DP185">
            <v>3378</v>
          </cell>
          <cell r="DQ185">
            <v>7424</v>
          </cell>
          <cell r="DR185">
            <v>4125</v>
          </cell>
          <cell r="DS185">
            <v>3299</v>
          </cell>
          <cell r="DT185">
            <v>6819</v>
          </cell>
          <cell r="DU185">
            <v>3753</v>
          </cell>
          <cell r="DV185">
            <v>3066</v>
          </cell>
          <cell r="DW185">
            <v>6407</v>
          </cell>
          <cell r="DX185">
            <v>3543</v>
          </cell>
          <cell r="DY185">
            <v>2864</v>
          </cell>
          <cell r="DZ185">
            <v>5951</v>
          </cell>
          <cell r="EA185">
            <v>3304</v>
          </cell>
          <cell r="EB185">
            <v>2647</v>
          </cell>
          <cell r="EC185">
            <v>5336</v>
          </cell>
          <cell r="ED185">
            <v>2910</v>
          </cell>
          <cell r="EE185">
            <v>2426</v>
          </cell>
          <cell r="EF185">
            <v>5096</v>
          </cell>
          <cell r="EG185">
            <v>2687</v>
          </cell>
          <cell r="EH185">
            <v>2409</v>
          </cell>
          <cell r="EI185">
            <v>5005</v>
          </cell>
          <cell r="EJ185">
            <v>2792</v>
          </cell>
          <cell r="EK185">
            <v>2213</v>
          </cell>
          <cell r="EL185">
            <v>4568</v>
          </cell>
          <cell r="EM185">
            <v>2534</v>
          </cell>
          <cell r="EN185">
            <v>2034</v>
          </cell>
          <cell r="EO185">
            <v>4353</v>
          </cell>
          <cell r="EP185">
            <v>2307</v>
          </cell>
          <cell r="EQ185">
            <v>2046</v>
          </cell>
          <cell r="ER185">
            <v>4265</v>
          </cell>
          <cell r="ES185">
            <v>2245</v>
          </cell>
          <cell r="ET185">
            <v>2020</v>
          </cell>
          <cell r="EU185">
            <v>4253</v>
          </cell>
          <cell r="EV185">
            <v>2294</v>
          </cell>
          <cell r="EW185">
            <v>1959</v>
          </cell>
          <cell r="EX185">
            <v>4321</v>
          </cell>
          <cell r="EY185">
            <v>2304</v>
          </cell>
          <cell r="EZ185">
            <v>2017</v>
          </cell>
          <cell r="FA185">
            <v>4290</v>
          </cell>
          <cell r="FB185">
            <v>2259</v>
          </cell>
          <cell r="FC185">
            <v>2031</v>
          </cell>
          <cell r="FD185">
            <v>4273</v>
          </cell>
          <cell r="FE185">
            <v>2286</v>
          </cell>
          <cell r="FF185">
            <v>1987</v>
          </cell>
          <cell r="FG185">
            <v>4053</v>
          </cell>
          <cell r="FH185">
            <v>2053</v>
          </cell>
          <cell r="FI185">
            <v>2000</v>
          </cell>
          <cell r="FJ185">
            <v>3871</v>
          </cell>
          <cell r="FK185">
            <v>1953</v>
          </cell>
          <cell r="FL185">
            <v>1918</v>
          </cell>
          <cell r="FM185">
            <v>3836</v>
          </cell>
          <cell r="FN185">
            <v>1906</v>
          </cell>
          <cell r="FO185">
            <v>1930</v>
          </cell>
          <cell r="FP185">
            <v>3609</v>
          </cell>
          <cell r="FQ185">
            <v>1828</v>
          </cell>
          <cell r="FR185">
            <v>1781</v>
          </cell>
          <cell r="FS185">
            <v>3561</v>
          </cell>
          <cell r="FT185">
            <v>1837</v>
          </cell>
          <cell r="FU185">
            <v>1724</v>
          </cell>
          <cell r="FV185">
            <v>3511</v>
          </cell>
          <cell r="FW185">
            <v>1701</v>
          </cell>
          <cell r="FX185">
            <v>1810</v>
          </cell>
          <cell r="FY185">
            <v>3251</v>
          </cell>
          <cell r="FZ185">
            <v>1681</v>
          </cell>
          <cell r="GA185">
            <v>1570</v>
          </cell>
          <cell r="GB185">
            <v>3255</v>
          </cell>
          <cell r="GC185">
            <v>1592</v>
          </cell>
          <cell r="GD185">
            <v>1663</v>
          </cell>
          <cell r="GE185">
            <v>3100</v>
          </cell>
          <cell r="GF185">
            <v>1570</v>
          </cell>
          <cell r="GG185">
            <v>1530</v>
          </cell>
          <cell r="GH185">
            <v>2826</v>
          </cell>
          <cell r="GI185">
            <v>1393</v>
          </cell>
          <cell r="GJ185">
            <v>1433</v>
          </cell>
          <cell r="GK185">
            <v>2754</v>
          </cell>
          <cell r="GL185">
            <v>1380</v>
          </cell>
          <cell r="GM185">
            <v>1374</v>
          </cell>
          <cell r="GN185">
            <v>2694</v>
          </cell>
          <cell r="GO185">
            <v>1373</v>
          </cell>
          <cell r="GP185">
            <v>1321</v>
          </cell>
          <cell r="GQ185">
            <v>2521</v>
          </cell>
          <cell r="GR185">
            <v>1230</v>
          </cell>
          <cell r="GS185">
            <v>1291</v>
          </cell>
          <cell r="GT185">
            <v>2230</v>
          </cell>
          <cell r="GU185">
            <v>1118</v>
          </cell>
          <cell r="GV185">
            <v>1112</v>
          </cell>
          <cell r="GW185">
            <v>2084</v>
          </cell>
          <cell r="GX185">
            <v>1000</v>
          </cell>
          <cell r="GY185">
            <v>1084</v>
          </cell>
          <cell r="GZ185">
            <v>1966</v>
          </cell>
          <cell r="HA185">
            <v>922</v>
          </cell>
          <cell r="HB185">
            <v>1044</v>
          </cell>
          <cell r="HC185">
            <v>2017</v>
          </cell>
          <cell r="HD185">
            <v>944</v>
          </cell>
          <cell r="HE185">
            <v>1073</v>
          </cell>
          <cell r="HF185">
            <v>1809</v>
          </cell>
          <cell r="HG185">
            <v>840</v>
          </cell>
          <cell r="HH185">
            <v>969</v>
          </cell>
          <cell r="HI185">
            <v>1792</v>
          </cell>
          <cell r="HJ185">
            <v>838</v>
          </cell>
          <cell r="HK185">
            <v>954</v>
          </cell>
          <cell r="HL185">
            <v>1512</v>
          </cell>
          <cell r="HM185">
            <v>731</v>
          </cell>
          <cell r="HN185">
            <v>781</v>
          </cell>
          <cell r="HO185">
            <v>1598</v>
          </cell>
          <cell r="HP185">
            <v>735</v>
          </cell>
          <cell r="HQ185">
            <v>863</v>
          </cell>
          <cell r="HR185">
            <v>1554</v>
          </cell>
          <cell r="HS185">
            <v>735</v>
          </cell>
          <cell r="HT185">
            <v>819</v>
          </cell>
          <cell r="HU185">
            <v>1245</v>
          </cell>
          <cell r="HV185">
            <v>580</v>
          </cell>
          <cell r="HW185">
            <v>665</v>
          </cell>
          <cell r="HX185">
            <v>1139</v>
          </cell>
          <cell r="HY185">
            <v>550</v>
          </cell>
          <cell r="HZ185">
            <v>589</v>
          </cell>
          <cell r="IA185">
            <v>1146</v>
          </cell>
          <cell r="IB185">
            <v>498</v>
          </cell>
          <cell r="IC185">
            <v>648</v>
          </cell>
          <cell r="ID185">
            <v>1081</v>
          </cell>
          <cell r="IE185">
            <v>479</v>
          </cell>
          <cell r="IF185">
            <v>602</v>
          </cell>
          <cell r="IG185">
            <v>1057</v>
          </cell>
          <cell r="IH185">
            <v>475</v>
          </cell>
          <cell r="II185">
            <v>582</v>
          </cell>
          <cell r="IJ185">
            <v>945</v>
          </cell>
          <cell r="IK185">
            <v>423</v>
          </cell>
          <cell r="IL185">
            <v>522</v>
          </cell>
          <cell r="IM185">
            <v>1059</v>
          </cell>
          <cell r="IN185">
            <v>505</v>
          </cell>
          <cell r="IO185">
            <v>554</v>
          </cell>
          <cell r="IP185">
            <v>981</v>
          </cell>
          <cell r="IQ185">
            <v>452</v>
          </cell>
          <cell r="IR185">
            <v>529</v>
          </cell>
          <cell r="IS185">
            <v>931</v>
          </cell>
          <cell r="IT185">
            <v>457</v>
          </cell>
          <cell r="IU185">
            <v>474</v>
          </cell>
          <cell r="IV185">
            <v>893</v>
          </cell>
          <cell r="IW185">
            <v>405</v>
          </cell>
          <cell r="IX185">
            <v>488</v>
          </cell>
          <cell r="IY185">
            <v>779</v>
          </cell>
          <cell r="IZ185">
            <v>351</v>
          </cell>
          <cell r="JA185">
            <v>428</v>
          </cell>
          <cell r="JB185">
            <v>738</v>
          </cell>
          <cell r="JC185">
            <v>347</v>
          </cell>
          <cell r="JD185">
            <v>391</v>
          </cell>
          <cell r="JE185">
            <v>705</v>
          </cell>
          <cell r="JF185">
            <v>311</v>
          </cell>
          <cell r="JG185">
            <v>394</v>
          </cell>
          <cell r="JH185">
            <v>549</v>
          </cell>
          <cell r="JI185">
            <v>237</v>
          </cell>
          <cell r="JJ185">
            <v>312</v>
          </cell>
          <cell r="JK185">
            <v>613</v>
          </cell>
          <cell r="JL185">
            <v>293</v>
          </cell>
          <cell r="JM185">
            <v>320</v>
          </cell>
          <cell r="JN185">
            <v>509</v>
          </cell>
          <cell r="JO185">
            <v>228</v>
          </cell>
          <cell r="JP185">
            <v>281</v>
          </cell>
          <cell r="JQ185">
            <v>460</v>
          </cell>
          <cell r="JR185">
            <v>211</v>
          </cell>
          <cell r="JS185">
            <v>249</v>
          </cell>
          <cell r="JT185">
            <v>377</v>
          </cell>
          <cell r="JU185">
            <v>156</v>
          </cell>
          <cell r="JV185">
            <v>221</v>
          </cell>
          <cell r="JW185">
            <v>339</v>
          </cell>
          <cell r="JX185">
            <v>147</v>
          </cell>
          <cell r="JY185">
            <v>192</v>
          </cell>
          <cell r="JZ185">
            <v>256</v>
          </cell>
          <cell r="KA185">
            <v>84</v>
          </cell>
          <cell r="KB185">
            <v>172</v>
          </cell>
          <cell r="KC185">
            <v>242</v>
          </cell>
          <cell r="KD185">
            <v>95</v>
          </cell>
          <cell r="KE185">
            <v>147</v>
          </cell>
          <cell r="KF185">
            <v>916</v>
          </cell>
          <cell r="KG185">
            <v>312</v>
          </cell>
          <cell r="KH185">
            <v>604</v>
          </cell>
        </row>
        <row r="186">
          <cell r="C186" t="str">
            <v>North Devon</v>
          </cell>
          <cell r="D186" t="str">
            <v>E07000043</v>
          </cell>
          <cell r="E186" t="str">
            <v>Non-metropolitan District</v>
          </cell>
          <cell r="F186">
            <v>94172</v>
          </cell>
          <cell r="G186">
            <v>54972</v>
          </cell>
          <cell r="H186">
            <v>3.71828315</v>
          </cell>
          <cell r="I186">
            <v>0.58374038992481847</v>
          </cell>
          <cell r="J186">
            <v>4622</v>
          </cell>
          <cell r="K186">
            <v>4074</v>
          </cell>
          <cell r="L186">
            <v>4832</v>
          </cell>
          <cell r="M186">
            <v>4740</v>
          </cell>
          <cell r="N186">
            <v>5099</v>
          </cell>
          <cell r="O186">
            <v>5283</v>
          </cell>
          <cell r="P186">
            <v>6690</v>
          </cell>
          <cell r="Q186">
            <v>7060</v>
          </cell>
          <cell r="R186">
            <v>6054</v>
          </cell>
          <cell r="S186">
            <v>6518</v>
          </cell>
          <cell r="T186">
            <v>46099</v>
          </cell>
          <cell r="U186">
            <v>48073</v>
          </cell>
          <cell r="V186">
            <v>878</v>
          </cell>
          <cell r="W186">
            <v>448</v>
          </cell>
          <cell r="X186">
            <v>430</v>
          </cell>
          <cell r="Y186">
            <v>983</v>
          </cell>
          <cell r="Z186">
            <v>507</v>
          </cell>
          <cell r="AA186">
            <v>476</v>
          </cell>
          <cell r="AB186">
            <v>1012</v>
          </cell>
          <cell r="AC186">
            <v>534</v>
          </cell>
          <cell r="AD186">
            <v>478</v>
          </cell>
          <cell r="AE186">
            <v>1050</v>
          </cell>
          <cell r="AF186">
            <v>517</v>
          </cell>
          <cell r="AG186">
            <v>533</v>
          </cell>
          <cell r="AH186">
            <v>1123</v>
          </cell>
          <cell r="AI186">
            <v>600</v>
          </cell>
          <cell r="AJ186">
            <v>523</v>
          </cell>
          <cell r="AK186">
            <v>1007</v>
          </cell>
          <cell r="AL186">
            <v>506</v>
          </cell>
          <cell r="AM186">
            <v>501</v>
          </cell>
          <cell r="AN186">
            <v>989</v>
          </cell>
          <cell r="AO186">
            <v>496</v>
          </cell>
          <cell r="AP186">
            <v>493</v>
          </cell>
          <cell r="AQ186">
            <v>1021</v>
          </cell>
          <cell r="AR186">
            <v>537</v>
          </cell>
          <cell r="AS186">
            <v>484</v>
          </cell>
          <cell r="AT186">
            <v>1032</v>
          </cell>
          <cell r="AU186">
            <v>512</v>
          </cell>
          <cell r="AV186">
            <v>520</v>
          </cell>
          <cell r="AW186">
            <v>1018</v>
          </cell>
          <cell r="AX186">
            <v>492</v>
          </cell>
          <cell r="AY186">
            <v>526</v>
          </cell>
          <cell r="AZ186">
            <v>1025</v>
          </cell>
          <cell r="BA186">
            <v>529</v>
          </cell>
          <cell r="BB186">
            <v>496</v>
          </cell>
          <cell r="BC186">
            <v>1006</v>
          </cell>
          <cell r="BD186">
            <v>519</v>
          </cell>
          <cell r="BE186">
            <v>487</v>
          </cell>
          <cell r="BF186">
            <v>937</v>
          </cell>
          <cell r="BG186">
            <v>492</v>
          </cell>
          <cell r="BH186">
            <v>445</v>
          </cell>
          <cell r="BI186">
            <v>953</v>
          </cell>
          <cell r="BJ186">
            <v>504</v>
          </cell>
          <cell r="BK186">
            <v>449</v>
          </cell>
          <cell r="BL186">
            <v>1005</v>
          </cell>
          <cell r="BM186">
            <v>522</v>
          </cell>
          <cell r="BN186">
            <v>483</v>
          </cell>
          <cell r="BO186">
            <v>1016</v>
          </cell>
          <cell r="BP186">
            <v>510</v>
          </cell>
          <cell r="BQ186">
            <v>506</v>
          </cell>
          <cell r="BR186">
            <v>1034</v>
          </cell>
          <cell r="BS186">
            <v>537</v>
          </cell>
          <cell r="BT186">
            <v>497</v>
          </cell>
          <cell r="BU186">
            <v>1057</v>
          </cell>
          <cell r="BV186">
            <v>523</v>
          </cell>
          <cell r="BW186">
            <v>534</v>
          </cell>
          <cell r="BX186">
            <v>1129</v>
          </cell>
          <cell r="BY186">
            <v>598</v>
          </cell>
          <cell r="BZ186">
            <v>531</v>
          </cell>
          <cell r="CA186">
            <v>968</v>
          </cell>
          <cell r="CB186">
            <v>486</v>
          </cell>
          <cell r="CC186">
            <v>482</v>
          </cell>
          <cell r="CD186">
            <v>781</v>
          </cell>
          <cell r="CE186">
            <v>448</v>
          </cell>
          <cell r="CF186">
            <v>333</v>
          </cell>
          <cell r="CG186">
            <v>885</v>
          </cell>
          <cell r="CH186">
            <v>500</v>
          </cell>
          <cell r="CI186">
            <v>385</v>
          </cell>
          <cell r="CJ186">
            <v>897</v>
          </cell>
          <cell r="CK186">
            <v>469</v>
          </cell>
          <cell r="CL186">
            <v>428</v>
          </cell>
          <cell r="CM186">
            <v>916</v>
          </cell>
          <cell r="CN186">
            <v>516</v>
          </cell>
          <cell r="CO186">
            <v>400</v>
          </cell>
          <cell r="CP186">
            <v>1029</v>
          </cell>
          <cell r="CQ186">
            <v>545</v>
          </cell>
          <cell r="CR186">
            <v>484</v>
          </cell>
          <cell r="CS186">
            <v>1020</v>
          </cell>
          <cell r="CT186">
            <v>551</v>
          </cell>
          <cell r="CU186">
            <v>469</v>
          </cell>
          <cell r="CV186">
            <v>1016</v>
          </cell>
          <cell r="CW186">
            <v>550</v>
          </cell>
          <cell r="CX186">
            <v>466</v>
          </cell>
          <cell r="CY186">
            <v>1083</v>
          </cell>
          <cell r="CZ186">
            <v>562</v>
          </cell>
          <cell r="DA186">
            <v>521</v>
          </cell>
          <cell r="DB186">
            <v>873</v>
          </cell>
          <cell r="DC186">
            <v>434</v>
          </cell>
          <cell r="DD186">
            <v>439</v>
          </cell>
          <cell r="DE186">
            <v>1006</v>
          </cell>
          <cell r="DF186">
            <v>507</v>
          </cell>
          <cell r="DG186">
            <v>499</v>
          </cell>
          <cell r="DH186">
            <v>869</v>
          </cell>
          <cell r="DI186">
            <v>403</v>
          </cell>
          <cell r="DJ186">
            <v>466</v>
          </cell>
          <cell r="DK186">
            <v>931</v>
          </cell>
          <cell r="DL186">
            <v>466</v>
          </cell>
          <cell r="DM186">
            <v>465</v>
          </cell>
          <cell r="DN186">
            <v>875</v>
          </cell>
          <cell r="DO186">
            <v>431</v>
          </cell>
          <cell r="DP186">
            <v>444</v>
          </cell>
          <cell r="DQ186">
            <v>943</v>
          </cell>
          <cell r="DR186">
            <v>457</v>
          </cell>
          <cell r="DS186">
            <v>486</v>
          </cell>
          <cell r="DT186">
            <v>956</v>
          </cell>
          <cell r="DU186">
            <v>471</v>
          </cell>
          <cell r="DV186">
            <v>485</v>
          </cell>
          <cell r="DW186">
            <v>1010</v>
          </cell>
          <cell r="DX186">
            <v>532</v>
          </cell>
          <cell r="DY186">
            <v>478</v>
          </cell>
          <cell r="DZ186">
            <v>970</v>
          </cell>
          <cell r="EA186">
            <v>460</v>
          </cell>
          <cell r="EB186">
            <v>510</v>
          </cell>
          <cell r="EC186">
            <v>908</v>
          </cell>
          <cell r="ED186">
            <v>458</v>
          </cell>
          <cell r="EE186">
            <v>450</v>
          </cell>
          <cell r="EF186">
            <v>919</v>
          </cell>
          <cell r="EG186">
            <v>447</v>
          </cell>
          <cell r="EH186">
            <v>472</v>
          </cell>
          <cell r="EI186">
            <v>915</v>
          </cell>
          <cell r="EJ186">
            <v>436</v>
          </cell>
          <cell r="EK186">
            <v>479</v>
          </cell>
          <cell r="EL186">
            <v>987</v>
          </cell>
          <cell r="EM186">
            <v>483</v>
          </cell>
          <cell r="EN186">
            <v>504</v>
          </cell>
          <cell r="EO186">
            <v>1040</v>
          </cell>
          <cell r="EP186">
            <v>542</v>
          </cell>
          <cell r="EQ186">
            <v>498</v>
          </cell>
          <cell r="ER186">
            <v>1136</v>
          </cell>
          <cell r="ES186">
            <v>530</v>
          </cell>
          <cell r="ET186">
            <v>606</v>
          </cell>
          <cell r="EU186">
            <v>1177</v>
          </cell>
          <cell r="EV186">
            <v>545</v>
          </cell>
          <cell r="EW186">
            <v>632</v>
          </cell>
          <cell r="EX186">
            <v>1320</v>
          </cell>
          <cell r="EY186">
            <v>666</v>
          </cell>
          <cell r="EZ186">
            <v>654</v>
          </cell>
          <cell r="FA186">
            <v>1242</v>
          </cell>
          <cell r="FB186">
            <v>608</v>
          </cell>
          <cell r="FC186">
            <v>634</v>
          </cell>
          <cell r="FD186">
            <v>1331</v>
          </cell>
          <cell r="FE186">
            <v>654</v>
          </cell>
          <cell r="FF186">
            <v>677</v>
          </cell>
          <cell r="FG186">
            <v>1310</v>
          </cell>
          <cell r="FH186">
            <v>633</v>
          </cell>
          <cell r="FI186">
            <v>677</v>
          </cell>
          <cell r="FJ186">
            <v>1441</v>
          </cell>
          <cell r="FK186">
            <v>682</v>
          </cell>
          <cell r="FL186">
            <v>759</v>
          </cell>
          <cell r="FM186">
            <v>1392</v>
          </cell>
          <cell r="FN186">
            <v>652</v>
          </cell>
          <cell r="FO186">
            <v>740</v>
          </cell>
          <cell r="FP186">
            <v>1404</v>
          </cell>
          <cell r="FQ186">
            <v>690</v>
          </cell>
          <cell r="FR186">
            <v>714</v>
          </cell>
          <cell r="FS186">
            <v>1449</v>
          </cell>
          <cell r="FT186">
            <v>721</v>
          </cell>
          <cell r="FU186">
            <v>728</v>
          </cell>
          <cell r="FV186">
            <v>1423</v>
          </cell>
          <cell r="FW186">
            <v>698</v>
          </cell>
          <cell r="FX186">
            <v>725</v>
          </cell>
          <cell r="FY186">
            <v>1375</v>
          </cell>
          <cell r="FZ186">
            <v>662</v>
          </cell>
          <cell r="GA186">
            <v>713</v>
          </cell>
          <cell r="GB186">
            <v>1383</v>
          </cell>
          <cell r="GC186">
            <v>690</v>
          </cell>
          <cell r="GD186">
            <v>693</v>
          </cell>
          <cell r="GE186">
            <v>1335</v>
          </cell>
          <cell r="GF186">
            <v>629</v>
          </cell>
          <cell r="GG186">
            <v>706</v>
          </cell>
          <cell r="GH186">
            <v>1303</v>
          </cell>
          <cell r="GI186">
            <v>631</v>
          </cell>
          <cell r="GJ186">
            <v>672</v>
          </cell>
          <cell r="GK186">
            <v>1298</v>
          </cell>
          <cell r="GL186">
            <v>644</v>
          </cell>
          <cell r="GM186">
            <v>654</v>
          </cell>
          <cell r="GN186">
            <v>1340</v>
          </cell>
          <cell r="GO186">
            <v>646</v>
          </cell>
          <cell r="GP186">
            <v>694</v>
          </cell>
          <cell r="GQ186">
            <v>1172</v>
          </cell>
          <cell r="GR186">
            <v>576</v>
          </cell>
          <cell r="GS186">
            <v>596</v>
          </cell>
          <cell r="GT186">
            <v>1211</v>
          </cell>
          <cell r="GU186">
            <v>559</v>
          </cell>
          <cell r="GV186">
            <v>652</v>
          </cell>
          <cell r="GW186">
            <v>1233</v>
          </cell>
          <cell r="GX186">
            <v>581</v>
          </cell>
          <cell r="GY186">
            <v>652</v>
          </cell>
          <cell r="GZ186">
            <v>1198</v>
          </cell>
          <cell r="HA186">
            <v>595</v>
          </cell>
          <cell r="HB186">
            <v>603</v>
          </cell>
          <cell r="HC186">
            <v>1204</v>
          </cell>
          <cell r="HD186">
            <v>593</v>
          </cell>
          <cell r="HE186">
            <v>611</v>
          </cell>
          <cell r="HF186">
            <v>1278</v>
          </cell>
          <cell r="HG186">
            <v>600</v>
          </cell>
          <cell r="HH186">
            <v>678</v>
          </cell>
          <cell r="HI186">
            <v>1240</v>
          </cell>
          <cell r="HJ186">
            <v>611</v>
          </cell>
          <cell r="HK186">
            <v>629</v>
          </cell>
          <cell r="HL186">
            <v>1384</v>
          </cell>
          <cell r="HM186">
            <v>678</v>
          </cell>
          <cell r="HN186">
            <v>706</v>
          </cell>
          <cell r="HO186">
            <v>1515</v>
          </cell>
          <cell r="HP186">
            <v>759</v>
          </cell>
          <cell r="HQ186">
            <v>756</v>
          </cell>
          <cell r="HR186">
            <v>1664</v>
          </cell>
          <cell r="HS186">
            <v>809</v>
          </cell>
          <cell r="HT186">
            <v>855</v>
          </cell>
          <cell r="HU186">
            <v>1236</v>
          </cell>
          <cell r="HV186">
            <v>612</v>
          </cell>
          <cell r="HW186">
            <v>624</v>
          </cell>
          <cell r="HX186">
            <v>1280</v>
          </cell>
          <cell r="HY186">
            <v>597</v>
          </cell>
          <cell r="HZ186">
            <v>683</v>
          </cell>
          <cell r="IA186">
            <v>1226</v>
          </cell>
          <cell r="IB186">
            <v>567</v>
          </cell>
          <cell r="IC186">
            <v>659</v>
          </cell>
          <cell r="ID186">
            <v>1189</v>
          </cell>
          <cell r="IE186">
            <v>563</v>
          </cell>
          <cell r="IF186">
            <v>626</v>
          </cell>
          <cell r="IG186">
            <v>1053</v>
          </cell>
          <cell r="IH186">
            <v>513</v>
          </cell>
          <cell r="II186">
            <v>540</v>
          </cell>
          <cell r="IJ186">
            <v>884</v>
          </cell>
          <cell r="IK186">
            <v>398</v>
          </cell>
          <cell r="IL186">
            <v>486</v>
          </cell>
          <cell r="IM186">
            <v>868</v>
          </cell>
          <cell r="IN186">
            <v>401</v>
          </cell>
          <cell r="IO186">
            <v>467</v>
          </cell>
          <cell r="IP186">
            <v>866</v>
          </cell>
          <cell r="IQ186">
            <v>416</v>
          </cell>
          <cell r="IR186">
            <v>450</v>
          </cell>
          <cell r="IS186">
            <v>834</v>
          </cell>
          <cell r="IT186">
            <v>403</v>
          </cell>
          <cell r="IU186">
            <v>431</v>
          </cell>
          <cell r="IV186">
            <v>833</v>
          </cell>
          <cell r="IW186">
            <v>389</v>
          </cell>
          <cell r="IX186">
            <v>444</v>
          </cell>
          <cell r="IY186">
            <v>799</v>
          </cell>
          <cell r="IZ186">
            <v>391</v>
          </cell>
          <cell r="JA186">
            <v>408</v>
          </cell>
          <cell r="JB186">
            <v>703</v>
          </cell>
          <cell r="JC186">
            <v>336</v>
          </cell>
          <cell r="JD186">
            <v>367</v>
          </cell>
          <cell r="JE186">
            <v>606</v>
          </cell>
          <cell r="JF186">
            <v>279</v>
          </cell>
          <cell r="JG186">
            <v>327</v>
          </cell>
          <cell r="JH186">
            <v>615</v>
          </cell>
          <cell r="JI186">
            <v>263</v>
          </cell>
          <cell r="JJ186">
            <v>352</v>
          </cell>
          <cell r="JK186">
            <v>607</v>
          </cell>
          <cell r="JL186">
            <v>247</v>
          </cell>
          <cell r="JM186">
            <v>360</v>
          </cell>
          <cell r="JN186">
            <v>536</v>
          </cell>
          <cell r="JO186">
            <v>219</v>
          </cell>
          <cell r="JP186">
            <v>317</v>
          </cell>
          <cell r="JQ186">
            <v>500</v>
          </cell>
          <cell r="JR186">
            <v>222</v>
          </cell>
          <cell r="JS186">
            <v>278</v>
          </cell>
          <cell r="JT186">
            <v>419</v>
          </cell>
          <cell r="JU186">
            <v>169</v>
          </cell>
          <cell r="JV186">
            <v>250</v>
          </cell>
          <cell r="JW186">
            <v>425</v>
          </cell>
          <cell r="JX186">
            <v>166</v>
          </cell>
          <cell r="JY186">
            <v>259</v>
          </cell>
          <cell r="JZ186">
            <v>345</v>
          </cell>
          <cell r="KA186">
            <v>123</v>
          </cell>
          <cell r="KB186">
            <v>222</v>
          </cell>
          <cell r="KC186">
            <v>313</v>
          </cell>
          <cell r="KD186">
            <v>114</v>
          </cell>
          <cell r="KE186">
            <v>199</v>
          </cell>
          <cell r="KF186">
            <v>1205</v>
          </cell>
          <cell r="KG186">
            <v>332</v>
          </cell>
          <cell r="KH186">
            <v>873</v>
          </cell>
        </row>
        <row r="187">
          <cell r="C187" t="str">
            <v>North Dorset</v>
          </cell>
          <cell r="D187" t="str">
            <v>E07000050</v>
          </cell>
          <cell r="E187" t="str">
            <v>Non-metropolitan District</v>
          </cell>
          <cell r="F187">
            <v>70713</v>
          </cell>
          <cell r="G187">
            <v>41258</v>
          </cell>
          <cell r="H187">
            <v>2.6227811499999998</v>
          </cell>
          <cell r="I187">
            <v>0.58345707295688209</v>
          </cell>
          <cell r="J187">
            <v>3838</v>
          </cell>
          <cell r="K187">
            <v>2961</v>
          </cell>
          <cell r="L187">
            <v>3708</v>
          </cell>
          <cell r="M187">
            <v>3427</v>
          </cell>
          <cell r="N187">
            <v>3939</v>
          </cell>
          <cell r="O187">
            <v>3922</v>
          </cell>
          <cell r="P187">
            <v>5006</v>
          </cell>
          <cell r="Q187">
            <v>5031</v>
          </cell>
          <cell r="R187">
            <v>4601</v>
          </cell>
          <cell r="S187">
            <v>4825</v>
          </cell>
          <cell r="T187">
            <v>35197</v>
          </cell>
          <cell r="U187">
            <v>35516</v>
          </cell>
          <cell r="V187">
            <v>647</v>
          </cell>
          <cell r="W187">
            <v>335</v>
          </cell>
          <cell r="X187">
            <v>312</v>
          </cell>
          <cell r="Y187">
            <v>627</v>
          </cell>
          <cell r="Z187">
            <v>299</v>
          </cell>
          <cell r="AA187">
            <v>328</v>
          </cell>
          <cell r="AB187">
            <v>746</v>
          </cell>
          <cell r="AC187">
            <v>373</v>
          </cell>
          <cell r="AD187">
            <v>373</v>
          </cell>
          <cell r="AE187">
            <v>767</v>
          </cell>
          <cell r="AF187">
            <v>388</v>
          </cell>
          <cell r="AG187">
            <v>379</v>
          </cell>
          <cell r="AH187">
            <v>727</v>
          </cell>
          <cell r="AI187">
            <v>351</v>
          </cell>
          <cell r="AJ187">
            <v>376</v>
          </cell>
          <cell r="AK187">
            <v>772</v>
          </cell>
          <cell r="AL187">
            <v>409</v>
          </cell>
          <cell r="AM187">
            <v>363</v>
          </cell>
          <cell r="AN187">
            <v>774</v>
          </cell>
          <cell r="AO187">
            <v>407</v>
          </cell>
          <cell r="AP187">
            <v>367</v>
          </cell>
          <cell r="AQ187">
            <v>773</v>
          </cell>
          <cell r="AR187">
            <v>396</v>
          </cell>
          <cell r="AS187">
            <v>377</v>
          </cell>
          <cell r="AT187">
            <v>797</v>
          </cell>
          <cell r="AU187">
            <v>391</v>
          </cell>
          <cell r="AV187">
            <v>406</v>
          </cell>
          <cell r="AW187">
            <v>789</v>
          </cell>
          <cell r="AX187">
            <v>415</v>
          </cell>
          <cell r="AY187">
            <v>374</v>
          </cell>
          <cell r="AZ187">
            <v>773</v>
          </cell>
          <cell r="BA187">
            <v>366</v>
          </cell>
          <cell r="BB187">
            <v>407</v>
          </cell>
          <cell r="BC187">
            <v>732</v>
          </cell>
          <cell r="BD187">
            <v>380</v>
          </cell>
          <cell r="BE187">
            <v>352</v>
          </cell>
          <cell r="BF187">
            <v>760</v>
          </cell>
          <cell r="BG187">
            <v>399</v>
          </cell>
          <cell r="BH187">
            <v>361</v>
          </cell>
          <cell r="BI187">
            <v>707</v>
          </cell>
          <cell r="BJ187">
            <v>354</v>
          </cell>
          <cell r="BK187">
            <v>353</v>
          </cell>
          <cell r="BL187">
            <v>803</v>
          </cell>
          <cell r="BM187">
            <v>421</v>
          </cell>
          <cell r="BN187">
            <v>382</v>
          </cell>
          <cell r="BO187">
            <v>946</v>
          </cell>
          <cell r="BP187">
            <v>500</v>
          </cell>
          <cell r="BQ187">
            <v>446</v>
          </cell>
          <cell r="BR187">
            <v>970</v>
          </cell>
          <cell r="BS187">
            <v>535</v>
          </cell>
          <cell r="BT187">
            <v>435</v>
          </cell>
          <cell r="BU187">
            <v>993</v>
          </cell>
          <cell r="BV187">
            <v>529</v>
          </cell>
          <cell r="BW187">
            <v>464</v>
          </cell>
          <cell r="BX187">
            <v>906</v>
          </cell>
          <cell r="BY187">
            <v>517</v>
          </cell>
          <cell r="BZ187">
            <v>389</v>
          </cell>
          <cell r="CA187">
            <v>627</v>
          </cell>
          <cell r="CB187">
            <v>373</v>
          </cell>
          <cell r="CC187">
            <v>254</v>
          </cell>
          <cell r="CD187">
            <v>544</v>
          </cell>
          <cell r="CE187">
            <v>315</v>
          </cell>
          <cell r="CF187">
            <v>229</v>
          </cell>
          <cell r="CG187">
            <v>615</v>
          </cell>
          <cell r="CH187">
            <v>308</v>
          </cell>
          <cell r="CI187">
            <v>307</v>
          </cell>
          <cell r="CJ187">
            <v>714</v>
          </cell>
          <cell r="CK187">
            <v>420</v>
          </cell>
          <cell r="CL187">
            <v>294</v>
          </cell>
          <cell r="CM187">
            <v>709</v>
          </cell>
          <cell r="CN187">
            <v>401</v>
          </cell>
          <cell r="CO187">
            <v>308</v>
          </cell>
          <cell r="CP187">
            <v>721</v>
          </cell>
          <cell r="CQ187">
            <v>440</v>
          </cell>
          <cell r="CR187">
            <v>281</v>
          </cell>
          <cell r="CS187">
            <v>754</v>
          </cell>
          <cell r="CT187">
            <v>455</v>
          </cell>
          <cell r="CU187">
            <v>299</v>
          </cell>
          <cell r="CV187">
            <v>739</v>
          </cell>
          <cell r="CW187">
            <v>397</v>
          </cell>
          <cell r="CX187">
            <v>342</v>
          </cell>
          <cell r="CY187">
            <v>786</v>
          </cell>
          <cell r="CZ187">
            <v>437</v>
          </cell>
          <cell r="DA187">
            <v>349</v>
          </cell>
          <cell r="DB187">
            <v>721</v>
          </cell>
          <cell r="DC187">
            <v>382</v>
          </cell>
          <cell r="DD187">
            <v>339</v>
          </cell>
          <cell r="DE187">
            <v>631</v>
          </cell>
          <cell r="DF187">
            <v>344</v>
          </cell>
          <cell r="DG187">
            <v>287</v>
          </cell>
          <cell r="DH187">
            <v>664</v>
          </cell>
          <cell r="DI187">
            <v>311</v>
          </cell>
          <cell r="DJ187">
            <v>353</v>
          </cell>
          <cell r="DK187">
            <v>653</v>
          </cell>
          <cell r="DL187">
            <v>320</v>
          </cell>
          <cell r="DM187">
            <v>333</v>
          </cell>
          <cell r="DN187">
            <v>668</v>
          </cell>
          <cell r="DO187">
            <v>312</v>
          </cell>
          <cell r="DP187">
            <v>356</v>
          </cell>
          <cell r="DQ187">
            <v>733</v>
          </cell>
          <cell r="DR187">
            <v>325</v>
          </cell>
          <cell r="DS187">
            <v>408</v>
          </cell>
          <cell r="DT187">
            <v>786</v>
          </cell>
          <cell r="DU187">
            <v>425</v>
          </cell>
          <cell r="DV187">
            <v>361</v>
          </cell>
          <cell r="DW187">
            <v>766</v>
          </cell>
          <cell r="DX187">
            <v>418</v>
          </cell>
          <cell r="DY187">
            <v>348</v>
          </cell>
          <cell r="DZ187">
            <v>703</v>
          </cell>
          <cell r="EA187">
            <v>370</v>
          </cell>
          <cell r="EB187">
            <v>333</v>
          </cell>
          <cell r="EC187">
            <v>669</v>
          </cell>
          <cell r="ED187">
            <v>363</v>
          </cell>
          <cell r="EE187">
            <v>306</v>
          </cell>
          <cell r="EF187">
            <v>754</v>
          </cell>
          <cell r="EG187">
            <v>392</v>
          </cell>
          <cell r="EH187">
            <v>362</v>
          </cell>
          <cell r="EI187">
            <v>718</v>
          </cell>
          <cell r="EJ187">
            <v>365</v>
          </cell>
          <cell r="EK187">
            <v>353</v>
          </cell>
          <cell r="EL187">
            <v>773</v>
          </cell>
          <cell r="EM187">
            <v>351</v>
          </cell>
          <cell r="EN187">
            <v>422</v>
          </cell>
          <cell r="EO187">
            <v>789</v>
          </cell>
          <cell r="EP187">
            <v>377</v>
          </cell>
          <cell r="EQ187">
            <v>412</v>
          </cell>
          <cell r="ER187">
            <v>792</v>
          </cell>
          <cell r="ES187">
            <v>364</v>
          </cell>
          <cell r="ET187">
            <v>428</v>
          </cell>
          <cell r="EU187">
            <v>889</v>
          </cell>
          <cell r="EV187">
            <v>440</v>
          </cell>
          <cell r="EW187">
            <v>449</v>
          </cell>
          <cell r="EX187">
            <v>1008</v>
          </cell>
          <cell r="EY187">
            <v>499</v>
          </cell>
          <cell r="EZ187">
            <v>509</v>
          </cell>
          <cell r="FA187">
            <v>927</v>
          </cell>
          <cell r="FB187">
            <v>485</v>
          </cell>
          <cell r="FC187">
            <v>442</v>
          </cell>
          <cell r="FD187">
            <v>954</v>
          </cell>
          <cell r="FE187">
            <v>470</v>
          </cell>
          <cell r="FF187">
            <v>484</v>
          </cell>
          <cell r="FG187">
            <v>959</v>
          </cell>
          <cell r="FH187">
            <v>475</v>
          </cell>
          <cell r="FI187">
            <v>484</v>
          </cell>
          <cell r="FJ187">
            <v>983</v>
          </cell>
          <cell r="FK187">
            <v>479</v>
          </cell>
          <cell r="FL187">
            <v>504</v>
          </cell>
          <cell r="FM187">
            <v>1007</v>
          </cell>
          <cell r="FN187">
            <v>537</v>
          </cell>
          <cell r="FO187">
            <v>470</v>
          </cell>
          <cell r="FP187">
            <v>1076</v>
          </cell>
          <cell r="FQ187">
            <v>542</v>
          </cell>
          <cell r="FR187">
            <v>534</v>
          </cell>
          <cell r="FS187">
            <v>1069</v>
          </cell>
          <cell r="FT187">
            <v>498</v>
          </cell>
          <cell r="FU187">
            <v>571</v>
          </cell>
          <cell r="FV187">
            <v>1011</v>
          </cell>
          <cell r="FW187">
            <v>516</v>
          </cell>
          <cell r="FX187">
            <v>495</v>
          </cell>
          <cell r="FY187">
            <v>1026</v>
          </cell>
          <cell r="FZ187">
            <v>515</v>
          </cell>
          <cell r="GA187">
            <v>511</v>
          </cell>
          <cell r="GB187">
            <v>1025</v>
          </cell>
          <cell r="GC187">
            <v>489</v>
          </cell>
          <cell r="GD187">
            <v>536</v>
          </cell>
          <cell r="GE187">
            <v>1015</v>
          </cell>
          <cell r="GF187">
            <v>511</v>
          </cell>
          <cell r="GG187">
            <v>504</v>
          </cell>
          <cell r="GH187">
            <v>948</v>
          </cell>
          <cell r="GI187">
            <v>483</v>
          </cell>
          <cell r="GJ187">
            <v>465</v>
          </cell>
          <cell r="GK187">
            <v>957</v>
          </cell>
          <cell r="GL187">
            <v>468</v>
          </cell>
          <cell r="GM187">
            <v>489</v>
          </cell>
          <cell r="GN187">
            <v>927</v>
          </cell>
          <cell r="GO187">
            <v>457</v>
          </cell>
          <cell r="GP187">
            <v>470</v>
          </cell>
          <cell r="GQ187">
            <v>945</v>
          </cell>
          <cell r="GR187">
            <v>477</v>
          </cell>
          <cell r="GS187">
            <v>468</v>
          </cell>
          <cell r="GT187">
            <v>923</v>
          </cell>
          <cell r="GU187">
            <v>444</v>
          </cell>
          <cell r="GV187">
            <v>479</v>
          </cell>
          <cell r="GW187">
            <v>879</v>
          </cell>
          <cell r="GX187">
            <v>398</v>
          </cell>
          <cell r="GY187">
            <v>481</v>
          </cell>
          <cell r="GZ187">
            <v>952</v>
          </cell>
          <cell r="HA187">
            <v>458</v>
          </cell>
          <cell r="HB187">
            <v>494</v>
          </cell>
          <cell r="HC187">
            <v>881</v>
          </cell>
          <cell r="HD187">
            <v>435</v>
          </cell>
          <cell r="HE187">
            <v>446</v>
          </cell>
          <cell r="HF187">
            <v>999</v>
          </cell>
          <cell r="HG187">
            <v>470</v>
          </cell>
          <cell r="HH187">
            <v>529</v>
          </cell>
          <cell r="HI187">
            <v>1010</v>
          </cell>
          <cell r="HJ187">
            <v>460</v>
          </cell>
          <cell r="HK187">
            <v>550</v>
          </cell>
          <cell r="HL187">
            <v>1041</v>
          </cell>
          <cell r="HM187">
            <v>485</v>
          </cell>
          <cell r="HN187">
            <v>556</v>
          </cell>
          <cell r="HO187">
            <v>1133</v>
          </cell>
          <cell r="HP187">
            <v>550</v>
          </cell>
          <cell r="HQ187">
            <v>583</v>
          </cell>
          <cell r="HR187">
            <v>1234</v>
          </cell>
          <cell r="HS187">
            <v>617</v>
          </cell>
          <cell r="HT187">
            <v>617</v>
          </cell>
          <cell r="HU187">
            <v>981</v>
          </cell>
          <cell r="HV187">
            <v>479</v>
          </cell>
          <cell r="HW187">
            <v>502</v>
          </cell>
          <cell r="HX187">
            <v>944</v>
          </cell>
          <cell r="HY187">
            <v>486</v>
          </cell>
          <cell r="HZ187">
            <v>458</v>
          </cell>
          <cell r="IA187">
            <v>867</v>
          </cell>
          <cell r="IB187">
            <v>402</v>
          </cell>
          <cell r="IC187">
            <v>465</v>
          </cell>
          <cell r="ID187">
            <v>834</v>
          </cell>
          <cell r="IE187">
            <v>414</v>
          </cell>
          <cell r="IF187">
            <v>420</v>
          </cell>
          <cell r="IG187">
            <v>800</v>
          </cell>
          <cell r="IH187">
            <v>367</v>
          </cell>
          <cell r="II187">
            <v>433</v>
          </cell>
          <cell r="IJ187">
            <v>683</v>
          </cell>
          <cell r="IK187">
            <v>321</v>
          </cell>
          <cell r="IL187">
            <v>362</v>
          </cell>
          <cell r="IM187">
            <v>670</v>
          </cell>
          <cell r="IN187">
            <v>322</v>
          </cell>
          <cell r="IO187">
            <v>348</v>
          </cell>
          <cell r="IP187">
            <v>650</v>
          </cell>
          <cell r="IQ187">
            <v>318</v>
          </cell>
          <cell r="IR187">
            <v>332</v>
          </cell>
          <cell r="IS187">
            <v>601</v>
          </cell>
          <cell r="IT187">
            <v>289</v>
          </cell>
          <cell r="IU187">
            <v>312</v>
          </cell>
          <cell r="IV187">
            <v>558</v>
          </cell>
          <cell r="IW187">
            <v>278</v>
          </cell>
          <cell r="IX187">
            <v>280</v>
          </cell>
          <cell r="IY187">
            <v>554</v>
          </cell>
          <cell r="IZ187">
            <v>264</v>
          </cell>
          <cell r="JA187">
            <v>290</v>
          </cell>
          <cell r="JB187">
            <v>553</v>
          </cell>
          <cell r="JC187">
            <v>241</v>
          </cell>
          <cell r="JD187">
            <v>312</v>
          </cell>
          <cell r="JE187">
            <v>483</v>
          </cell>
          <cell r="JF187">
            <v>236</v>
          </cell>
          <cell r="JG187">
            <v>247</v>
          </cell>
          <cell r="JH187">
            <v>451</v>
          </cell>
          <cell r="JI187">
            <v>201</v>
          </cell>
          <cell r="JJ187">
            <v>250</v>
          </cell>
          <cell r="JK187">
            <v>417</v>
          </cell>
          <cell r="JL187">
            <v>175</v>
          </cell>
          <cell r="JM187">
            <v>242</v>
          </cell>
          <cell r="JN187">
            <v>415</v>
          </cell>
          <cell r="JO187">
            <v>175</v>
          </cell>
          <cell r="JP187">
            <v>240</v>
          </cell>
          <cell r="JQ187">
            <v>386</v>
          </cell>
          <cell r="JR187">
            <v>166</v>
          </cell>
          <cell r="JS187">
            <v>220</v>
          </cell>
          <cell r="JT187">
            <v>373</v>
          </cell>
          <cell r="JU187">
            <v>148</v>
          </cell>
          <cell r="JV187">
            <v>225</v>
          </cell>
          <cell r="JW187">
            <v>293</v>
          </cell>
          <cell r="JX187">
            <v>123</v>
          </cell>
          <cell r="JY187">
            <v>170</v>
          </cell>
          <cell r="JZ187">
            <v>242</v>
          </cell>
          <cell r="KA187">
            <v>85</v>
          </cell>
          <cell r="KB187">
            <v>157</v>
          </cell>
          <cell r="KC187">
            <v>231</v>
          </cell>
          <cell r="KD187">
            <v>81</v>
          </cell>
          <cell r="KE187">
            <v>150</v>
          </cell>
          <cell r="KF187">
            <v>911</v>
          </cell>
          <cell r="KG187">
            <v>238</v>
          </cell>
          <cell r="KH187">
            <v>673</v>
          </cell>
        </row>
        <row r="188">
          <cell r="C188" t="str">
            <v>North East Derbyshire</v>
          </cell>
          <cell r="D188" t="str">
            <v>E07000038</v>
          </cell>
          <cell r="E188" t="str">
            <v>Non-metropolitan District</v>
          </cell>
          <cell r="F188">
            <v>99639</v>
          </cell>
          <cell r="G188">
            <v>59940</v>
          </cell>
          <cell r="H188">
            <v>3.8371991299999997</v>
          </cell>
          <cell r="I188">
            <v>0.60157167374220932</v>
          </cell>
          <cell r="J188">
            <v>4930</v>
          </cell>
          <cell r="K188">
            <v>4598</v>
          </cell>
          <cell r="L188">
            <v>5002</v>
          </cell>
          <cell r="M188">
            <v>5066</v>
          </cell>
          <cell r="N188">
            <v>5481</v>
          </cell>
          <cell r="O188">
            <v>5946</v>
          </cell>
          <cell r="P188">
            <v>7433</v>
          </cell>
          <cell r="Q188">
            <v>7686</v>
          </cell>
          <cell r="R188">
            <v>6819</v>
          </cell>
          <cell r="S188">
            <v>6979</v>
          </cell>
          <cell r="T188">
            <v>48702</v>
          </cell>
          <cell r="U188">
            <v>50937</v>
          </cell>
          <cell r="V188">
            <v>916</v>
          </cell>
          <cell r="W188">
            <v>433</v>
          </cell>
          <cell r="X188">
            <v>483</v>
          </cell>
          <cell r="Y188">
            <v>904</v>
          </cell>
          <cell r="Z188">
            <v>441</v>
          </cell>
          <cell r="AA188">
            <v>463</v>
          </cell>
          <cell r="AB188">
            <v>906</v>
          </cell>
          <cell r="AC188">
            <v>462</v>
          </cell>
          <cell r="AD188">
            <v>444</v>
          </cell>
          <cell r="AE188">
            <v>1043</v>
          </cell>
          <cell r="AF188">
            <v>528</v>
          </cell>
          <cell r="AG188">
            <v>515</v>
          </cell>
          <cell r="AH188">
            <v>1028</v>
          </cell>
          <cell r="AI188">
            <v>536</v>
          </cell>
          <cell r="AJ188">
            <v>492</v>
          </cell>
          <cell r="AK188">
            <v>1060</v>
          </cell>
          <cell r="AL188">
            <v>565</v>
          </cell>
          <cell r="AM188">
            <v>495</v>
          </cell>
          <cell r="AN188">
            <v>989</v>
          </cell>
          <cell r="AO188">
            <v>521</v>
          </cell>
          <cell r="AP188">
            <v>468</v>
          </cell>
          <cell r="AQ188">
            <v>1075</v>
          </cell>
          <cell r="AR188">
            <v>536</v>
          </cell>
          <cell r="AS188">
            <v>539</v>
          </cell>
          <cell r="AT188">
            <v>996</v>
          </cell>
          <cell r="AU188">
            <v>510</v>
          </cell>
          <cell r="AV188">
            <v>486</v>
          </cell>
          <cell r="AW188">
            <v>1018</v>
          </cell>
          <cell r="AX188">
            <v>495</v>
          </cell>
          <cell r="AY188">
            <v>523</v>
          </cell>
          <cell r="AZ188">
            <v>1041</v>
          </cell>
          <cell r="BA188">
            <v>507</v>
          </cell>
          <cell r="BB188">
            <v>534</v>
          </cell>
          <cell r="BC188">
            <v>1028</v>
          </cell>
          <cell r="BD188">
            <v>512</v>
          </cell>
          <cell r="BE188">
            <v>516</v>
          </cell>
          <cell r="BF188">
            <v>968</v>
          </cell>
          <cell r="BG188">
            <v>484</v>
          </cell>
          <cell r="BH188">
            <v>484</v>
          </cell>
          <cell r="BI188">
            <v>1018</v>
          </cell>
          <cell r="BJ188">
            <v>493</v>
          </cell>
          <cell r="BK188">
            <v>525</v>
          </cell>
          <cell r="BL188">
            <v>1061</v>
          </cell>
          <cell r="BM188">
            <v>524</v>
          </cell>
          <cell r="BN188">
            <v>537</v>
          </cell>
          <cell r="BO188">
            <v>988</v>
          </cell>
          <cell r="BP188">
            <v>499</v>
          </cell>
          <cell r="BQ188">
            <v>489</v>
          </cell>
          <cell r="BR188">
            <v>1122</v>
          </cell>
          <cell r="BS188">
            <v>560</v>
          </cell>
          <cell r="BT188">
            <v>562</v>
          </cell>
          <cell r="BU188">
            <v>1107</v>
          </cell>
          <cell r="BV188">
            <v>591</v>
          </cell>
          <cell r="BW188">
            <v>516</v>
          </cell>
          <cell r="BX188">
            <v>1118</v>
          </cell>
          <cell r="BY188">
            <v>526</v>
          </cell>
          <cell r="BZ188">
            <v>592</v>
          </cell>
          <cell r="CA188">
            <v>984</v>
          </cell>
          <cell r="CB188">
            <v>544</v>
          </cell>
          <cell r="CC188">
            <v>440</v>
          </cell>
          <cell r="CD188">
            <v>936</v>
          </cell>
          <cell r="CE188">
            <v>489</v>
          </cell>
          <cell r="CF188">
            <v>447</v>
          </cell>
          <cell r="CG188">
            <v>1028</v>
          </cell>
          <cell r="CH188">
            <v>564</v>
          </cell>
          <cell r="CI188">
            <v>464</v>
          </cell>
          <cell r="CJ188">
            <v>1022</v>
          </cell>
          <cell r="CK188">
            <v>533</v>
          </cell>
          <cell r="CL188">
            <v>489</v>
          </cell>
          <cell r="CM188">
            <v>1138</v>
          </cell>
          <cell r="CN188">
            <v>567</v>
          </cell>
          <cell r="CO188">
            <v>571</v>
          </cell>
          <cell r="CP188">
            <v>1073</v>
          </cell>
          <cell r="CQ188">
            <v>556</v>
          </cell>
          <cell r="CR188">
            <v>517</v>
          </cell>
          <cell r="CS188">
            <v>1060</v>
          </cell>
          <cell r="CT188">
            <v>552</v>
          </cell>
          <cell r="CU188">
            <v>508</v>
          </cell>
          <cell r="CV188">
            <v>978</v>
          </cell>
          <cell r="CW188">
            <v>486</v>
          </cell>
          <cell r="CX188">
            <v>492</v>
          </cell>
          <cell r="CY188">
            <v>1018</v>
          </cell>
          <cell r="CZ188">
            <v>521</v>
          </cell>
          <cell r="DA188">
            <v>497</v>
          </cell>
          <cell r="DB188">
            <v>1034</v>
          </cell>
          <cell r="DC188">
            <v>509</v>
          </cell>
          <cell r="DD188">
            <v>525</v>
          </cell>
          <cell r="DE188">
            <v>958</v>
          </cell>
          <cell r="DF188">
            <v>439</v>
          </cell>
          <cell r="DG188">
            <v>519</v>
          </cell>
          <cell r="DH188">
            <v>1037</v>
          </cell>
          <cell r="DI188">
            <v>505</v>
          </cell>
          <cell r="DJ188">
            <v>532</v>
          </cell>
          <cell r="DK188">
            <v>1013</v>
          </cell>
          <cell r="DL188">
            <v>528</v>
          </cell>
          <cell r="DM188">
            <v>485</v>
          </cell>
          <cell r="DN188">
            <v>951</v>
          </cell>
          <cell r="DO188">
            <v>449</v>
          </cell>
          <cell r="DP188">
            <v>502</v>
          </cell>
          <cell r="DQ188">
            <v>974</v>
          </cell>
          <cell r="DR188">
            <v>472</v>
          </cell>
          <cell r="DS188">
            <v>502</v>
          </cell>
          <cell r="DT188">
            <v>1045</v>
          </cell>
          <cell r="DU188">
            <v>541</v>
          </cell>
          <cell r="DV188">
            <v>504</v>
          </cell>
          <cell r="DW188">
            <v>1050</v>
          </cell>
          <cell r="DX188">
            <v>500</v>
          </cell>
          <cell r="DY188">
            <v>550</v>
          </cell>
          <cell r="DZ188">
            <v>930</v>
          </cell>
          <cell r="EA188">
            <v>441</v>
          </cell>
          <cell r="EB188">
            <v>489</v>
          </cell>
          <cell r="EC188">
            <v>945</v>
          </cell>
          <cell r="ED188">
            <v>432</v>
          </cell>
          <cell r="EE188">
            <v>513</v>
          </cell>
          <cell r="EF188">
            <v>973</v>
          </cell>
          <cell r="EG188">
            <v>441</v>
          </cell>
          <cell r="EH188">
            <v>532</v>
          </cell>
          <cell r="EI188">
            <v>1058</v>
          </cell>
          <cell r="EJ188">
            <v>523</v>
          </cell>
          <cell r="EK188">
            <v>535</v>
          </cell>
          <cell r="EL188">
            <v>1085</v>
          </cell>
          <cell r="EM188">
            <v>523</v>
          </cell>
          <cell r="EN188">
            <v>562</v>
          </cell>
          <cell r="EO188">
            <v>1180</v>
          </cell>
          <cell r="EP188">
            <v>592</v>
          </cell>
          <cell r="EQ188">
            <v>588</v>
          </cell>
          <cell r="ER188">
            <v>1288</v>
          </cell>
          <cell r="ES188">
            <v>617</v>
          </cell>
          <cell r="ET188">
            <v>671</v>
          </cell>
          <cell r="EU188">
            <v>1386</v>
          </cell>
          <cell r="EV188">
            <v>692</v>
          </cell>
          <cell r="EW188">
            <v>694</v>
          </cell>
          <cell r="EX188">
            <v>1532</v>
          </cell>
          <cell r="EY188">
            <v>720</v>
          </cell>
          <cell r="EZ188">
            <v>812</v>
          </cell>
          <cell r="FA188">
            <v>1407</v>
          </cell>
          <cell r="FB188">
            <v>659</v>
          </cell>
          <cell r="FC188">
            <v>748</v>
          </cell>
          <cell r="FD188">
            <v>1467</v>
          </cell>
          <cell r="FE188">
            <v>736</v>
          </cell>
          <cell r="FF188">
            <v>731</v>
          </cell>
          <cell r="FG188">
            <v>1512</v>
          </cell>
          <cell r="FH188">
            <v>755</v>
          </cell>
          <cell r="FI188">
            <v>757</v>
          </cell>
          <cell r="FJ188">
            <v>1616</v>
          </cell>
          <cell r="FK188">
            <v>771</v>
          </cell>
          <cell r="FL188">
            <v>845</v>
          </cell>
          <cell r="FM188">
            <v>1575</v>
          </cell>
          <cell r="FN188">
            <v>779</v>
          </cell>
          <cell r="FO188">
            <v>796</v>
          </cell>
          <cell r="FP188">
            <v>1651</v>
          </cell>
          <cell r="FQ188">
            <v>832</v>
          </cell>
          <cell r="FR188">
            <v>819</v>
          </cell>
          <cell r="FS188">
            <v>1537</v>
          </cell>
          <cell r="FT188">
            <v>720</v>
          </cell>
          <cell r="FU188">
            <v>817</v>
          </cell>
          <cell r="FV188">
            <v>1459</v>
          </cell>
          <cell r="FW188">
            <v>732</v>
          </cell>
          <cell r="FX188">
            <v>727</v>
          </cell>
          <cell r="FY188">
            <v>1472</v>
          </cell>
          <cell r="FZ188">
            <v>739</v>
          </cell>
          <cell r="GA188">
            <v>733</v>
          </cell>
          <cell r="GB188">
            <v>1423</v>
          </cell>
          <cell r="GC188">
            <v>710</v>
          </cell>
          <cell r="GD188">
            <v>713</v>
          </cell>
          <cell r="GE188">
            <v>1491</v>
          </cell>
          <cell r="GF188">
            <v>732</v>
          </cell>
          <cell r="GG188">
            <v>759</v>
          </cell>
          <cell r="GH188">
            <v>1460</v>
          </cell>
          <cell r="GI188">
            <v>721</v>
          </cell>
          <cell r="GJ188">
            <v>739</v>
          </cell>
          <cell r="GK188">
            <v>1512</v>
          </cell>
          <cell r="GL188">
            <v>774</v>
          </cell>
          <cell r="GM188">
            <v>738</v>
          </cell>
          <cell r="GN188">
            <v>1342</v>
          </cell>
          <cell r="GO188">
            <v>676</v>
          </cell>
          <cell r="GP188">
            <v>666</v>
          </cell>
          <cell r="GQ188">
            <v>1390</v>
          </cell>
          <cell r="GR188">
            <v>659</v>
          </cell>
          <cell r="GS188">
            <v>731</v>
          </cell>
          <cell r="GT188">
            <v>1349</v>
          </cell>
          <cell r="GU188">
            <v>676</v>
          </cell>
          <cell r="GV188">
            <v>673</v>
          </cell>
          <cell r="GW188">
            <v>1409</v>
          </cell>
          <cell r="GX188">
            <v>689</v>
          </cell>
          <cell r="GY188">
            <v>720</v>
          </cell>
          <cell r="GZ188">
            <v>1269</v>
          </cell>
          <cell r="HA188">
            <v>676</v>
          </cell>
          <cell r="HB188">
            <v>593</v>
          </cell>
          <cell r="HC188">
            <v>1253</v>
          </cell>
          <cell r="HD188">
            <v>579</v>
          </cell>
          <cell r="HE188">
            <v>674</v>
          </cell>
          <cell r="HF188">
            <v>1323</v>
          </cell>
          <cell r="HG188">
            <v>637</v>
          </cell>
          <cell r="HH188">
            <v>686</v>
          </cell>
          <cell r="HI188">
            <v>1397</v>
          </cell>
          <cell r="HJ188">
            <v>684</v>
          </cell>
          <cell r="HK188">
            <v>713</v>
          </cell>
          <cell r="HL188">
            <v>1495</v>
          </cell>
          <cell r="HM188">
            <v>725</v>
          </cell>
          <cell r="HN188">
            <v>770</v>
          </cell>
          <cell r="HO188">
            <v>1558</v>
          </cell>
          <cell r="HP188">
            <v>759</v>
          </cell>
          <cell r="HQ188">
            <v>799</v>
          </cell>
          <cell r="HR188">
            <v>1626</v>
          </cell>
          <cell r="HS188">
            <v>799</v>
          </cell>
          <cell r="HT188">
            <v>827</v>
          </cell>
          <cell r="HU188">
            <v>1390</v>
          </cell>
          <cell r="HV188">
            <v>665</v>
          </cell>
          <cell r="HW188">
            <v>725</v>
          </cell>
          <cell r="HX188">
            <v>1386</v>
          </cell>
          <cell r="HY188">
            <v>682</v>
          </cell>
          <cell r="HZ188">
            <v>704</v>
          </cell>
          <cell r="IA188">
            <v>1388</v>
          </cell>
          <cell r="IB188">
            <v>677</v>
          </cell>
          <cell r="IC188">
            <v>711</v>
          </cell>
          <cell r="ID188">
            <v>1191</v>
          </cell>
          <cell r="IE188">
            <v>567</v>
          </cell>
          <cell r="IF188">
            <v>624</v>
          </cell>
          <cell r="IG188">
            <v>1052</v>
          </cell>
          <cell r="IH188">
            <v>491</v>
          </cell>
          <cell r="II188">
            <v>561</v>
          </cell>
          <cell r="IJ188">
            <v>966</v>
          </cell>
          <cell r="IK188">
            <v>445</v>
          </cell>
          <cell r="IL188">
            <v>521</v>
          </cell>
          <cell r="IM188">
            <v>960</v>
          </cell>
          <cell r="IN188">
            <v>467</v>
          </cell>
          <cell r="IO188">
            <v>493</v>
          </cell>
          <cell r="IP188">
            <v>1015</v>
          </cell>
          <cell r="IQ188">
            <v>503</v>
          </cell>
          <cell r="IR188">
            <v>512</v>
          </cell>
          <cell r="IS188">
            <v>931</v>
          </cell>
          <cell r="IT188">
            <v>432</v>
          </cell>
          <cell r="IU188">
            <v>499</v>
          </cell>
          <cell r="IV188">
            <v>821</v>
          </cell>
          <cell r="IW188">
            <v>383</v>
          </cell>
          <cell r="IX188">
            <v>438</v>
          </cell>
          <cell r="IY188">
            <v>766</v>
          </cell>
          <cell r="IZ188">
            <v>345</v>
          </cell>
          <cell r="JA188">
            <v>421</v>
          </cell>
          <cell r="JB188">
            <v>732</v>
          </cell>
          <cell r="JC188">
            <v>328</v>
          </cell>
          <cell r="JD188">
            <v>404</v>
          </cell>
          <cell r="JE188">
            <v>593</v>
          </cell>
          <cell r="JF188">
            <v>277</v>
          </cell>
          <cell r="JG188">
            <v>316</v>
          </cell>
          <cell r="JH188">
            <v>634</v>
          </cell>
          <cell r="JI188">
            <v>284</v>
          </cell>
          <cell r="JJ188">
            <v>350</v>
          </cell>
          <cell r="JK188">
            <v>545</v>
          </cell>
          <cell r="JL188">
            <v>231</v>
          </cell>
          <cell r="JM188">
            <v>314</v>
          </cell>
          <cell r="JN188">
            <v>508</v>
          </cell>
          <cell r="JO188">
            <v>221</v>
          </cell>
          <cell r="JP188">
            <v>287</v>
          </cell>
          <cell r="JQ188">
            <v>472</v>
          </cell>
          <cell r="JR188">
            <v>193</v>
          </cell>
          <cell r="JS188">
            <v>279</v>
          </cell>
          <cell r="JT188">
            <v>365</v>
          </cell>
          <cell r="JU188">
            <v>153</v>
          </cell>
          <cell r="JV188">
            <v>212</v>
          </cell>
          <cell r="JW188">
            <v>359</v>
          </cell>
          <cell r="JX188">
            <v>135</v>
          </cell>
          <cell r="JY188">
            <v>224</v>
          </cell>
          <cell r="JZ188">
            <v>294</v>
          </cell>
          <cell r="KA188">
            <v>118</v>
          </cell>
          <cell r="KB188">
            <v>176</v>
          </cell>
          <cell r="KC188">
            <v>242</v>
          </cell>
          <cell r="KD188">
            <v>105</v>
          </cell>
          <cell r="KE188">
            <v>137</v>
          </cell>
          <cell r="KF188">
            <v>974</v>
          </cell>
          <cell r="KG188">
            <v>322</v>
          </cell>
          <cell r="KH188">
            <v>652</v>
          </cell>
        </row>
        <row r="189">
          <cell r="C189" t="str">
            <v>North East Lincolnshire</v>
          </cell>
          <cell r="D189" t="str">
            <v>E06000012</v>
          </cell>
          <cell r="E189" t="str">
            <v>Unitary Authority</v>
          </cell>
          <cell r="F189">
            <v>159570</v>
          </cell>
          <cell r="G189">
            <v>97980</v>
          </cell>
          <cell r="H189">
            <v>6.2669628800000003</v>
          </cell>
          <cell r="I189">
            <v>0.61402519270539579</v>
          </cell>
          <cell r="J189">
            <v>8599</v>
          </cell>
          <cell r="K189">
            <v>8205</v>
          </cell>
          <cell r="L189">
            <v>9985</v>
          </cell>
          <cell r="M189">
            <v>10343</v>
          </cell>
          <cell r="N189">
            <v>9238</v>
          </cell>
          <cell r="O189">
            <v>9204</v>
          </cell>
          <cell r="P189">
            <v>11322</v>
          </cell>
          <cell r="Q189">
            <v>11731</v>
          </cell>
          <cell r="R189">
            <v>9608</v>
          </cell>
          <cell r="S189">
            <v>9745</v>
          </cell>
          <cell r="T189">
            <v>78263</v>
          </cell>
          <cell r="U189">
            <v>81307</v>
          </cell>
          <cell r="V189">
            <v>1958</v>
          </cell>
          <cell r="W189">
            <v>1004</v>
          </cell>
          <cell r="X189">
            <v>954</v>
          </cell>
          <cell r="Y189">
            <v>1951</v>
          </cell>
          <cell r="Z189">
            <v>973</v>
          </cell>
          <cell r="AA189">
            <v>978</v>
          </cell>
          <cell r="AB189">
            <v>1934</v>
          </cell>
          <cell r="AC189">
            <v>980</v>
          </cell>
          <cell r="AD189">
            <v>954</v>
          </cell>
          <cell r="AE189">
            <v>2077</v>
          </cell>
          <cell r="AF189">
            <v>999</v>
          </cell>
          <cell r="AG189">
            <v>1078</v>
          </cell>
          <cell r="AH189">
            <v>2031</v>
          </cell>
          <cell r="AI189">
            <v>1061</v>
          </cell>
          <cell r="AJ189">
            <v>970</v>
          </cell>
          <cell r="AK189">
            <v>2097</v>
          </cell>
          <cell r="AL189">
            <v>1047</v>
          </cell>
          <cell r="AM189">
            <v>1050</v>
          </cell>
          <cell r="AN189">
            <v>2001</v>
          </cell>
          <cell r="AO189">
            <v>983</v>
          </cell>
          <cell r="AP189">
            <v>1018</v>
          </cell>
          <cell r="AQ189">
            <v>1946</v>
          </cell>
          <cell r="AR189">
            <v>1017</v>
          </cell>
          <cell r="AS189">
            <v>929</v>
          </cell>
          <cell r="AT189">
            <v>1952</v>
          </cell>
          <cell r="AU189">
            <v>1032</v>
          </cell>
          <cell r="AV189">
            <v>920</v>
          </cell>
          <cell r="AW189">
            <v>1969</v>
          </cell>
          <cell r="AX189">
            <v>1050</v>
          </cell>
          <cell r="AY189">
            <v>919</v>
          </cell>
          <cell r="AZ189">
            <v>1936</v>
          </cell>
          <cell r="BA189">
            <v>948</v>
          </cell>
          <cell r="BB189">
            <v>988</v>
          </cell>
          <cell r="BC189">
            <v>1722</v>
          </cell>
          <cell r="BD189">
            <v>884</v>
          </cell>
          <cell r="BE189">
            <v>838</v>
          </cell>
          <cell r="BF189">
            <v>1708</v>
          </cell>
          <cell r="BG189">
            <v>824</v>
          </cell>
          <cell r="BH189">
            <v>884</v>
          </cell>
          <cell r="BI189">
            <v>1721</v>
          </cell>
          <cell r="BJ189">
            <v>865</v>
          </cell>
          <cell r="BK189">
            <v>856</v>
          </cell>
          <cell r="BL189">
            <v>1665</v>
          </cell>
          <cell r="BM189">
            <v>828</v>
          </cell>
          <cell r="BN189">
            <v>837</v>
          </cell>
          <cell r="BO189">
            <v>1773</v>
          </cell>
          <cell r="BP189">
            <v>910</v>
          </cell>
          <cell r="BQ189">
            <v>863</v>
          </cell>
          <cell r="BR189">
            <v>1889</v>
          </cell>
          <cell r="BS189">
            <v>987</v>
          </cell>
          <cell r="BT189">
            <v>902</v>
          </cell>
          <cell r="BU189">
            <v>1874</v>
          </cell>
          <cell r="BV189">
            <v>955</v>
          </cell>
          <cell r="BW189">
            <v>919</v>
          </cell>
          <cell r="BX189">
            <v>1961</v>
          </cell>
          <cell r="BY189">
            <v>955</v>
          </cell>
          <cell r="BZ189">
            <v>1006</v>
          </cell>
          <cell r="CA189">
            <v>1660</v>
          </cell>
          <cell r="CB189">
            <v>893</v>
          </cell>
          <cell r="CC189">
            <v>767</v>
          </cell>
          <cell r="CD189">
            <v>1556</v>
          </cell>
          <cell r="CE189">
            <v>848</v>
          </cell>
          <cell r="CF189">
            <v>708</v>
          </cell>
          <cell r="CG189">
            <v>1731</v>
          </cell>
          <cell r="CH189">
            <v>857</v>
          </cell>
          <cell r="CI189">
            <v>874</v>
          </cell>
          <cell r="CJ189">
            <v>1858</v>
          </cell>
          <cell r="CK189">
            <v>918</v>
          </cell>
          <cell r="CL189">
            <v>940</v>
          </cell>
          <cell r="CM189">
            <v>2057</v>
          </cell>
          <cell r="CN189">
            <v>1063</v>
          </cell>
          <cell r="CO189">
            <v>994</v>
          </cell>
          <cell r="CP189">
            <v>2218</v>
          </cell>
          <cell r="CQ189">
            <v>1123</v>
          </cell>
          <cell r="CR189">
            <v>1095</v>
          </cell>
          <cell r="CS189">
            <v>2094</v>
          </cell>
          <cell r="CT189">
            <v>1030</v>
          </cell>
          <cell r="CU189">
            <v>1064</v>
          </cell>
          <cell r="CV189">
            <v>2157</v>
          </cell>
          <cell r="CW189">
            <v>1092</v>
          </cell>
          <cell r="CX189">
            <v>1065</v>
          </cell>
          <cell r="CY189">
            <v>2320</v>
          </cell>
          <cell r="CZ189">
            <v>1151</v>
          </cell>
          <cell r="DA189">
            <v>1169</v>
          </cell>
          <cell r="DB189">
            <v>2079</v>
          </cell>
          <cell r="DC189">
            <v>1025</v>
          </cell>
          <cell r="DD189">
            <v>1054</v>
          </cell>
          <cell r="DE189">
            <v>2141</v>
          </cell>
          <cell r="DF189">
            <v>1081</v>
          </cell>
          <cell r="DG189">
            <v>1060</v>
          </cell>
          <cell r="DH189">
            <v>1941</v>
          </cell>
          <cell r="DI189">
            <v>948</v>
          </cell>
          <cell r="DJ189">
            <v>993</v>
          </cell>
          <cell r="DK189">
            <v>1926</v>
          </cell>
          <cell r="DL189">
            <v>892</v>
          </cell>
          <cell r="DM189">
            <v>1034</v>
          </cell>
          <cell r="DN189">
            <v>1866</v>
          </cell>
          <cell r="DO189">
            <v>887</v>
          </cell>
          <cell r="DP189">
            <v>979</v>
          </cell>
          <cell r="DQ189">
            <v>1885</v>
          </cell>
          <cell r="DR189">
            <v>933</v>
          </cell>
          <cell r="DS189">
            <v>952</v>
          </cell>
          <cell r="DT189">
            <v>1919</v>
          </cell>
          <cell r="DU189">
            <v>946</v>
          </cell>
          <cell r="DV189">
            <v>973</v>
          </cell>
          <cell r="DW189">
            <v>1818</v>
          </cell>
          <cell r="DX189">
            <v>889</v>
          </cell>
          <cell r="DY189">
            <v>929</v>
          </cell>
          <cell r="DZ189">
            <v>1785</v>
          </cell>
          <cell r="EA189">
            <v>920</v>
          </cell>
          <cell r="EB189">
            <v>865</v>
          </cell>
          <cell r="EC189">
            <v>1569</v>
          </cell>
          <cell r="ED189">
            <v>779</v>
          </cell>
          <cell r="EE189">
            <v>790</v>
          </cell>
          <cell r="EF189">
            <v>1568</v>
          </cell>
          <cell r="EG189">
            <v>759</v>
          </cell>
          <cell r="EH189">
            <v>809</v>
          </cell>
          <cell r="EI189">
            <v>1671</v>
          </cell>
          <cell r="EJ189">
            <v>842</v>
          </cell>
          <cell r="EK189">
            <v>829</v>
          </cell>
          <cell r="EL189">
            <v>1751</v>
          </cell>
          <cell r="EM189">
            <v>900</v>
          </cell>
          <cell r="EN189">
            <v>851</v>
          </cell>
          <cell r="EO189">
            <v>1862</v>
          </cell>
          <cell r="EP189">
            <v>957</v>
          </cell>
          <cell r="EQ189">
            <v>905</v>
          </cell>
          <cell r="ER189">
            <v>1935</v>
          </cell>
          <cell r="ES189">
            <v>986</v>
          </cell>
          <cell r="ET189">
            <v>949</v>
          </cell>
          <cell r="EU189">
            <v>2205</v>
          </cell>
          <cell r="EV189">
            <v>1092</v>
          </cell>
          <cell r="EW189">
            <v>1113</v>
          </cell>
          <cell r="EX189">
            <v>2278</v>
          </cell>
          <cell r="EY189">
            <v>1114</v>
          </cell>
          <cell r="EZ189">
            <v>1164</v>
          </cell>
          <cell r="FA189">
            <v>2140</v>
          </cell>
          <cell r="FB189">
            <v>1081</v>
          </cell>
          <cell r="FC189">
            <v>1059</v>
          </cell>
          <cell r="FD189">
            <v>2304</v>
          </cell>
          <cell r="FE189">
            <v>1071</v>
          </cell>
          <cell r="FF189">
            <v>1233</v>
          </cell>
          <cell r="FG189">
            <v>2236</v>
          </cell>
          <cell r="FH189">
            <v>1082</v>
          </cell>
          <cell r="FI189">
            <v>1154</v>
          </cell>
          <cell r="FJ189">
            <v>2274</v>
          </cell>
          <cell r="FK189">
            <v>1140</v>
          </cell>
          <cell r="FL189">
            <v>1134</v>
          </cell>
          <cell r="FM189">
            <v>2348</v>
          </cell>
          <cell r="FN189">
            <v>1132</v>
          </cell>
          <cell r="FO189">
            <v>1216</v>
          </cell>
          <cell r="FP189">
            <v>2374</v>
          </cell>
          <cell r="FQ189">
            <v>1154</v>
          </cell>
          <cell r="FR189">
            <v>1220</v>
          </cell>
          <cell r="FS189">
            <v>2329</v>
          </cell>
          <cell r="FT189">
            <v>1152</v>
          </cell>
          <cell r="FU189">
            <v>1177</v>
          </cell>
          <cell r="FV189">
            <v>2393</v>
          </cell>
          <cell r="FW189">
            <v>1165</v>
          </cell>
          <cell r="FX189">
            <v>1228</v>
          </cell>
          <cell r="FY189">
            <v>2349</v>
          </cell>
          <cell r="FZ189">
            <v>1173</v>
          </cell>
          <cell r="GA189">
            <v>1176</v>
          </cell>
          <cell r="GB189">
            <v>2306</v>
          </cell>
          <cell r="GC189">
            <v>1172</v>
          </cell>
          <cell r="GD189">
            <v>1134</v>
          </cell>
          <cell r="GE189">
            <v>2125</v>
          </cell>
          <cell r="GF189">
            <v>1088</v>
          </cell>
          <cell r="GG189">
            <v>1037</v>
          </cell>
          <cell r="GH189">
            <v>2106</v>
          </cell>
          <cell r="GI189">
            <v>1007</v>
          </cell>
          <cell r="GJ189">
            <v>1099</v>
          </cell>
          <cell r="GK189">
            <v>2089</v>
          </cell>
          <cell r="GL189">
            <v>1023</v>
          </cell>
          <cell r="GM189">
            <v>1066</v>
          </cell>
          <cell r="GN189">
            <v>1936</v>
          </cell>
          <cell r="GO189">
            <v>976</v>
          </cell>
          <cell r="GP189">
            <v>960</v>
          </cell>
          <cell r="GQ189">
            <v>1947</v>
          </cell>
          <cell r="GR189">
            <v>957</v>
          </cell>
          <cell r="GS189">
            <v>990</v>
          </cell>
          <cell r="GT189">
            <v>1835</v>
          </cell>
          <cell r="GU189">
            <v>907</v>
          </cell>
          <cell r="GV189">
            <v>928</v>
          </cell>
          <cell r="GW189">
            <v>1899</v>
          </cell>
          <cell r="GX189">
            <v>944</v>
          </cell>
          <cell r="GY189">
            <v>955</v>
          </cell>
          <cell r="GZ189">
            <v>1824</v>
          </cell>
          <cell r="HA189">
            <v>925</v>
          </cell>
          <cell r="HB189">
            <v>899</v>
          </cell>
          <cell r="HC189">
            <v>1790</v>
          </cell>
          <cell r="HD189">
            <v>880</v>
          </cell>
          <cell r="HE189">
            <v>910</v>
          </cell>
          <cell r="HF189">
            <v>1802</v>
          </cell>
          <cell r="HG189">
            <v>901</v>
          </cell>
          <cell r="HH189">
            <v>901</v>
          </cell>
          <cell r="HI189">
            <v>1818</v>
          </cell>
          <cell r="HJ189">
            <v>894</v>
          </cell>
          <cell r="HK189">
            <v>924</v>
          </cell>
          <cell r="HL189">
            <v>1862</v>
          </cell>
          <cell r="HM189">
            <v>924</v>
          </cell>
          <cell r="HN189">
            <v>938</v>
          </cell>
          <cell r="HO189">
            <v>1989</v>
          </cell>
          <cell r="HP189">
            <v>959</v>
          </cell>
          <cell r="HQ189">
            <v>1030</v>
          </cell>
          <cell r="HR189">
            <v>2252</v>
          </cell>
          <cell r="HS189">
            <v>1138</v>
          </cell>
          <cell r="HT189">
            <v>1114</v>
          </cell>
          <cell r="HU189">
            <v>1661</v>
          </cell>
          <cell r="HV189">
            <v>796</v>
          </cell>
          <cell r="HW189">
            <v>865</v>
          </cell>
          <cell r="HX189">
            <v>1571</v>
          </cell>
          <cell r="HY189">
            <v>757</v>
          </cell>
          <cell r="HZ189">
            <v>814</v>
          </cell>
          <cell r="IA189">
            <v>1530</v>
          </cell>
          <cell r="IB189">
            <v>725</v>
          </cell>
          <cell r="IC189">
            <v>805</v>
          </cell>
          <cell r="ID189">
            <v>1422</v>
          </cell>
          <cell r="IE189">
            <v>681</v>
          </cell>
          <cell r="IF189">
            <v>741</v>
          </cell>
          <cell r="IG189">
            <v>1279</v>
          </cell>
          <cell r="IH189">
            <v>642</v>
          </cell>
          <cell r="II189">
            <v>637</v>
          </cell>
          <cell r="IJ189">
            <v>1238</v>
          </cell>
          <cell r="IK189">
            <v>579</v>
          </cell>
          <cell r="IL189">
            <v>659</v>
          </cell>
          <cell r="IM189">
            <v>1282</v>
          </cell>
          <cell r="IN189">
            <v>563</v>
          </cell>
          <cell r="IO189">
            <v>719</v>
          </cell>
          <cell r="IP189">
            <v>1225</v>
          </cell>
          <cell r="IQ189">
            <v>524</v>
          </cell>
          <cell r="IR189">
            <v>701</v>
          </cell>
          <cell r="IS189">
            <v>1224</v>
          </cell>
          <cell r="IT189">
            <v>554</v>
          </cell>
          <cell r="IU189">
            <v>670</v>
          </cell>
          <cell r="IV189">
            <v>1190</v>
          </cell>
          <cell r="IW189">
            <v>536</v>
          </cell>
          <cell r="IX189">
            <v>654</v>
          </cell>
          <cell r="IY189">
            <v>1043</v>
          </cell>
          <cell r="IZ189">
            <v>445</v>
          </cell>
          <cell r="JA189">
            <v>598</v>
          </cell>
          <cell r="JB189">
            <v>1056</v>
          </cell>
          <cell r="JC189">
            <v>501</v>
          </cell>
          <cell r="JD189">
            <v>555</v>
          </cell>
          <cell r="JE189">
            <v>991</v>
          </cell>
          <cell r="JF189">
            <v>446</v>
          </cell>
          <cell r="JG189">
            <v>545</v>
          </cell>
          <cell r="JH189">
            <v>881</v>
          </cell>
          <cell r="JI189">
            <v>393</v>
          </cell>
          <cell r="JJ189">
            <v>488</v>
          </cell>
          <cell r="JK189">
            <v>813</v>
          </cell>
          <cell r="JL189">
            <v>331</v>
          </cell>
          <cell r="JM189">
            <v>482</v>
          </cell>
          <cell r="JN189">
            <v>778</v>
          </cell>
          <cell r="JO189">
            <v>322</v>
          </cell>
          <cell r="JP189">
            <v>456</v>
          </cell>
          <cell r="JQ189">
            <v>665</v>
          </cell>
          <cell r="JR189">
            <v>288</v>
          </cell>
          <cell r="JS189">
            <v>377</v>
          </cell>
          <cell r="JT189">
            <v>589</v>
          </cell>
          <cell r="JU189">
            <v>222</v>
          </cell>
          <cell r="JV189">
            <v>367</v>
          </cell>
          <cell r="JW189">
            <v>521</v>
          </cell>
          <cell r="JX189">
            <v>188</v>
          </cell>
          <cell r="JY189">
            <v>333</v>
          </cell>
          <cell r="JZ189">
            <v>448</v>
          </cell>
          <cell r="KA189">
            <v>138</v>
          </cell>
          <cell r="KB189">
            <v>310</v>
          </cell>
          <cell r="KC189">
            <v>373</v>
          </cell>
          <cell r="KD189">
            <v>129</v>
          </cell>
          <cell r="KE189">
            <v>244</v>
          </cell>
          <cell r="KF189">
            <v>1448</v>
          </cell>
          <cell r="KG189">
            <v>431</v>
          </cell>
          <cell r="KH189">
            <v>1017</v>
          </cell>
        </row>
        <row r="190">
          <cell r="C190" t="str">
            <v>North Hertfordshire</v>
          </cell>
          <cell r="D190" t="str">
            <v>E07000099</v>
          </cell>
          <cell r="E190" t="str">
            <v>Non-metropolitan District</v>
          </cell>
          <cell r="F190">
            <v>131696</v>
          </cell>
          <cell r="G190">
            <v>81655</v>
          </cell>
          <cell r="H190">
            <v>3.3379811299999997</v>
          </cell>
          <cell r="I190">
            <v>0.62002642449277123</v>
          </cell>
          <cell r="J190">
            <v>5968</v>
          </cell>
          <cell r="K190">
            <v>5746</v>
          </cell>
          <cell r="L190">
            <v>7784</v>
          </cell>
          <cell r="M190">
            <v>8319</v>
          </cell>
          <cell r="N190">
            <v>9364</v>
          </cell>
          <cell r="O190">
            <v>9715</v>
          </cell>
          <cell r="P190">
            <v>9903</v>
          </cell>
          <cell r="Q190">
            <v>9906</v>
          </cell>
          <cell r="R190">
            <v>7424</v>
          </cell>
          <cell r="S190">
            <v>7526</v>
          </cell>
          <cell r="T190">
            <v>64621</v>
          </cell>
          <cell r="U190">
            <v>67075</v>
          </cell>
          <cell r="V190">
            <v>1512</v>
          </cell>
          <cell r="W190">
            <v>787</v>
          </cell>
          <cell r="X190">
            <v>725</v>
          </cell>
          <cell r="Y190">
            <v>1641</v>
          </cell>
          <cell r="Z190">
            <v>875</v>
          </cell>
          <cell r="AA190">
            <v>766</v>
          </cell>
          <cell r="AB190">
            <v>1696</v>
          </cell>
          <cell r="AC190">
            <v>907</v>
          </cell>
          <cell r="AD190">
            <v>789</v>
          </cell>
          <cell r="AE190">
            <v>1821</v>
          </cell>
          <cell r="AF190">
            <v>942</v>
          </cell>
          <cell r="AG190">
            <v>879</v>
          </cell>
          <cell r="AH190">
            <v>1704</v>
          </cell>
          <cell r="AI190">
            <v>851</v>
          </cell>
          <cell r="AJ190">
            <v>853</v>
          </cell>
          <cell r="AK190">
            <v>1796</v>
          </cell>
          <cell r="AL190">
            <v>930</v>
          </cell>
          <cell r="AM190">
            <v>866</v>
          </cell>
          <cell r="AN190">
            <v>1777</v>
          </cell>
          <cell r="AO190">
            <v>872</v>
          </cell>
          <cell r="AP190">
            <v>905</v>
          </cell>
          <cell r="AQ190">
            <v>1672</v>
          </cell>
          <cell r="AR190">
            <v>865</v>
          </cell>
          <cell r="AS190">
            <v>807</v>
          </cell>
          <cell r="AT190">
            <v>1610</v>
          </cell>
          <cell r="AU190">
            <v>828</v>
          </cell>
          <cell r="AV190">
            <v>782</v>
          </cell>
          <cell r="AW190">
            <v>1552</v>
          </cell>
          <cell r="AX190">
            <v>770</v>
          </cell>
          <cell r="AY190">
            <v>782</v>
          </cell>
          <cell r="AZ190">
            <v>1505</v>
          </cell>
          <cell r="BA190">
            <v>764</v>
          </cell>
          <cell r="BB190">
            <v>741</v>
          </cell>
          <cell r="BC190">
            <v>1615</v>
          </cell>
          <cell r="BD190">
            <v>833</v>
          </cell>
          <cell r="BE190">
            <v>782</v>
          </cell>
          <cell r="BF190">
            <v>1424</v>
          </cell>
          <cell r="BG190">
            <v>741</v>
          </cell>
          <cell r="BH190">
            <v>683</v>
          </cell>
          <cell r="BI190">
            <v>1455</v>
          </cell>
          <cell r="BJ190">
            <v>715</v>
          </cell>
          <cell r="BK190">
            <v>740</v>
          </cell>
          <cell r="BL190">
            <v>1487</v>
          </cell>
          <cell r="BM190">
            <v>755</v>
          </cell>
          <cell r="BN190">
            <v>732</v>
          </cell>
          <cell r="BO190">
            <v>1470</v>
          </cell>
          <cell r="BP190">
            <v>735</v>
          </cell>
          <cell r="BQ190">
            <v>735</v>
          </cell>
          <cell r="BR190">
            <v>1581</v>
          </cell>
          <cell r="BS190">
            <v>778</v>
          </cell>
          <cell r="BT190">
            <v>803</v>
          </cell>
          <cell r="BU190">
            <v>1488</v>
          </cell>
          <cell r="BV190">
            <v>746</v>
          </cell>
          <cell r="BW190">
            <v>742</v>
          </cell>
          <cell r="BX190">
            <v>1495</v>
          </cell>
          <cell r="BY190">
            <v>780</v>
          </cell>
          <cell r="BZ190">
            <v>715</v>
          </cell>
          <cell r="CA190">
            <v>1104</v>
          </cell>
          <cell r="CB190">
            <v>614</v>
          </cell>
          <cell r="CC190">
            <v>490</v>
          </cell>
          <cell r="CD190">
            <v>994</v>
          </cell>
          <cell r="CE190">
            <v>526</v>
          </cell>
          <cell r="CF190">
            <v>468</v>
          </cell>
          <cell r="CG190">
            <v>1106</v>
          </cell>
          <cell r="CH190">
            <v>565</v>
          </cell>
          <cell r="CI190">
            <v>541</v>
          </cell>
          <cell r="CJ190">
            <v>1106</v>
          </cell>
          <cell r="CK190">
            <v>561</v>
          </cell>
          <cell r="CL190">
            <v>545</v>
          </cell>
          <cell r="CM190">
            <v>1413</v>
          </cell>
          <cell r="CN190">
            <v>683</v>
          </cell>
          <cell r="CO190">
            <v>730</v>
          </cell>
          <cell r="CP190">
            <v>1427</v>
          </cell>
          <cell r="CQ190">
            <v>715</v>
          </cell>
          <cell r="CR190">
            <v>712</v>
          </cell>
          <cell r="CS190">
            <v>1510</v>
          </cell>
          <cell r="CT190">
            <v>744</v>
          </cell>
          <cell r="CU190">
            <v>766</v>
          </cell>
          <cell r="CV190">
            <v>1393</v>
          </cell>
          <cell r="CW190">
            <v>707</v>
          </cell>
          <cell r="CX190">
            <v>686</v>
          </cell>
          <cell r="CY190">
            <v>1531</v>
          </cell>
          <cell r="CZ190">
            <v>781</v>
          </cell>
          <cell r="DA190">
            <v>750</v>
          </cell>
          <cell r="DB190">
            <v>1467</v>
          </cell>
          <cell r="DC190">
            <v>692</v>
          </cell>
          <cell r="DD190">
            <v>775</v>
          </cell>
          <cell r="DE190">
            <v>1649</v>
          </cell>
          <cell r="DF190">
            <v>799</v>
          </cell>
          <cell r="DG190">
            <v>850</v>
          </cell>
          <cell r="DH190">
            <v>1546</v>
          </cell>
          <cell r="DI190">
            <v>749</v>
          </cell>
          <cell r="DJ190">
            <v>797</v>
          </cell>
          <cell r="DK190">
            <v>1608</v>
          </cell>
          <cell r="DL190">
            <v>758</v>
          </cell>
          <cell r="DM190">
            <v>850</v>
          </cell>
          <cell r="DN190">
            <v>1673</v>
          </cell>
          <cell r="DO190">
            <v>771</v>
          </cell>
          <cell r="DP190">
            <v>902</v>
          </cell>
          <cell r="DQ190">
            <v>1874</v>
          </cell>
          <cell r="DR190">
            <v>890</v>
          </cell>
          <cell r="DS190">
            <v>984</v>
          </cell>
          <cell r="DT190">
            <v>1852</v>
          </cell>
          <cell r="DU190">
            <v>893</v>
          </cell>
          <cell r="DV190">
            <v>959</v>
          </cell>
          <cell r="DW190">
            <v>2012</v>
          </cell>
          <cell r="DX190">
            <v>975</v>
          </cell>
          <cell r="DY190">
            <v>1037</v>
          </cell>
          <cell r="DZ190">
            <v>1816</v>
          </cell>
          <cell r="EA190">
            <v>900</v>
          </cell>
          <cell r="EB190">
            <v>916</v>
          </cell>
          <cell r="EC190">
            <v>1772</v>
          </cell>
          <cell r="ED190">
            <v>873</v>
          </cell>
          <cell r="EE190">
            <v>899</v>
          </cell>
          <cell r="EF190">
            <v>1776</v>
          </cell>
          <cell r="EG190">
            <v>899</v>
          </cell>
          <cell r="EH190">
            <v>877</v>
          </cell>
          <cell r="EI190">
            <v>1819</v>
          </cell>
          <cell r="EJ190">
            <v>884</v>
          </cell>
          <cell r="EK190">
            <v>935</v>
          </cell>
          <cell r="EL190">
            <v>1928</v>
          </cell>
          <cell r="EM190">
            <v>934</v>
          </cell>
          <cell r="EN190">
            <v>994</v>
          </cell>
          <cell r="EO190">
            <v>1919</v>
          </cell>
          <cell r="EP190">
            <v>970</v>
          </cell>
          <cell r="EQ190">
            <v>949</v>
          </cell>
          <cell r="ER190">
            <v>1965</v>
          </cell>
          <cell r="ES190">
            <v>1016</v>
          </cell>
          <cell r="ET190">
            <v>949</v>
          </cell>
          <cell r="EU190">
            <v>2021</v>
          </cell>
          <cell r="EV190">
            <v>958</v>
          </cell>
          <cell r="EW190">
            <v>1063</v>
          </cell>
          <cell r="EX190">
            <v>2051</v>
          </cell>
          <cell r="EY190">
            <v>955</v>
          </cell>
          <cell r="EZ190">
            <v>1096</v>
          </cell>
          <cell r="FA190">
            <v>1927</v>
          </cell>
          <cell r="FB190">
            <v>988</v>
          </cell>
          <cell r="FC190">
            <v>939</v>
          </cell>
          <cell r="FD190">
            <v>1958</v>
          </cell>
          <cell r="FE190">
            <v>963</v>
          </cell>
          <cell r="FF190">
            <v>995</v>
          </cell>
          <cell r="FG190">
            <v>1997</v>
          </cell>
          <cell r="FH190">
            <v>1017</v>
          </cell>
          <cell r="FI190">
            <v>980</v>
          </cell>
          <cell r="FJ190">
            <v>2048</v>
          </cell>
          <cell r="FK190">
            <v>988</v>
          </cell>
          <cell r="FL190">
            <v>1060</v>
          </cell>
          <cell r="FM190">
            <v>2063</v>
          </cell>
          <cell r="FN190">
            <v>998</v>
          </cell>
          <cell r="FO190">
            <v>1065</v>
          </cell>
          <cell r="FP190">
            <v>2161</v>
          </cell>
          <cell r="FQ190">
            <v>1037</v>
          </cell>
          <cell r="FR190">
            <v>1124</v>
          </cell>
          <cell r="FS190">
            <v>1998</v>
          </cell>
          <cell r="FT190">
            <v>1019</v>
          </cell>
          <cell r="FU190">
            <v>979</v>
          </cell>
          <cell r="FV190">
            <v>1987</v>
          </cell>
          <cell r="FW190">
            <v>1014</v>
          </cell>
          <cell r="FX190">
            <v>973</v>
          </cell>
          <cell r="FY190">
            <v>1899</v>
          </cell>
          <cell r="FZ190">
            <v>961</v>
          </cell>
          <cell r="GA190">
            <v>938</v>
          </cell>
          <cell r="GB190">
            <v>1771</v>
          </cell>
          <cell r="GC190">
            <v>918</v>
          </cell>
          <cell r="GD190">
            <v>853</v>
          </cell>
          <cell r="GE190">
            <v>1735</v>
          </cell>
          <cell r="GF190">
            <v>879</v>
          </cell>
          <cell r="GG190">
            <v>856</v>
          </cell>
          <cell r="GH190">
            <v>1684</v>
          </cell>
          <cell r="GI190">
            <v>862</v>
          </cell>
          <cell r="GJ190">
            <v>822</v>
          </cell>
          <cell r="GK190">
            <v>1599</v>
          </cell>
          <cell r="GL190">
            <v>811</v>
          </cell>
          <cell r="GM190">
            <v>788</v>
          </cell>
          <cell r="GN190">
            <v>1540</v>
          </cell>
          <cell r="GO190">
            <v>746</v>
          </cell>
          <cell r="GP190">
            <v>794</v>
          </cell>
          <cell r="GQ190">
            <v>1465</v>
          </cell>
          <cell r="GR190">
            <v>729</v>
          </cell>
          <cell r="GS190">
            <v>736</v>
          </cell>
          <cell r="GT190">
            <v>1452</v>
          </cell>
          <cell r="GU190">
            <v>710</v>
          </cell>
          <cell r="GV190">
            <v>742</v>
          </cell>
          <cell r="GW190">
            <v>1440</v>
          </cell>
          <cell r="GX190">
            <v>718</v>
          </cell>
          <cell r="GY190">
            <v>722</v>
          </cell>
          <cell r="GZ190">
            <v>1401</v>
          </cell>
          <cell r="HA190">
            <v>695</v>
          </cell>
          <cell r="HB190">
            <v>706</v>
          </cell>
          <cell r="HC190">
            <v>1289</v>
          </cell>
          <cell r="HD190">
            <v>622</v>
          </cell>
          <cell r="HE190">
            <v>667</v>
          </cell>
          <cell r="HF190">
            <v>1345</v>
          </cell>
          <cell r="HG190">
            <v>652</v>
          </cell>
          <cell r="HH190">
            <v>693</v>
          </cell>
          <cell r="HI190">
            <v>1486</v>
          </cell>
          <cell r="HJ190">
            <v>745</v>
          </cell>
          <cell r="HK190">
            <v>741</v>
          </cell>
          <cell r="HL190">
            <v>1460</v>
          </cell>
          <cell r="HM190">
            <v>678</v>
          </cell>
          <cell r="HN190">
            <v>782</v>
          </cell>
          <cell r="HO190">
            <v>1480</v>
          </cell>
          <cell r="HP190">
            <v>709</v>
          </cell>
          <cell r="HQ190">
            <v>771</v>
          </cell>
          <cell r="HR190">
            <v>1642</v>
          </cell>
          <cell r="HS190">
            <v>789</v>
          </cell>
          <cell r="HT190">
            <v>853</v>
          </cell>
          <cell r="HU190">
            <v>1228</v>
          </cell>
          <cell r="HV190">
            <v>598</v>
          </cell>
          <cell r="HW190">
            <v>630</v>
          </cell>
          <cell r="HX190">
            <v>1230</v>
          </cell>
          <cell r="HY190">
            <v>617</v>
          </cell>
          <cell r="HZ190">
            <v>613</v>
          </cell>
          <cell r="IA190">
            <v>1234</v>
          </cell>
          <cell r="IB190">
            <v>594</v>
          </cell>
          <cell r="IC190">
            <v>640</v>
          </cell>
          <cell r="ID190">
            <v>1147</v>
          </cell>
          <cell r="IE190">
            <v>571</v>
          </cell>
          <cell r="IF190">
            <v>576</v>
          </cell>
          <cell r="IG190">
            <v>1037</v>
          </cell>
          <cell r="IH190">
            <v>482</v>
          </cell>
          <cell r="II190">
            <v>555</v>
          </cell>
          <cell r="IJ190">
            <v>869</v>
          </cell>
          <cell r="IK190">
            <v>443</v>
          </cell>
          <cell r="IL190">
            <v>426</v>
          </cell>
          <cell r="IM190">
            <v>974</v>
          </cell>
          <cell r="IN190">
            <v>438</v>
          </cell>
          <cell r="IO190">
            <v>536</v>
          </cell>
          <cell r="IP190">
            <v>872</v>
          </cell>
          <cell r="IQ190">
            <v>389</v>
          </cell>
          <cell r="IR190">
            <v>483</v>
          </cell>
          <cell r="IS190">
            <v>902</v>
          </cell>
          <cell r="IT190">
            <v>425</v>
          </cell>
          <cell r="IU190">
            <v>477</v>
          </cell>
          <cell r="IV190">
            <v>880</v>
          </cell>
          <cell r="IW190">
            <v>394</v>
          </cell>
          <cell r="IX190">
            <v>486</v>
          </cell>
          <cell r="IY190">
            <v>806</v>
          </cell>
          <cell r="IZ190">
            <v>362</v>
          </cell>
          <cell r="JA190">
            <v>444</v>
          </cell>
          <cell r="JB190">
            <v>855</v>
          </cell>
          <cell r="JC190">
            <v>403</v>
          </cell>
          <cell r="JD190">
            <v>452</v>
          </cell>
          <cell r="JE190">
            <v>760</v>
          </cell>
          <cell r="JF190">
            <v>358</v>
          </cell>
          <cell r="JG190">
            <v>402</v>
          </cell>
          <cell r="JH190">
            <v>700</v>
          </cell>
          <cell r="JI190">
            <v>295</v>
          </cell>
          <cell r="JJ190">
            <v>405</v>
          </cell>
          <cell r="JK190">
            <v>687</v>
          </cell>
          <cell r="JL190">
            <v>282</v>
          </cell>
          <cell r="JM190">
            <v>405</v>
          </cell>
          <cell r="JN190">
            <v>606</v>
          </cell>
          <cell r="JO190">
            <v>222</v>
          </cell>
          <cell r="JP190">
            <v>384</v>
          </cell>
          <cell r="JQ190">
            <v>560</v>
          </cell>
          <cell r="JR190">
            <v>256</v>
          </cell>
          <cell r="JS190">
            <v>304</v>
          </cell>
          <cell r="JT190">
            <v>474</v>
          </cell>
          <cell r="JU190">
            <v>191</v>
          </cell>
          <cell r="JV190">
            <v>283</v>
          </cell>
          <cell r="JW190">
            <v>396</v>
          </cell>
          <cell r="JX190">
            <v>140</v>
          </cell>
          <cell r="JY190">
            <v>256</v>
          </cell>
          <cell r="JZ190">
            <v>340</v>
          </cell>
          <cell r="KA190">
            <v>126</v>
          </cell>
          <cell r="KB190">
            <v>214</v>
          </cell>
          <cell r="KC190">
            <v>376</v>
          </cell>
          <cell r="KD190">
            <v>115</v>
          </cell>
          <cell r="KE190">
            <v>261</v>
          </cell>
          <cell r="KF190">
            <v>1303</v>
          </cell>
          <cell r="KG190">
            <v>386</v>
          </cell>
          <cell r="KH190">
            <v>917</v>
          </cell>
        </row>
        <row r="191">
          <cell r="C191" t="str">
            <v>North Kesteven</v>
          </cell>
          <cell r="D191" t="str">
            <v>E07000139</v>
          </cell>
          <cell r="E191" t="str">
            <v>Non-metropolitan District</v>
          </cell>
          <cell r="F191">
            <v>111876</v>
          </cell>
          <cell r="G191">
            <v>66684</v>
          </cell>
          <cell r="H191">
            <v>3.6661796500000001</v>
          </cell>
          <cell r="I191">
            <v>0.59605277271264612</v>
          </cell>
          <cell r="J191">
            <v>5237</v>
          </cell>
          <cell r="K191">
            <v>4826</v>
          </cell>
          <cell r="L191">
            <v>6218</v>
          </cell>
          <cell r="M191">
            <v>5971</v>
          </cell>
          <cell r="N191">
            <v>6383</v>
          </cell>
          <cell r="O191">
            <v>6870</v>
          </cell>
          <cell r="P191">
            <v>8376</v>
          </cell>
          <cell r="Q191">
            <v>8947</v>
          </cell>
          <cell r="R191">
            <v>6739</v>
          </cell>
          <cell r="S191">
            <v>7117</v>
          </cell>
          <cell r="T191">
            <v>54726</v>
          </cell>
          <cell r="U191">
            <v>57150</v>
          </cell>
          <cell r="V191">
            <v>1113</v>
          </cell>
          <cell r="W191">
            <v>560</v>
          </cell>
          <cell r="X191">
            <v>553</v>
          </cell>
          <cell r="Y191">
            <v>1136</v>
          </cell>
          <cell r="Z191">
            <v>594</v>
          </cell>
          <cell r="AA191">
            <v>542</v>
          </cell>
          <cell r="AB191">
            <v>1159</v>
          </cell>
          <cell r="AC191">
            <v>569</v>
          </cell>
          <cell r="AD191">
            <v>590</v>
          </cell>
          <cell r="AE191">
            <v>1224</v>
          </cell>
          <cell r="AF191">
            <v>638</v>
          </cell>
          <cell r="AG191">
            <v>586</v>
          </cell>
          <cell r="AH191">
            <v>1305</v>
          </cell>
          <cell r="AI191">
            <v>637</v>
          </cell>
          <cell r="AJ191">
            <v>668</v>
          </cell>
          <cell r="AK191">
            <v>1243</v>
          </cell>
          <cell r="AL191">
            <v>613</v>
          </cell>
          <cell r="AM191">
            <v>630</v>
          </cell>
          <cell r="AN191">
            <v>1263</v>
          </cell>
          <cell r="AO191">
            <v>623</v>
          </cell>
          <cell r="AP191">
            <v>640</v>
          </cell>
          <cell r="AQ191">
            <v>1162</v>
          </cell>
          <cell r="AR191">
            <v>561</v>
          </cell>
          <cell r="AS191">
            <v>601</v>
          </cell>
          <cell r="AT191">
            <v>1151</v>
          </cell>
          <cell r="AU191">
            <v>568</v>
          </cell>
          <cell r="AV191">
            <v>583</v>
          </cell>
          <cell r="AW191">
            <v>1213</v>
          </cell>
          <cell r="AX191">
            <v>644</v>
          </cell>
          <cell r="AY191">
            <v>569</v>
          </cell>
          <cell r="AZ191">
            <v>1205</v>
          </cell>
          <cell r="BA191">
            <v>626</v>
          </cell>
          <cell r="BB191">
            <v>579</v>
          </cell>
          <cell r="BC191">
            <v>1187</v>
          </cell>
          <cell r="BD191">
            <v>589</v>
          </cell>
          <cell r="BE191">
            <v>598</v>
          </cell>
          <cell r="BF191">
            <v>1215</v>
          </cell>
          <cell r="BG191">
            <v>594</v>
          </cell>
          <cell r="BH191">
            <v>621</v>
          </cell>
          <cell r="BI191">
            <v>1192</v>
          </cell>
          <cell r="BJ191">
            <v>599</v>
          </cell>
          <cell r="BK191">
            <v>593</v>
          </cell>
          <cell r="BL191">
            <v>1266</v>
          </cell>
          <cell r="BM191">
            <v>619</v>
          </cell>
          <cell r="BN191">
            <v>647</v>
          </cell>
          <cell r="BO191">
            <v>1375</v>
          </cell>
          <cell r="BP191">
            <v>702</v>
          </cell>
          <cell r="BQ191">
            <v>673</v>
          </cell>
          <cell r="BR191">
            <v>1391</v>
          </cell>
          <cell r="BS191">
            <v>711</v>
          </cell>
          <cell r="BT191">
            <v>680</v>
          </cell>
          <cell r="BU191">
            <v>1282</v>
          </cell>
          <cell r="BV191">
            <v>651</v>
          </cell>
          <cell r="BW191">
            <v>631</v>
          </cell>
          <cell r="BX191">
            <v>1313</v>
          </cell>
          <cell r="BY191">
            <v>686</v>
          </cell>
          <cell r="BZ191">
            <v>627</v>
          </cell>
          <cell r="CA191">
            <v>961</v>
          </cell>
          <cell r="CB191">
            <v>513</v>
          </cell>
          <cell r="CC191">
            <v>448</v>
          </cell>
          <cell r="CD191">
            <v>824</v>
          </cell>
          <cell r="CE191">
            <v>479</v>
          </cell>
          <cell r="CF191">
            <v>345</v>
          </cell>
          <cell r="CG191">
            <v>922</v>
          </cell>
          <cell r="CH191">
            <v>460</v>
          </cell>
          <cell r="CI191">
            <v>462</v>
          </cell>
          <cell r="CJ191">
            <v>1010</v>
          </cell>
          <cell r="CK191">
            <v>513</v>
          </cell>
          <cell r="CL191">
            <v>497</v>
          </cell>
          <cell r="CM191">
            <v>1197</v>
          </cell>
          <cell r="CN191">
            <v>609</v>
          </cell>
          <cell r="CO191">
            <v>588</v>
          </cell>
          <cell r="CP191">
            <v>1163</v>
          </cell>
          <cell r="CQ191">
            <v>615</v>
          </cell>
          <cell r="CR191">
            <v>548</v>
          </cell>
          <cell r="CS191">
            <v>1208</v>
          </cell>
          <cell r="CT191">
            <v>668</v>
          </cell>
          <cell r="CU191">
            <v>540</v>
          </cell>
          <cell r="CV191">
            <v>1197</v>
          </cell>
          <cell r="CW191">
            <v>617</v>
          </cell>
          <cell r="CX191">
            <v>580</v>
          </cell>
          <cell r="CY191">
            <v>1288</v>
          </cell>
          <cell r="CZ191">
            <v>663</v>
          </cell>
          <cell r="DA191">
            <v>625</v>
          </cell>
          <cell r="DB191">
            <v>1165</v>
          </cell>
          <cell r="DC191">
            <v>591</v>
          </cell>
          <cell r="DD191">
            <v>574</v>
          </cell>
          <cell r="DE191">
            <v>1164</v>
          </cell>
          <cell r="DF191">
            <v>598</v>
          </cell>
          <cell r="DG191">
            <v>566</v>
          </cell>
          <cell r="DH191">
            <v>1273</v>
          </cell>
          <cell r="DI191">
            <v>636</v>
          </cell>
          <cell r="DJ191">
            <v>637</v>
          </cell>
          <cell r="DK191">
            <v>1294</v>
          </cell>
          <cell r="DL191">
            <v>633</v>
          </cell>
          <cell r="DM191">
            <v>661</v>
          </cell>
          <cell r="DN191">
            <v>1225</v>
          </cell>
          <cell r="DO191">
            <v>626</v>
          </cell>
          <cell r="DP191">
            <v>599</v>
          </cell>
          <cell r="DQ191">
            <v>1207</v>
          </cell>
          <cell r="DR191">
            <v>586</v>
          </cell>
          <cell r="DS191">
            <v>621</v>
          </cell>
          <cell r="DT191">
            <v>1168</v>
          </cell>
          <cell r="DU191">
            <v>600</v>
          </cell>
          <cell r="DV191">
            <v>568</v>
          </cell>
          <cell r="DW191">
            <v>1247</v>
          </cell>
          <cell r="DX191">
            <v>597</v>
          </cell>
          <cell r="DY191">
            <v>650</v>
          </cell>
          <cell r="DZ191">
            <v>1285</v>
          </cell>
          <cell r="EA191">
            <v>636</v>
          </cell>
          <cell r="EB191">
            <v>649</v>
          </cell>
          <cell r="EC191">
            <v>1105</v>
          </cell>
          <cell r="ED191">
            <v>524</v>
          </cell>
          <cell r="EE191">
            <v>581</v>
          </cell>
          <cell r="EF191">
            <v>1121</v>
          </cell>
          <cell r="EG191">
            <v>525</v>
          </cell>
          <cell r="EH191">
            <v>596</v>
          </cell>
          <cell r="EI191">
            <v>1162</v>
          </cell>
          <cell r="EJ191">
            <v>555</v>
          </cell>
          <cell r="EK191">
            <v>607</v>
          </cell>
          <cell r="EL191">
            <v>1256</v>
          </cell>
          <cell r="EM191">
            <v>595</v>
          </cell>
          <cell r="EN191">
            <v>661</v>
          </cell>
          <cell r="EO191">
            <v>1317</v>
          </cell>
          <cell r="EP191">
            <v>633</v>
          </cell>
          <cell r="EQ191">
            <v>684</v>
          </cell>
          <cell r="ER191">
            <v>1402</v>
          </cell>
          <cell r="ES191">
            <v>689</v>
          </cell>
          <cell r="ET191">
            <v>713</v>
          </cell>
          <cell r="EU191">
            <v>1694</v>
          </cell>
          <cell r="EV191">
            <v>860</v>
          </cell>
          <cell r="EW191">
            <v>834</v>
          </cell>
          <cell r="EX191">
            <v>1664</v>
          </cell>
          <cell r="EY191">
            <v>769</v>
          </cell>
          <cell r="EZ191">
            <v>895</v>
          </cell>
          <cell r="FA191">
            <v>1740</v>
          </cell>
          <cell r="FB191">
            <v>787</v>
          </cell>
          <cell r="FC191">
            <v>953</v>
          </cell>
          <cell r="FD191">
            <v>1642</v>
          </cell>
          <cell r="FE191">
            <v>824</v>
          </cell>
          <cell r="FF191">
            <v>818</v>
          </cell>
          <cell r="FG191">
            <v>1794</v>
          </cell>
          <cell r="FH191">
            <v>884</v>
          </cell>
          <cell r="FI191">
            <v>910</v>
          </cell>
          <cell r="FJ191">
            <v>1823</v>
          </cell>
          <cell r="FK191">
            <v>893</v>
          </cell>
          <cell r="FL191">
            <v>930</v>
          </cell>
          <cell r="FM191">
            <v>1754</v>
          </cell>
          <cell r="FN191">
            <v>832</v>
          </cell>
          <cell r="FO191">
            <v>922</v>
          </cell>
          <cell r="FP191">
            <v>1720</v>
          </cell>
          <cell r="FQ191">
            <v>798</v>
          </cell>
          <cell r="FR191">
            <v>922</v>
          </cell>
          <cell r="FS191">
            <v>1771</v>
          </cell>
          <cell r="FT191">
            <v>868</v>
          </cell>
          <cell r="FU191">
            <v>903</v>
          </cell>
          <cell r="FV191">
            <v>1822</v>
          </cell>
          <cell r="FW191">
            <v>909</v>
          </cell>
          <cell r="FX191">
            <v>913</v>
          </cell>
          <cell r="FY191">
            <v>1643</v>
          </cell>
          <cell r="FZ191">
            <v>823</v>
          </cell>
          <cell r="GA191">
            <v>820</v>
          </cell>
          <cell r="GB191">
            <v>1614</v>
          </cell>
          <cell r="GC191">
            <v>758</v>
          </cell>
          <cell r="GD191">
            <v>856</v>
          </cell>
          <cell r="GE191">
            <v>1555</v>
          </cell>
          <cell r="GF191">
            <v>757</v>
          </cell>
          <cell r="GG191">
            <v>798</v>
          </cell>
          <cell r="GH191">
            <v>1422</v>
          </cell>
          <cell r="GI191">
            <v>643</v>
          </cell>
          <cell r="GJ191">
            <v>779</v>
          </cell>
          <cell r="GK191">
            <v>1417</v>
          </cell>
          <cell r="GL191">
            <v>688</v>
          </cell>
          <cell r="GM191">
            <v>729</v>
          </cell>
          <cell r="GN191">
            <v>1379</v>
          </cell>
          <cell r="GO191">
            <v>684</v>
          </cell>
          <cell r="GP191">
            <v>695</v>
          </cell>
          <cell r="GQ191">
            <v>1330</v>
          </cell>
          <cell r="GR191">
            <v>644</v>
          </cell>
          <cell r="GS191">
            <v>686</v>
          </cell>
          <cell r="GT191">
            <v>1310</v>
          </cell>
          <cell r="GU191">
            <v>661</v>
          </cell>
          <cell r="GV191">
            <v>649</v>
          </cell>
          <cell r="GW191">
            <v>1345</v>
          </cell>
          <cell r="GX191">
            <v>656</v>
          </cell>
          <cell r="GY191">
            <v>689</v>
          </cell>
          <cell r="GZ191">
            <v>1393</v>
          </cell>
          <cell r="HA191">
            <v>676</v>
          </cell>
          <cell r="HB191">
            <v>717</v>
          </cell>
          <cell r="HC191">
            <v>1320</v>
          </cell>
          <cell r="HD191">
            <v>663</v>
          </cell>
          <cell r="HE191">
            <v>657</v>
          </cell>
          <cell r="HF191">
            <v>1385</v>
          </cell>
          <cell r="HG191">
            <v>667</v>
          </cell>
          <cell r="HH191">
            <v>718</v>
          </cell>
          <cell r="HI191">
            <v>1471</v>
          </cell>
          <cell r="HJ191">
            <v>689</v>
          </cell>
          <cell r="HK191">
            <v>782</v>
          </cell>
          <cell r="HL191">
            <v>1519</v>
          </cell>
          <cell r="HM191">
            <v>716</v>
          </cell>
          <cell r="HN191">
            <v>803</v>
          </cell>
          <cell r="HO191">
            <v>1681</v>
          </cell>
          <cell r="HP191">
            <v>789</v>
          </cell>
          <cell r="HQ191">
            <v>892</v>
          </cell>
          <cell r="HR191">
            <v>1815</v>
          </cell>
          <cell r="HS191">
            <v>917</v>
          </cell>
          <cell r="HT191">
            <v>898</v>
          </cell>
          <cell r="HU191">
            <v>1425</v>
          </cell>
          <cell r="HV191">
            <v>734</v>
          </cell>
          <cell r="HW191">
            <v>691</v>
          </cell>
          <cell r="HX191">
            <v>1430</v>
          </cell>
          <cell r="HY191">
            <v>704</v>
          </cell>
          <cell r="HZ191">
            <v>726</v>
          </cell>
          <cell r="IA191">
            <v>1460</v>
          </cell>
          <cell r="IB191">
            <v>682</v>
          </cell>
          <cell r="IC191">
            <v>778</v>
          </cell>
          <cell r="ID191">
            <v>1282</v>
          </cell>
          <cell r="IE191">
            <v>608</v>
          </cell>
          <cell r="IF191">
            <v>674</v>
          </cell>
          <cell r="IG191">
            <v>1207</v>
          </cell>
          <cell r="IH191">
            <v>586</v>
          </cell>
          <cell r="II191">
            <v>621</v>
          </cell>
          <cell r="IJ191">
            <v>1049</v>
          </cell>
          <cell r="IK191">
            <v>501</v>
          </cell>
          <cell r="IL191">
            <v>548</v>
          </cell>
          <cell r="IM191">
            <v>1117</v>
          </cell>
          <cell r="IN191">
            <v>512</v>
          </cell>
          <cell r="IO191">
            <v>605</v>
          </cell>
          <cell r="IP191">
            <v>1138</v>
          </cell>
          <cell r="IQ191">
            <v>564</v>
          </cell>
          <cell r="IR191">
            <v>574</v>
          </cell>
          <cell r="IS191">
            <v>1046</v>
          </cell>
          <cell r="IT191">
            <v>511</v>
          </cell>
          <cell r="IU191">
            <v>535</v>
          </cell>
          <cell r="IV191">
            <v>929</v>
          </cell>
          <cell r="IW191">
            <v>450</v>
          </cell>
          <cell r="IX191">
            <v>479</v>
          </cell>
          <cell r="IY191">
            <v>811</v>
          </cell>
          <cell r="IZ191">
            <v>394</v>
          </cell>
          <cell r="JA191">
            <v>417</v>
          </cell>
          <cell r="JB191">
            <v>738</v>
          </cell>
          <cell r="JC191">
            <v>360</v>
          </cell>
          <cell r="JD191">
            <v>378</v>
          </cell>
          <cell r="JE191">
            <v>746</v>
          </cell>
          <cell r="JF191">
            <v>322</v>
          </cell>
          <cell r="JG191">
            <v>424</v>
          </cell>
          <cell r="JH191">
            <v>667</v>
          </cell>
          <cell r="JI191">
            <v>304</v>
          </cell>
          <cell r="JJ191">
            <v>363</v>
          </cell>
          <cell r="JK191">
            <v>577</v>
          </cell>
          <cell r="JL191">
            <v>265</v>
          </cell>
          <cell r="JM191">
            <v>312</v>
          </cell>
          <cell r="JN191">
            <v>581</v>
          </cell>
          <cell r="JO191">
            <v>245</v>
          </cell>
          <cell r="JP191">
            <v>336</v>
          </cell>
          <cell r="JQ191">
            <v>507</v>
          </cell>
          <cell r="JR191">
            <v>240</v>
          </cell>
          <cell r="JS191">
            <v>267</v>
          </cell>
          <cell r="JT191">
            <v>448</v>
          </cell>
          <cell r="JU191">
            <v>169</v>
          </cell>
          <cell r="JV191">
            <v>279</v>
          </cell>
          <cell r="JW191">
            <v>387</v>
          </cell>
          <cell r="JX191">
            <v>154</v>
          </cell>
          <cell r="JY191">
            <v>233</v>
          </cell>
          <cell r="JZ191">
            <v>322</v>
          </cell>
          <cell r="KA191">
            <v>134</v>
          </cell>
          <cell r="KB191">
            <v>188</v>
          </cell>
          <cell r="KC191">
            <v>273</v>
          </cell>
          <cell r="KD191">
            <v>111</v>
          </cell>
          <cell r="KE191">
            <v>162</v>
          </cell>
          <cell r="KF191">
            <v>1157</v>
          </cell>
          <cell r="KG191">
            <v>376</v>
          </cell>
          <cell r="KH191">
            <v>781</v>
          </cell>
        </row>
        <row r="192">
          <cell r="C192" t="str">
            <v>North Lincolnshire</v>
          </cell>
          <cell r="D192" t="str">
            <v>E06000013</v>
          </cell>
          <cell r="E192" t="str">
            <v>Unitary Authority</v>
          </cell>
          <cell r="F192">
            <v>169820</v>
          </cell>
          <cell r="G192">
            <v>104274</v>
          </cell>
          <cell r="H192">
            <v>5.4458046400000004</v>
          </cell>
          <cell r="I192">
            <v>0.6140266164173831</v>
          </cell>
          <cell r="J192">
            <v>8558</v>
          </cell>
          <cell r="K192">
            <v>7956</v>
          </cell>
          <cell r="L192">
            <v>10024</v>
          </cell>
          <cell r="M192">
            <v>10343</v>
          </cell>
          <cell r="N192">
            <v>9889</v>
          </cell>
          <cell r="O192">
            <v>9984</v>
          </cell>
          <cell r="P192">
            <v>12672</v>
          </cell>
          <cell r="Q192">
            <v>12696</v>
          </cell>
          <cell r="R192">
            <v>11025</v>
          </cell>
          <cell r="S192">
            <v>11127</v>
          </cell>
          <cell r="T192">
            <v>83997</v>
          </cell>
          <cell r="U192">
            <v>85823</v>
          </cell>
          <cell r="V192">
            <v>1780</v>
          </cell>
          <cell r="W192">
            <v>905</v>
          </cell>
          <cell r="X192">
            <v>875</v>
          </cell>
          <cell r="Y192">
            <v>1811</v>
          </cell>
          <cell r="Z192">
            <v>930</v>
          </cell>
          <cell r="AA192">
            <v>881</v>
          </cell>
          <cell r="AB192">
            <v>1956</v>
          </cell>
          <cell r="AC192">
            <v>945</v>
          </cell>
          <cell r="AD192">
            <v>1011</v>
          </cell>
          <cell r="AE192">
            <v>2009</v>
          </cell>
          <cell r="AF192">
            <v>1046</v>
          </cell>
          <cell r="AG192">
            <v>963</v>
          </cell>
          <cell r="AH192">
            <v>2038</v>
          </cell>
          <cell r="AI192">
            <v>991</v>
          </cell>
          <cell r="AJ192">
            <v>1047</v>
          </cell>
          <cell r="AK192">
            <v>2119</v>
          </cell>
          <cell r="AL192">
            <v>1120</v>
          </cell>
          <cell r="AM192">
            <v>999</v>
          </cell>
          <cell r="AN192">
            <v>2134</v>
          </cell>
          <cell r="AO192">
            <v>1108</v>
          </cell>
          <cell r="AP192">
            <v>1026</v>
          </cell>
          <cell r="AQ192">
            <v>2128</v>
          </cell>
          <cell r="AR192">
            <v>1076</v>
          </cell>
          <cell r="AS192">
            <v>1052</v>
          </cell>
          <cell r="AT192">
            <v>2065</v>
          </cell>
          <cell r="AU192">
            <v>1065</v>
          </cell>
          <cell r="AV192">
            <v>1000</v>
          </cell>
          <cell r="AW192">
            <v>2084</v>
          </cell>
          <cell r="AX192">
            <v>1091</v>
          </cell>
          <cell r="AY192">
            <v>993</v>
          </cell>
          <cell r="AZ192">
            <v>1954</v>
          </cell>
          <cell r="BA192">
            <v>995</v>
          </cell>
          <cell r="BB192">
            <v>959</v>
          </cell>
          <cell r="BC192">
            <v>1878</v>
          </cell>
          <cell r="BD192">
            <v>937</v>
          </cell>
          <cell r="BE192">
            <v>941</v>
          </cell>
          <cell r="BF192">
            <v>1822</v>
          </cell>
          <cell r="BG192">
            <v>937</v>
          </cell>
          <cell r="BH192">
            <v>885</v>
          </cell>
          <cell r="BI192">
            <v>1845</v>
          </cell>
          <cell r="BJ192">
            <v>987</v>
          </cell>
          <cell r="BK192">
            <v>858</v>
          </cell>
          <cell r="BL192">
            <v>1896</v>
          </cell>
          <cell r="BM192">
            <v>949</v>
          </cell>
          <cell r="BN192">
            <v>947</v>
          </cell>
          <cell r="BO192">
            <v>1955</v>
          </cell>
          <cell r="BP192">
            <v>1010</v>
          </cell>
          <cell r="BQ192">
            <v>945</v>
          </cell>
          <cell r="BR192">
            <v>1850</v>
          </cell>
          <cell r="BS192">
            <v>933</v>
          </cell>
          <cell r="BT192">
            <v>917</v>
          </cell>
          <cell r="BU192">
            <v>1956</v>
          </cell>
          <cell r="BV192">
            <v>986</v>
          </cell>
          <cell r="BW192">
            <v>970</v>
          </cell>
          <cell r="BX192">
            <v>1935</v>
          </cell>
          <cell r="BY192">
            <v>975</v>
          </cell>
          <cell r="BZ192">
            <v>960</v>
          </cell>
          <cell r="CA192">
            <v>1650</v>
          </cell>
          <cell r="CB192">
            <v>886</v>
          </cell>
          <cell r="CC192">
            <v>764</v>
          </cell>
          <cell r="CD192">
            <v>1625</v>
          </cell>
          <cell r="CE192">
            <v>900</v>
          </cell>
          <cell r="CF192">
            <v>725</v>
          </cell>
          <cell r="CG192">
            <v>1715</v>
          </cell>
          <cell r="CH192">
            <v>877</v>
          </cell>
          <cell r="CI192">
            <v>838</v>
          </cell>
          <cell r="CJ192">
            <v>1823</v>
          </cell>
          <cell r="CK192">
            <v>974</v>
          </cell>
          <cell r="CL192">
            <v>849</v>
          </cell>
          <cell r="CM192">
            <v>1907</v>
          </cell>
          <cell r="CN192">
            <v>965</v>
          </cell>
          <cell r="CO192">
            <v>942</v>
          </cell>
          <cell r="CP192">
            <v>2053</v>
          </cell>
          <cell r="CQ192">
            <v>1062</v>
          </cell>
          <cell r="CR192">
            <v>991</v>
          </cell>
          <cell r="CS192">
            <v>1956</v>
          </cell>
          <cell r="CT192">
            <v>951</v>
          </cell>
          <cell r="CU192">
            <v>1005</v>
          </cell>
          <cell r="CV192">
            <v>1973</v>
          </cell>
          <cell r="CW192">
            <v>955</v>
          </cell>
          <cell r="CX192">
            <v>1018</v>
          </cell>
          <cell r="CY192">
            <v>2016</v>
          </cell>
          <cell r="CZ192">
            <v>1006</v>
          </cell>
          <cell r="DA192">
            <v>1010</v>
          </cell>
          <cell r="DB192">
            <v>2123</v>
          </cell>
          <cell r="DC192">
            <v>1017</v>
          </cell>
          <cell r="DD192">
            <v>1106</v>
          </cell>
          <cell r="DE192">
            <v>2104</v>
          </cell>
          <cell r="DF192">
            <v>1030</v>
          </cell>
          <cell r="DG192">
            <v>1074</v>
          </cell>
          <cell r="DH192">
            <v>2088</v>
          </cell>
          <cell r="DI192">
            <v>1071</v>
          </cell>
          <cell r="DJ192">
            <v>1017</v>
          </cell>
          <cell r="DK192">
            <v>2085</v>
          </cell>
          <cell r="DL192">
            <v>1045</v>
          </cell>
          <cell r="DM192">
            <v>1040</v>
          </cell>
          <cell r="DN192">
            <v>2068</v>
          </cell>
          <cell r="DO192">
            <v>1021</v>
          </cell>
          <cell r="DP192">
            <v>1047</v>
          </cell>
          <cell r="DQ192">
            <v>1979</v>
          </cell>
          <cell r="DR192">
            <v>953</v>
          </cell>
          <cell r="DS192">
            <v>1026</v>
          </cell>
          <cell r="DT192">
            <v>1975</v>
          </cell>
          <cell r="DU192">
            <v>975</v>
          </cell>
          <cell r="DV192">
            <v>1000</v>
          </cell>
          <cell r="DW192">
            <v>2036</v>
          </cell>
          <cell r="DX192">
            <v>1013</v>
          </cell>
          <cell r="DY192">
            <v>1023</v>
          </cell>
          <cell r="DZ192">
            <v>1956</v>
          </cell>
          <cell r="EA192">
            <v>970</v>
          </cell>
          <cell r="EB192">
            <v>986</v>
          </cell>
          <cell r="EC192">
            <v>1695</v>
          </cell>
          <cell r="ED192">
            <v>869</v>
          </cell>
          <cell r="EE192">
            <v>826</v>
          </cell>
          <cell r="EF192">
            <v>1707</v>
          </cell>
          <cell r="EG192">
            <v>878</v>
          </cell>
          <cell r="EH192">
            <v>829</v>
          </cell>
          <cell r="EI192">
            <v>1842</v>
          </cell>
          <cell r="EJ192">
            <v>888</v>
          </cell>
          <cell r="EK192">
            <v>954</v>
          </cell>
          <cell r="EL192">
            <v>1938</v>
          </cell>
          <cell r="EM192">
            <v>946</v>
          </cell>
          <cell r="EN192">
            <v>992</v>
          </cell>
          <cell r="EO192">
            <v>2015</v>
          </cell>
          <cell r="EP192">
            <v>998</v>
          </cell>
          <cell r="EQ192">
            <v>1017</v>
          </cell>
          <cell r="ER192">
            <v>2104</v>
          </cell>
          <cell r="ES192">
            <v>1047</v>
          </cell>
          <cell r="ET192">
            <v>1057</v>
          </cell>
          <cell r="EU192">
            <v>2247</v>
          </cell>
          <cell r="EV192">
            <v>1139</v>
          </cell>
          <cell r="EW192">
            <v>1108</v>
          </cell>
          <cell r="EX192">
            <v>2333</v>
          </cell>
          <cell r="EY192">
            <v>1141</v>
          </cell>
          <cell r="EZ192">
            <v>1192</v>
          </cell>
          <cell r="FA192">
            <v>2465</v>
          </cell>
          <cell r="FB192">
            <v>1188</v>
          </cell>
          <cell r="FC192">
            <v>1277</v>
          </cell>
          <cell r="FD192">
            <v>2552</v>
          </cell>
          <cell r="FE192">
            <v>1279</v>
          </cell>
          <cell r="FF192">
            <v>1273</v>
          </cell>
          <cell r="FG192">
            <v>2444</v>
          </cell>
          <cell r="FH192">
            <v>1193</v>
          </cell>
          <cell r="FI192">
            <v>1251</v>
          </cell>
          <cell r="FJ192">
            <v>2528</v>
          </cell>
          <cell r="FK192">
            <v>1271</v>
          </cell>
          <cell r="FL192">
            <v>1257</v>
          </cell>
          <cell r="FM192">
            <v>2572</v>
          </cell>
          <cell r="FN192">
            <v>1270</v>
          </cell>
          <cell r="FO192">
            <v>1302</v>
          </cell>
          <cell r="FP192">
            <v>2643</v>
          </cell>
          <cell r="FQ192">
            <v>1329</v>
          </cell>
          <cell r="FR192">
            <v>1314</v>
          </cell>
          <cell r="FS192">
            <v>2618</v>
          </cell>
          <cell r="FT192">
            <v>1346</v>
          </cell>
          <cell r="FU192">
            <v>1272</v>
          </cell>
          <cell r="FV192">
            <v>2575</v>
          </cell>
          <cell r="FW192">
            <v>1309</v>
          </cell>
          <cell r="FX192">
            <v>1266</v>
          </cell>
          <cell r="FY192">
            <v>2498</v>
          </cell>
          <cell r="FZ192">
            <v>1261</v>
          </cell>
          <cell r="GA192">
            <v>1237</v>
          </cell>
          <cell r="GB192">
            <v>2473</v>
          </cell>
          <cell r="GC192">
            <v>1226</v>
          </cell>
          <cell r="GD192">
            <v>1247</v>
          </cell>
          <cell r="GE192">
            <v>2412</v>
          </cell>
          <cell r="GF192">
            <v>1225</v>
          </cell>
          <cell r="GG192">
            <v>1187</v>
          </cell>
          <cell r="GH192">
            <v>2330</v>
          </cell>
          <cell r="GI192">
            <v>1144</v>
          </cell>
          <cell r="GJ192">
            <v>1186</v>
          </cell>
          <cell r="GK192">
            <v>2335</v>
          </cell>
          <cell r="GL192">
            <v>1187</v>
          </cell>
          <cell r="GM192">
            <v>1148</v>
          </cell>
          <cell r="GN192">
            <v>2178</v>
          </cell>
          <cell r="GO192">
            <v>1088</v>
          </cell>
          <cell r="GP192">
            <v>1090</v>
          </cell>
          <cell r="GQ192">
            <v>2246</v>
          </cell>
          <cell r="GR192">
            <v>1122</v>
          </cell>
          <cell r="GS192">
            <v>1124</v>
          </cell>
          <cell r="GT192">
            <v>2178</v>
          </cell>
          <cell r="GU192">
            <v>1053</v>
          </cell>
          <cell r="GV192">
            <v>1125</v>
          </cell>
          <cell r="GW192">
            <v>2080</v>
          </cell>
          <cell r="GX192">
            <v>1011</v>
          </cell>
          <cell r="GY192">
            <v>1069</v>
          </cell>
          <cell r="GZ192">
            <v>2188</v>
          </cell>
          <cell r="HA192">
            <v>1094</v>
          </cell>
          <cell r="HB192">
            <v>1094</v>
          </cell>
          <cell r="HC192">
            <v>2085</v>
          </cell>
          <cell r="HD192">
            <v>1051</v>
          </cell>
          <cell r="HE192">
            <v>1034</v>
          </cell>
          <cell r="HF192">
            <v>2120</v>
          </cell>
          <cell r="HG192">
            <v>1050</v>
          </cell>
          <cell r="HH192">
            <v>1070</v>
          </cell>
          <cell r="HI192">
            <v>2189</v>
          </cell>
          <cell r="HJ192">
            <v>1066</v>
          </cell>
          <cell r="HK192">
            <v>1123</v>
          </cell>
          <cell r="HL192">
            <v>2179</v>
          </cell>
          <cell r="HM192">
            <v>1074</v>
          </cell>
          <cell r="HN192">
            <v>1105</v>
          </cell>
          <cell r="HO192">
            <v>2267</v>
          </cell>
          <cell r="HP192">
            <v>1140</v>
          </cell>
          <cell r="HQ192">
            <v>1127</v>
          </cell>
          <cell r="HR192">
            <v>2447</v>
          </cell>
          <cell r="HS192">
            <v>1268</v>
          </cell>
          <cell r="HT192">
            <v>1179</v>
          </cell>
          <cell r="HU192">
            <v>1816</v>
          </cell>
          <cell r="HV192">
            <v>896</v>
          </cell>
          <cell r="HW192">
            <v>920</v>
          </cell>
          <cell r="HX192">
            <v>1911</v>
          </cell>
          <cell r="HY192">
            <v>925</v>
          </cell>
          <cell r="HZ192">
            <v>986</v>
          </cell>
          <cell r="IA192">
            <v>1797</v>
          </cell>
          <cell r="IB192">
            <v>887</v>
          </cell>
          <cell r="IC192">
            <v>910</v>
          </cell>
          <cell r="ID192">
            <v>1645</v>
          </cell>
          <cell r="IE192">
            <v>793</v>
          </cell>
          <cell r="IF192">
            <v>852</v>
          </cell>
          <cell r="IG192">
            <v>1548</v>
          </cell>
          <cell r="IH192">
            <v>721</v>
          </cell>
          <cell r="II192">
            <v>827</v>
          </cell>
          <cell r="IJ192">
            <v>1332</v>
          </cell>
          <cell r="IK192">
            <v>646</v>
          </cell>
          <cell r="IL192">
            <v>686</v>
          </cell>
          <cell r="IM192">
            <v>1377</v>
          </cell>
          <cell r="IN192">
            <v>655</v>
          </cell>
          <cell r="IO192">
            <v>722</v>
          </cell>
          <cell r="IP192">
            <v>1344</v>
          </cell>
          <cell r="IQ192">
            <v>637</v>
          </cell>
          <cell r="IR192">
            <v>707</v>
          </cell>
          <cell r="IS192">
            <v>1244</v>
          </cell>
          <cell r="IT192">
            <v>613</v>
          </cell>
          <cell r="IU192">
            <v>631</v>
          </cell>
          <cell r="IV192">
            <v>1169</v>
          </cell>
          <cell r="IW192">
            <v>552</v>
          </cell>
          <cell r="IX192">
            <v>617</v>
          </cell>
          <cell r="IY192">
            <v>1134</v>
          </cell>
          <cell r="IZ192">
            <v>538</v>
          </cell>
          <cell r="JA192">
            <v>596</v>
          </cell>
          <cell r="JB192">
            <v>1079</v>
          </cell>
          <cell r="JC192">
            <v>477</v>
          </cell>
          <cell r="JD192">
            <v>602</v>
          </cell>
          <cell r="JE192">
            <v>934</v>
          </cell>
          <cell r="JF192">
            <v>420</v>
          </cell>
          <cell r="JG192">
            <v>514</v>
          </cell>
          <cell r="JH192">
            <v>884</v>
          </cell>
          <cell r="JI192">
            <v>374</v>
          </cell>
          <cell r="JJ192">
            <v>510</v>
          </cell>
          <cell r="JK192">
            <v>810</v>
          </cell>
          <cell r="JL192">
            <v>311</v>
          </cell>
          <cell r="JM192">
            <v>499</v>
          </cell>
          <cell r="JN192">
            <v>780</v>
          </cell>
          <cell r="JO192">
            <v>338</v>
          </cell>
          <cell r="JP192">
            <v>442</v>
          </cell>
          <cell r="JQ192">
            <v>676</v>
          </cell>
          <cell r="JR192">
            <v>266</v>
          </cell>
          <cell r="JS192">
            <v>410</v>
          </cell>
          <cell r="JT192">
            <v>603</v>
          </cell>
          <cell r="JU192">
            <v>232</v>
          </cell>
          <cell r="JV192">
            <v>371</v>
          </cell>
          <cell r="JW192">
            <v>517</v>
          </cell>
          <cell r="JX192">
            <v>183</v>
          </cell>
          <cell r="JY192">
            <v>334</v>
          </cell>
          <cell r="JZ192">
            <v>447</v>
          </cell>
          <cell r="KA192">
            <v>195</v>
          </cell>
          <cell r="KB192">
            <v>252</v>
          </cell>
          <cell r="KC192">
            <v>415</v>
          </cell>
          <cell r="KD192">
            <v>136</v>
          </cell>
          <cell r="KE192">
            <v>279</v>
          </cell>
          <cell r="KF192">
            <v>1528</v>
          </cell>
          <cell r="KG192">
            <v>394</v>
          </cell>
          <cell r="KH192">
            <v>1134</v>
          </cell>
        </row>
        <row r="193">
          <cell r="C193" t="str">
            <v>North Norfolk</v>
          </cell>
          <cell r="D193" t="str">
            <v>E07000147</v>
          </cell>
          <cell r="E193" t="str">
            <v>Non-metropolitan District</v>
          </cell>
          <cell r="F193">
            <v>103308</v>
          </cell>
          <cell r="G193">
            <v>56140</v>
          </cell>
          <cell r="H193">
            <v>3.9462918</v>
          </cell>
          <cell r="I193">
            <v>0.5434235489991095</v>
          </cell>
          <cell r="J193">
            <v>4313</v>
          </cell>
          <cell r="K193">
            <v>4079</v>
          </cell>
          <cell r="L193">
            <v>4519</v>
          </cell>
          <cell r="M193">
            <v>4368</v>
          </cell>
          <cell r="N193">
            <v>4650</v>
          </cell>
          <cell r="O193">
            <v>4756</v>
          </cell>
          <cell r="P193">
            <v>6721</v>
          </cell>
          <cell r="Q193">
            <v>7127</v>
          </cell>
          <cell r="R193">
            <v>7481</v>
          </cell>
          <cell r="S193">
            <v>8126</v>
          </cell>
          <cell r="T193">
            <v>50225</v>
          </cell>
          <cell r="U193">
            <v>53083</v>
          </cell>
          <cell r="V193">
            <v>799</v>
          </cell>
          <cell r="W193">
            <v>405</v>
          </cell>
          <cell r="X193">
            <v>394</v>
          </cell>
          <cell r="Y193">
            <v>858</v>
          </cell>
          <cell r="Z193">
            <v>442</v>
          </cell>
          <cell r="AA193">
            <v>416</v>
          </cell>
          <cell r="AB193">
            <v>816</v>
          </cell>
          <cell r="AC193">
            <v>426</v>
          </cell>
          <cell r="AD193">
            <v>390</v>
          </cell>
          <cell r="AE193">
            <v>937</v>
          </cell>
          <cell r="AF193">
            <v>475</v>
          </cell>
          <cell r="AG193">
            <v>462</v>
          </cell>
          <cell r="AH193">
            <v>962</v>
          </cell>
          <cell r="AI193">
            <v>485</v>
          </cell>
          <cell r="AJ193">
            <v>477</v>
          </cell>
          <cell r="AK193">
            <v>935</v>
          </cell>
          <cell r="AL193">
            <v>468</v>
          </cell>
          <cell r="AM193">
            <v>467</v>
          </cell>
          <cell r="AN193">
            <v>904</v>
          </cell>
          <cell r="AO193">
            <v>469</v>
          </cell>
          <cell r="AP193">
            <v>435</v>
          </cell>
          <cell r="AQ193">
            <v>955</v>
          </cell>
          <cell r="AR193">
            <v>487</v>
          </cell>
          <cell r="AS193">
            <v>468</v>
          </cell>
          <cell r="AT193">
            <v>907</v>
          </cell>
          <cell r="AU193">
            <v>470</v>
          </cell>
          <cell r="AV193">
            <v>437</v>
          </cell>
          <cell r="AW193">
            <v>904</v>
          </cell>
          <cell r="AX193">
            <v>464</v>
          </cell>
          <cell r="AY193">
            <v>440</v>
          </cell>
          <cell r="AZ193">
            <v>902</v>
          </cell>
          <cell r="BA193">
            <v>443</v>
          </cell>
          <cell r="BB193">
            <v>459</v>
          </cell>
          <cell r="BC193">
            <v>926</v>
          </cell>
          <cell r="BD193">
            <v>498</v>
          </cell>
          <cell r="BE193">
            <v>428</v>
          </cell>
          <cell r="BF193">
            <v>909</v>
          </cell>
          <cell r="BG193">
            <v>475</v>
          </cell>
          <cell r="BH193">
            <v>434</v>
          </cell>
          <cell r="BI193">
            <v>910</v>
          </cell>
          <cell r="BJ193">
            <v>474</v>
          </cell>
          <cell r="BK193">
            <v>436</v>
          </cell>
          <cell r="BL193">
            <v>884</v>
          </cell>
          <cell r="BM193">
            <v>473</v>
          </cell>
          <cell r="BN193">
            <v>411</v>
          </cell>
          <cell r="BO193">
            <v>957</v>
          </cell>
          <cell r="BP193">
            <v>472</v>
          </cell>
          <cell r="BQ193">
            <v>485</v>
          </cell>
          <cell r="BR193">
            <v>971</v>
          </cell>
          <cell r="BS193">
            <v>478</v>
          </cell>
          <cell r="BT193">
            <v>493</v>
          </cell>
          <cell r="BU193">
            <v>1021</v>
          </cell>
          <cell r="BV193">
            <v>542</v>
          </cell>
          <cell r="BW193">
            <v>479</v>
          </cell>
          <cell r="BX193">
            <v>1108</v>
          </cell>
          <cell r="BY193">
            <v>551</v>
          </cell>
          <cell r="BZ193">
            <v>557</v>
          </cell>
          <cell r="CA193">
            <v>1021</v>
          </cell>
          <cell r="CB193">
            <v>509</v>
          </cell>
          <cell r="CC193">
            <v>512</v>
          </cell>
          <cell r="CD193">
            <v>889</v>
          </cell>
          <cell r="CE193">
            <v>448</v>
          </cell>
          <cell r="CF193">
            <v>441</v>
          </cell>
          <cell r="CG193">
            <v>769</v>
          </cell>
          <cell r="CH193">
            <v>425</v>
          </cell>
          <cell r="CI193">
            <v>344</v>
          </cell>
          <cell r="CJ193">
            <v>837</v>
          </cell>
          <cell r="CK193">
            <v>446</v>
          </cell>
          <cell r="CL193">
            <v>391</v>
          </cell>
          <cell r="CM193">
            <v>864</v>
          </cell>
          <cell r="CN193">
            <v>447</v>
          </cell>
          <cell r="CO193">
            <v>417</v>
          </cell>
          <cell r="CP193">
            <v>912</v>
          </cell>
          <cell r="CQ193">
            <v>467</v>
          </cell>
          <cell r="CR193">
            <v>445</v>
          </cell>
          <cell r="CS193">
            <v>913</v>
          </cell>
          <cell r="CT193">
            <v>478</v>
          </cell>
          <cell r="CU193">
            <v>435</v>
          </cell>
          <cell r="CV193">
            <v>916</v>
          </cell>
          <cell r="CW193">
            <v>434</v>
          </cell>
          <cell r="CX193">
            <v>482</v>
          </cell>
          <cell r="CY193">
            <v>938</v>
          </cell>
          <cell r="CZ193">
            <v>494</v>
          </cell>
          <cell r="DA193">
            <v>444</v>
          </cell>
          <cell r="DB193">
            <v>859</v>
          </cell>
          <cell r="DC193">
            <v>441</v>
          </cell>
          <cell r="DD193">
            <v>418</v>
          </cell>
          <cell r="DE193">
            <v>910</v>
          </cell>
          <cell r="DF193">
            <v>466</v>
          </cell>
          <cell r="DG193">
            <v>444</v>
          </cell>
          <cell r="DH193">
            <v>855</v>
          </cell>
          <cell r="DI193">
            <v>436</v>
          </cell>
          <cell r="DJ193">
            <v>419</v>
          </cell>
          <cell r="DK193">
            <v>848</v>
          </cell>
          <cell r="DL193">
            <v>437</v>
          </cell>
          <cell r="DM193">
            <v>411</v>
          </cell>
          <cell r="DN193">
            <v>837</v>
          </cell>
          <cell r="DO193">
            <v>421</v>
          </cell>
          <cell r="DP193">
            <v>416</v>
          </cell>
          <cell r="DQ193">
            <v>896</v>
          </cell>
          <cell r="DR193">
            <v>470</v>
          </cell>
          <cell r="DS193">
            <v>426</v>
          </cell>
          <cell r="DT193">
            <v>915</v>
          </cell>
          <cell r="DU193">
            <v>442</v>
          </cell>
          <cell r="DV193">
            <v>473</v>
          </cell>
          <cell r="DW193">
            <v>856</v>
          </cell>
          <cell r="DX193">
            <v>447</v>
          </cell>
          <cell r="DY193">
            <v>409</v>
          </cell>
          <cell r="DZ193">
            <v>797</v>
          </cell>
          <cell r="EA193">
            <v>382</v>
          </cell>
          <cell r="EB193">
            <v>415</v>
          </cell>
          <cell r="EC193">
            <v>771</v>
          </cell>
          <cell r="ED193">
            <v>388</v>
          </cell>
          <cell r="EE193">
            <v>383</v>
          </cell>
          <cell r="EF193">
            <v>815</v>
          </cell>
          <cell r="EG193">
            <v>405</v>
          </cell>
          <cell r="EH193">
            <v>410</v>
          </cell>
          <cell r="EI193">
            <v>852</v>
          </cell>
          <cell r="EJ193">
            <v>421</v>
          </cell>
          <cell r="EK193">
            <v>431</v>
          </cell>
          <cell r="EL193">
            <v>896</v>
          </cell>
          <cell r="EM193">
            <v>443</v>
          </cell>
          <cell r="EN193">
            <v>453</v>
          </cell>
          <cell r="EO193">
            <v>964</v>
          </cell>
          <cell r="EP193">
            <v>463</v>
          </cell>
          <cell r="EQ193">
            <v>501</v>
          </cell>
          <cell r="ER193">
            <v>1074</v>
          </cell>
          <cell r="ES193">
            <v>527</v>
          </cell>
          <cell r="ET193">
            <v>547</v>
          </cell>
          <cell r="EU193">
            <v>1114</v>
          </cell>
          <cell r="EV193">
            <v>558</v>
          </cell>
          <cell r="EW193">
            <v>556</v>
          </cell>
          <cell r="EX193">
            <v>1267</v>
          </cell>
          <cell r="EY193">
            <v>616</v>
          </cell>
          <cell r="EZ193">
            <v>651</v>
          </cell>
          <cell r="FA193">
            <v>1283</v>
          </cell>
          <cell r="FB193">
            <v>643</v>
          </cell>
          <cell r="FC193">
            <v>640</v>
          </cell>
          <cell r="FD193">
            <v>1230</v>
          </cell>
          <cell r="FE193">
            <v>633</v>
          </cell>
          <cell r="FF193">
            <v>597</v>
          </cell>
          <cell r="FG193">
            <v>1296</v>
          </cell>
          <cell r="FH193">
            <v>621</v>
          </cell>
          <cell r="FI193">
            <v>675</v>
          </cell>
          <cell r="FJ193">
            <v>1369</v>
          </cell>
          <cell r="FK193">
            <v>645</v>
          </cell>
          <cell r="FL193">
            <v>724</v>
          </cell>
          <cell r="FM193">
            <v>1376</v>
          </cell>
          <cell r="FN193">
            <v>671</v>
          </cell>
          <cell r="FO193">
            <v>705</v>
          </cell>
          <cell r="FP193">
            <v>1471</v>
          </cell>
          <cell r="FQ193">
            <v>691</v>
          </cell>
          <cell r="FR193">
            <v>780</v>
          </cell>
          <cell r="FS193">
            <v>1460</v>
          </cell>
          <cell r="FT193">
            <v>701</v>
          </cell>
          <cell r="FU193">
            <v>759</v>
          </cell>
          <cell r="FV193">
            <v>1428</v>
          </cell>
          <cell r="FW193">
            <v>716</v>
          </cell>
          <cell r="FX193">
            <v>712</v>
          </cell>
          <cell r="FY193">
            <v>1452</v>
          </cell>
          <cell r="FZ193">
            <v>684</v>
          </cell>
          <cell r="GA193">
            <v>768</v>
          </cell>
          <cell r="GB193">
            <v>1483</v>
          </cell>
          <cell r="GC193">
            <v>716</v>
          </cell>
          <cell r="GD193">
            <v>767</v>
          </cell>
          <cell r="GE193">
            <v>1514</v>
          </cell>
          <cell r="GF193">
            <v>696</v>
          </cell>
          <cell r="GG193">
            <v>818</v>
          </cell>
          <cell r="GH193">
            <v>1502</v>
          </cell>
          <cell r="GI193">
            <v>745</v>
          </cell>
          <cell r="GJ193">
            <v>757</v>
          </cell>
          <cell r="GK193">
            <v>1491</v>
          </cell>
          <cell r="GL193">
            <v>724</v>
          </cell>
          <cell r="GM193">
            <v>767</v>
          </cell>
          <cell r="GN193">
            <v>1523</v>
          </cell>
          <cell r="GO193">
            <v>721</v>
          </cell>
          <cell r="GP193">
            <v>802</v>
          </cell>
          <cell r="GQ193">
            <v>1509</v>
          </cell>
          <cell r="GR193">
            <v>735</v>
          </cell>
          <cell r="GS193">
            <v>774</v>
          </cell>
          <cell r="GT193">
            <v>1519</v>
          </cell>
          <cell r="GU193">
            <v>729</v>
          </cell>
          <cell r="GV193">
            <v>790</v>
          </cell>
          <cell r="GW193">
            <v>1581</v>
          </cell>
          <cell r="GX193">
            <v>750</v>
          </cell>
          <cell r="GY193">
            <v>831</v>
          </cell>
          <cell r="GZ193">
            <v>1632</v>
          </cell>
          <cell r="HA193">
            <v>778</v>
          </cell>
          <cell r="HB193">
            <v>854</v>
          </cell>
          <cell r="HC193">
            <v>1624</v>
          </cell>
          <cell r="HD193">
            <v>765</v>
          </cell>
          <cell r="HE193">
            <v>859</v>
          </cell>
          <cell r="HF193">
            <v>1712</v>
          </cell>
          <cell r="HG193">
            <v>838</v>
          </cell>
          <cell r="HH193">
            <v>874</v>
          </cell>
          <cell r="HI193">
            <v>1771</v>
          </cell>
          <cell r="HJ193">
            <v>841</v>
          </cell>
          <cell r="HK193">
            <v>930</v>
          </cell>
          <cell r="HL193">
            <v>1803</v>
          </cell>
          <cell r="HM193">
            <v>887</v>
          </cell>
          <cell r="HN193">
            <v>916</v>
          </cell>
          <cell r="HO193">
            <v>2050</v>
          </cell>
          <cell r="HP193">
            <v>973</v>
          </cell>
          <cell r="HQ193">
            <v>1077</v>
          </cell>
          <cell r="HR193">
            <v>2347</v>
          </cell>
          <cell r="HS193">
            <v>1145</v>
          </cell>
          <cell r="HT193">
            <v>1202</v>
          </cell>
          <cell r="HU193">
            <v>1827</v>
          </cell>
          <cell r="HV193">
            <v>898</v>
          </cell>
          <cell r="HW193">
            <v>929</v>
          </cell>
          <cell r="HX193">
            <v>1626</v>
          </cell>
          <cell r="HY193">
            <v>839</v>
          </cell>
          <cell r="HZ193">
            <v>787</v>
          </cell>
          <cell r="IA193">
            <v>1757</v>
          </cell>
          <cell r="IB193">
            <v>872</v>
          </cell>
          <cell r="IC193">
            <v>885</v>
          </cell>
          <cell r="ID193">
            <v>1629</v>
          </cell>
          <cell r="IE193">
            <v>793</v>
          </cell>
          <cell r="IF193">
            <v>836</v>
          </cell>
          <cell r="IG193">
            <v>1391</v>
          </cell>
          <cell r="IH193">
            <v>700</v>
          </cell>
          <cell r="II193">
            <v>691</v>
          </cell>
          <cell r="IJ193">
            <v>1200</v>
          </cell>
          <cell r="IK193">
            <v>557</v>
          </cell>
          <cell r="IL193">
            <v>643</v>
          </cell>
          <cell r="IM193">
            <v>1225</v>
          </cell>
          <cell r="IN193">
            <v>575</v>
          </cell>
          <cell r="IO193">
            <v>650</v>
          </cell>
          <cell r="IP193">
            <v>1192</v>
          </cell>
          <cell r="IQ193">
            <v>574</v>
          </cell>
          <cell r="IR193">
            <v>618</v>
          </cell>
          <cell r="IS193">
            <v>1264</v>
          </cell>
          <cell r="IT193">
            <v>597</v>
          </cell>
          <cell r="IU193">
            <v>667</v>
          </cell>
          <cell r="IV193">
            <v>1191</v>
          </cell>
          <cell r="IW193">
            <v>570</v>
          </cell>
          <cell r="IX193">
            <v>621</v>
          </cell>
          <cell r="IY193">
            <v>1114</v>
          </cell>
          <cell r="IZ193">
            <v>518</v>
          </cell>
          <cell r="JA193">
            <v>596</v>
          </cell>
          <cell r="JB193">
            <v>1099</v>
          </cell>
          <cell r="JC193">
            <v>515</v>
          </cell>
          <cell r="JD193">
            <v>584</v>
          </cell>
          <cell r="JE193">
            <v>958</v>
          </cell>
          <cell r="JF193">
            <v>460</v>
          </cell>
          <cell r="JG193">
            <v>498</v>
          </cell>
          <cell r="JH193">
            <v>916</v>
          </cell>
          <cell r="JI193">
            <v>420</v>
          </cell>
          <cell r="JJ193">
            <v>496</v>
          </cell>
          <cell r="JK193">
            <v>887</v>
          </cell>
          <cell r="JL193">
            <v>392</v>
          </cell>
          <cell r="JM193">
            <v>495</v>
          </cell>
          <cell r="JN193">
            <v>815</v>
          </cell>
          <cell r="JO193">
            <v>343</v>
          </cell>
          <cell r="JP193">
            <v>472</v>
          </cell>
          <cell r="JQ193">
            <v>774</v>
          </cell>
          <cell r="JR193">
            <v>345</v>
          </cell>
          <cell r="JS193">
            <v>429</v>
          </cell>
          <cell r="JT193">
            <v>676</v>
          </cell>
          <cell r="JU193">
            <v>273</v>
          </cell>
          <cell r="JV193">
            <v>403</v>
          </cell>
          <cell r="JW193">
            <v>559</v>
          </cell>
          <cell r="JX193">
            <v>204</v>
          </cell>
          <cell r="JY193">
            <v>355</v>
          </cell>
          <cell r="JZ193">
            <v>529</v>
          </cell>
          <cell r="KA193">
            <v>204</v>
          </cell>
          <cell r="KB193">
            <v>325</v>
          </cell>
          <cell r="KC193">
            <v>437</v>
          </cell>
          <cell r="KD193">
            <v>163</v>
          </cell>
          <cell r="KE193">
            <v>274</v>
          </cell>
          <cell r="KF193">
            <v>1666</v>
          </cell>
          <cell r="KG193">
            <v>457</v>
          </cell>
          <cell r="KH193">
            <v>1209</v>
          </cell>
        </row>
        <row r="194">
          <cell r="C194" t="str">
            <v>North Somerset</v>
          </cell>
          <cell r="D194" t="str">
            <v>E06000024</v>
          </cell>
          <cell r="E194" t="str">
            <v>Unitary Authority</v>
          </cell>
          <cell r="F194">
            <v>209944</v>
          </cell>
          <cell r="G194">
            <v>123214</v>
          </cell>
          <cell r="H194">
            <v>3.5177047000000004</v>
          </cell>
          <cell r="I194">
            <v>0.58688983728994404</v>
          </cell>
          <cell r="J194">
            <v>9561</v>
          </cell>
          <cell r="K194">
            <v>9057</v>
          </cell>
          <cell r="L194">
            <v>10464</v>
          </cell>
          <cell r="M194">
            <v>11179</v>
          </cell>
          <cell r="N194">
            <v>12603</v>
          </cell>
          <cell r="O194">
            <v>13173</v>
          </cell>
          <cell r="P194">
            <v>15314</v>
          </cell>
          <cell r="Q194">
            <v>15603</v>
          </cell>
          <cell r="R194">
            <v>12640</v>
          </cell>
          <cell r="S194">
            <v>13620</v>
          </cell>
          <cell r="T194">
            <v>102192</v>
          </cell>
          <cell r="U194">
            <v>107752</v>
          </cell>
          <cell r="V194">
            <v>2168</v>
          </cell>
          <cell r="W194">
            <v>1127</v>
          </cell>
          <cell r="X194">
            <v>1041</v>
          </cell>
          <cell r="Y194">
            <v>2314</v>
          </cell>
          <cell r="Z194">
            <v>1183</v>
          </cell>
          <cell r="AA194">
            <v>1131</v>
          </cell>
          <cell r="AB194">
            <v>2409</v>
          </cell>
          <cell r="AC194">
            <v>1258</v>
          </cell>
          <cell r="AD194">
            <v>1151</v>
          </cell>
          <cell r="AE194">
            <v>2543</v>
          </cell>
          <cell r="AF194">
            <v>1271</v>
          </cell>
          <cell r="AG194">
            <v>1272</v>
          </cell>
          <cell r="AH194">
            <v>2600</v>
          </cell>
          <cell r="AI194">
            <v>1335</v>
          </cell>
          <cell r="AJ194">
            <v>1265</v>
          </cell>
          <cell r="AK194">
            <v>2503</v>
          </cell>
          <cell r="AL194">
            <v>1300</v>
          </cell>
          <cell r="AM194">
            <v>1203</v>
          </cell>
          <cell r="AN194">
            <v>2469</v>
          </cell>
          <cell r="AO194">
            <v>1289</v>
          </cell>
          <cell r="AP194">
            <v>1180</v>
          </cell>
          <cell r="AQ194">
            <v>2525</v>
          </cell>
          <cell r="AR194">
            <v>1386</v>
          </cell>
          <cell r="AS194">
            <v>1139</v>
          </cell>
          <cell r="AT194">
            <v>2359</v>
          </cell>
          <cell r="AU194">
            <v>1203</v>
          </cell>
          <cell r="AV194">
            <v>1156</v>
          </cell>
          <cell r="AW194">
            <v>2405</v>
          </cell>
          <cell r="AX194">
            <v>1277</v>
          </cell>
          <cell r="AY194">
            <v>1128</v>
          </cell>
          <cell r="AZ194">
            <v>2224</v>
          </cell>
          <cell r="BA194">
            <v>1113</v>
          </cell>
          <cell r="BB194">
            <v>1111</v>
          </cell>
          <cell r="BC194">
            <v>2315</v>
          </cell>
          <cell r="BD194">
            <v>1189</v>
          </cell>
          <cell r="BE194">
            <v>1126</v>
          </cell>
          <cell r="BF194">
            <v>2277</v>
          </cell>
          <cell r="BG194">
            <v>1164</v>
          </cell>
          <cell r="BH194">
            <v>1113</v>
          </cell>
          <cell r="BI194">
            <v>2247</v>
          </cell>
          <cell r="BJ194">
            <v>1120</v>
          </cell>
          <cell r="BK194">
            <v>1127</v>
          </cell>
          <cell r="BL194">
            <v>2241</v>
          </cell>
          <cell r="BM194">
            <v>1129</v>
          </cell>
          <cell r="BN194">
            <v>1112</v>
          </cell>
          <cell r="BO194">
            <v>2333</v>
          </cell>
          <cell r="BP194">
            <v>1187</v>
          </cell>
          <cell r="BQ194">
            <v>1146</v>
          </cell>
          <cell r="BR194">
            <v>2454</v>
          </cell>
          <cell r="BS194">
            <v>1252</v>
          </cell>
          <cell r="BT194">
            <v>1202</v>
          </cell>
          <cell r="BU194">
            <v>2230</v>
          </cell>
          <cell r="BV194">
            <v>1137</v>
          </cell>
          <cell r="BW194">
            <v>1093</v>
          </cell>
          <cell r="BX194">
            <v>2376</v>
          </cell>
          <cell r="BY194">
            <v>1225</v>
          </cell>
          <cell r="BZ194">
            <v>1151</v>
          </cell>
          <cell r="CA194">
            <v>1949</v>
          </cell>
          <cell r="CB194">
            <v>1048</v>
          </cell>
          <cell r="CC194">
            <v>901</v>
          </cell>
          <cell r="CD194">
            <v>1744</v>
          </cell>
          <cell r="CE194">
            <v>934</v>
          </cell>
          <cell r="CF194">
            <v>810</v>
          </cell>
          <cell r="CG194">
            <v>1775</v>
          </cell>
          <cell r="CH194">
            <v>986</v>
          </cell>
          <cell r="CI194">
            <v>789</v>
          </cell>
          <cell r="CJ194">
            <v>1917</v>
          </cell>
          <cell r="CK194">
            <v>916</v>
          </cell>
          <cell r="CL194">
            <v>1001</v>
          </cell>
          <cell r="CM194">
            <v>2074</v>
          </cell>
          <cell r="CN194">
            <v>997</v>
          </cell>
          <cell r="CO194">
            <v>1077</v>
          </cell>
          <cell r="CP194">
            <v>2099</v>
          </cell>
          <cell r="CQ194">
            <v>1066</v>
          </cell>
          <cell r="CR194">
            <v>1033</v>
          </cell>
          <cell r="CS194">
            <v>1977</v>
          </cell>
          <cell r="CT194">
            <v>969</v>
          </cell>
          <cell r="CU194">
            <v>1008</v>
          </cell>
          <cell r="CV194">
            <v>2075</v>
          </cell>
          <cell r="CW194">
            <v>1039</v>
          </cell>
          <cell r="CX194">
            <v>1036</v>
          </cell>
          <cell r="CY194">
            <v>2113</v>
          </cell>
          <cell r="CZ194">
            <v>992</v>
          </cell>
          <cell r="DA194">
            <v>1121</v>
          </cell>
          <cell r="DB194">
            <v>2058</v>
          </cell>
          <cell r="DC194">
            <v>1024</v>
          </cell>
          <cell r="DD194">
            <v>1034</v>
          </cell>
          <cell r="DE194">
            <v>2058</v>
          </cell>
          <cell r="DF194">
            <v>981</v>
          </cell>
          <cell r="DG194">
            <v>1077</v>
          </cell>
          <cell r="DH194">
            <v>2098</v>
          </cell>
          <cell r="DI194">
            <v>980</v>
          </cell>
          <cell r="DJ194">
            <v>1118</v>
          </cell>
          <cell r="DK194">
            <v>2243</v>
          </cell>
          <cell r="DL194">
            <v>1071</v>
          </cell>
          <cell r="DM194">
            <v>1172</v>
          </cell>
          <cell r="DN194">
            <v>2276</v>
          </cell>
          <cell r="DO194">
            <v>1106</v>
          </cell>
          <cell r="DP194">
            <v>1170</v>
          </cell>
          <cell r="DQ194">
            <v>2327</v>
          </cell>
          <cell r="DR194">
            <v>1135</v>
          </cell>
          <cell r="DS194">
            <v>1192</v>
          </cell>
          <cell r="DT194">
            <v>2418</v>
          </cell>
          <cell r="DU194">
            <v>1167</v>
          </cell>
          <cell r="DV194">
            <v>1251</v>
          </cell>
          <cell r="DW194">
            <v>2419</v>
          </cell>
          <cell r="DX194">
            <v>1129</v>
          </cell>
          <cell r="DY194">
            <v>1290</v>
          </cell>
          <cell r="DZ194">
            <v>2369</v>
          </cell>
          <cell r="EA194">
            <v>1161</v>
          </cell>
          <cell r="EB194">
            <v>1208</v>
          </cell>
          <cell r="EC194">
            <v>2345</v>
          </cell>
          <cell r="ED194">
            <v>1138</v>
          </cell>
          <cell r="EE194">
            <v>1207</v>
          </cell>
          <cell r="EF194">
            <v>2348</v>
          </cell>
          <cell r="EG194">
            <v>1138</v>
          </cell>
          <cell r="EH194">
            <v>1210</v>
          </cell>
          <cell r="EI194">
            <v>2399</v>
          </cell>
          <cell r="EJ194">
            <v>1188</v>
          </cell>
          <cell r="EK194">
            <v>1211</v>
          </cell>
          <cell r="EL194">
            <v>2456</v>
          </cell>
          <cell r="EM194">
            <v>1193</v>
          </cell>
          <cell r="EN194">
            <v>1263</v>
          </cell>
          <cell r="EO194">
            <v>2678</v>
          </cell>
          <cell r="EP194">
            <v>1328</v>
          </cell>
          <cell r="EQ194">
            <v>1350</v>
          </cell>
          <cell r="ER194">
            <v>2776</v>
          </cell>
          <cell r="ES194">
            <v>1364</v>
          </cell>
          <cell r="ET194">
            <v>1412</v>
          </cell>
          <cell r="EU194">
            <v>2935</v>
          </cell>
          <cell r="EV194">
            <v>1474</v>
          </cell>
          <cell r="EW194">
            <v>1461</v>
          </cell>
          <cell r="EX194">
            <v>3051</v>
          </cell>
          <cell r="EY194">
            <v>1490</v>
          </cell>
          <cell r="EZ194">
            <v>1561</v>
          </cell>
          <cell r="FA194">
            <v>3097</v>
          </cell>
          <cell r="FB194">
            <v>1539</v>
          </cell>
          <cell r="FC194">
            <v>1558</v>
          </cell>
          <cell r="FD194">
            <v>3069</v>
          </cell>
          <cell r="FE194">
            <v>1535</v>
          </cell>
          <cell r="FF194">
            <v>1534</v>
          </cell>
          <cell r="FG194">
            <v>3046</v>
          </cell>
          <cell r="FH194">
            <v>1490</v>
          </cell>
          <cell r="FI194">
            <v>1556</v>
          </cell>
          <cell r="FJ194">
            <v>3215</v>
          </cell>
          <cell r="FK194">
            <v>1562</v>
          </cell>
          <cell r="FL194">
            <v>1653</v>
          </cell>
          <cell r="FM194">
            <v>3171</v>
          </cell>
          <cell r="FN194">
            <v>1537</v>
          </cell>
          <cell r="FO194">
            <v>1634</v>
          </cell>
          <cell r="FP194">
            <v>3195</v>
          </cell>
          <cell r="FQ194">
            <v>1570</v>
          </cell>
          <cell r="FR194">
            <v>1625</v>
          </cell>
          <cell r="FS194">
            <v>3204</v>
          </cell>
          <cell r="FT194">
            <v>1606</v>
          </cell>
          <cell r="FU194">
            <v>1598</v>
          </cell>
          <cell r="FV194">
            <v>3144</v>
          </cell>
          <cell r="FW194">
            <v>1637</v>
          </cell>
          <cell r="FX194">
            <v>1507</v>
          </cell>
          <cell r="FY194">
            <v>2917</v>
          </cell>
          <cell r="FZ194">
            <v>1460</v>
          </cell>
          <cell r="GA194">
            <v>1457</v>
          </cell>
          <cell r="GB194">
            <v>2859</v>
          </cell>
          <cell r="GC194">
            <v>1378</v>
          </cell>
          <cell r="GD194">
            <v>1481</v>
          </cell>
          <cell r="GE194">
            <v>2785</v>
          </cell>
          <cell r="GF194">
            <v>1345</v>
          </cell>
          <cell r="GG194">
            <v>1440</v>
          </cell>
          <cell r="GH194">
            <v>2643</v>
          </cell>
          <cell r="GI194">
            <v>1256</v>
          </cell>
          <cell r="GJ194">
            <v>1387</v>
          </cell>
          <cell r="GK194">
            <v>2745</v>
          </cell>
          <cell r="GL194">
            <v>1330</v>
          </cell>
          <cell r="GM194">
            <v>1415</v>
          </cell>
          <cell r="GN194">
            <v>2593</v>
          </cell>
          <cell r="GO194">
            <v>1270</v>
          </cell>
          <cell r="GP194">
            <v>1323</v>
          </cell>
          <cell r="GQ194">
            <v>2640</v>
          </cell>
          <cell r="GR194">
            <v>1258</v>
          </cell>
          <cell r="GS194">
            <v>1382</v>
          </cell>
          <cell r="GT194">
            <v>2498</v>
          </cell>
          <cell r="GU194">
            <v>1215</v>
          </cell>
          <cell r="GV194">
            <v>1283</v>
          </cell>
          <cell r="GW194">
            <v>2523</v>
          </cell>
          <cell r="GX194">
            <v>1216</v>
          </cell>
          <cell r="GY194">
            <v>1307</v>
          </cell>
          <cell r="GZ194">
            <v>2636</v>
          </cell>
          <cell r="HA194">
            <v>1278</v>
          </cell>
          <cell r="HB194">
            <v>1358</v>
          </cell>
          <cell r="HC194">
            <v>2545</v>
          </cell>
          <cell r="HD194">
            <v>1207</v>
          </cell>
          <cell r="HE194">
            <v>1338</v>
          </cell>
          <cell r="HF194">
            <v>2652</v>
          </cell>
          <cell r="HG194">
            <v>1265</v>
          </cell>
          <cell r="HH194">
            <v>1387</v>
          </cell>
          <cell r="HI194">
            <v>2701</v>
          </cell>
          <cell r="HJ194">
            <v>1298</v>
          </cell>
          <cell r="HK194">
            <v>1403</v>
          </cell>
          <cell r="HL194">
            <v>2948</v>
          </cell>
          <cell r="HM194">
            <v>1397</v>
          </cell>
          <cell r="HN194">
            <v>1551</v>
          </cell>
          <cell r="HO194">
            <v>3027</v>
          </cell>
          <cell r="HP194">
            <v>1445</v>
          </cell>
          <cell r="HQ194">
            <v>1582</v>
          </cell>
          <cell r="HR194">
            <v>3420</v>
          </cell>
          <cell r="HS194">
            <v>1648</v>
          </cell>
          <cell r="HT194">
            <v>1772</v>
          </cell>
          <cell r="HU194">
            <v>2681</v>
          </cell>
          <cell r="HV194">
            <v>1281</v>
          </cell>
          <cell r="HW194">
            <v>1400</v>
          </cell>
          <cell r="HX194">
            <v>2705</v>
          </cell>
          <cell r="HY194">
            <v>1337</v>
          </cell>
          <cell r="HZ194">
            <v>1368</v>
          </cell>
          <cell r="IA194">
            <v>2635</v>
          </cell>
          <cell r="IB194">
            <v>1325</v>
          </cell>
          <cell r="IC194">
            <v>1310</v>
          </cell>
          <cell r="ID194">
            <v>2288</v>
          </cell>
          <cell r="IE194">
            <v>1115</v>
          </cell>
          <cell r="IF194">
            <v>1173</v>
          </cell>
          <cell r="IG194">
            <v>2122</v>
          </cell>
          <cell r="IH194">
            <v>1004</v>
          </cell>
          <cell r="II194">
            <v>1118</v>
          </cell>
          <cell r="IJ194">
            <v>1876</v>
          </cell>
          <cell r="IK194">
            <v>896</v>
          </cell>
          <cell r="IL194">
            <v>980</v>
          </cell>
          <cell r="IM194">
            <v>1880</v>
          </cell>
          <cell r="IN194">
            <v>894</v>
          </cell>
          <cell r="IO194">
            <v>986</v>
          </cell>
          <cell r="IP194">
            <v>1870</v>
          </cell>
          <cell r="IQ194">
            <v>853</v>
          </cell>
          <cell r="IR194">
            <v>1017</v>
          </cell>
          <cell r="IS194">
            <v>1743</v>
          </cell>
          <cell r="IT194">
            <v>821</v>
          </cell>
          <cell r="IU194">
            <v>922</v>
          </cell>
          <cell r="IV194">
            <v>1685</v>
          </cell>
          <cell r="IW194">
            <v>754</v>
          </cell>
          <cell r="IX194">
            <v>931</v>
          </cell>
          <cell r="IY194">
            <v>1613</v>
          </cell>
          <cell r="IZ194">
            <v>751</v>
          </cell>
          <cell r="JA194">
            <v>862</v>
          </cell>
          <cell r="JB194">
            <v>1549</v>
          </cell>
          <cell r="JC194">
            <v>694</v>
          </cell>
          <cell r="JD194">
            <v>855</v>
          </cell>
          <cell r="JE194">
            <v>1368</v>
          </cell>
          <cell r="JF194">
            <v>609</v>
          </cell>
          <cell r="JG194">
            <v>759</v>
          </cell>
          <cell r="JH194">
            <v>1315</v>
          </cell>
          <cell r="JI194">
            <v>535</v>
          </cell>
          <cell r="JJ194">
            <v>780</v>
          </cell>
          <cell r="JK194">
            <v>1280</v>
          </cell>
          <cell r="JL194">
            <v>516</v>
          </cell>
          <cell r="JM194">
            <v>764</v>
          </cell>
          <cell r="JN194">
            <v>1162</v>
          </cell>
          <cell r="JO194">
            <v>494</v>
          </cell>
          <cell r="JP194">
            <v>668</v>
          </cell>
          <cell r="JQ194">
            <v>1023</v>
          </cell>
          <cell r="JR194">
            <v>420</v>
          </cell>
          <cell r="JS194">
            <v>603</v>
          </cell>
          <cell r="JT194">
            <v>955</v>
          </cell>
          <cell r="JU194">
            <v>350</v>
          </cell>
          <cell r="JV194">
            <v>605</v>
          </cell>
          <cell r="JW194">
            <v>835</v>
          </cell>
          <cell r="JX194">
            <v>327</v>
          </cell>
          <cell r="JY194">
            <v>508</v>
          </cell>
          <cell r="JZ194">
            <v>695</v>
          </cell>
          <cell r="KA194">
            <v>277</v>
          </cell>
          <cell r="KB194">
            <v>418</v>
          </cell>
          <cell r="KC194">
            <v>637</v>
          </cell>
          <cell r="KD194">
            <v>219</v>
          </cell>
          <cell r="KE194">
            <v>418</v>
          </cell>
          <cell r="KF194">
            <v>2785</v>
          </cell>
          <cell r="KG194">
            <v>819</v>
          </cell>
          <cell r="KH194">
            <v>1966</v>
          </cell>
        </row>
        <row r="195">
          <cell r="C195" t="str">
            <v>North Tyneside</v>
          </cell>
          <cell r="D195" t="str">
            <v>E08000022</v>
          </cell>
          <cell r="E195" t="str">
            <v>Metropolitan District</v>
          </cell>
          <cell r="F195">
            <v>202494</v>
          </cell>
          <cell r="G195">
            <v>127345</v>
          </cell>
          <cell r="H195">
            <v>5.68602834</v>
          </cell>
          <cell r="I195">
            <v>0.62888283109623</v>
          </cell>
          <cell r="J195">
            <v>9615</v>
          </cell>
          <cell r="K195">
            <v>9309</v>
          </cell>
          <cell r="L195">
            <v>11936</v>
          </cell>
          <cell r="M195">
            <v>13200</v>
          </cell>
          <cell r="N195">
            <v>13243</v>
          </cell>
          <cell r="O195">
            <v>13699</v>
          </cell>
          <cell r="P195">
            <v>14672</v>
          </cell>
          <cell r="Q195">
            <v>15543</v>
          </cell>
          <cell r="R195">
            <v>12708</v>
          </cell>
          <cell r="S195">
            <v>13420</v>
          </cell>
          <cell r="T195">
            <v>97896</v>
          </cell>
          <cell r="U195">
            <v>104598</v>
          </cell>
          <cell r="V195">
            <v>2178</v>
          </cell>
          <cell r="W195">
            <v>1166</v>
          </cell>
          <cell r="X195">
            <v>1012</v>
          </cell>
          <cell r="Y195">
            <v>2337</v>
          </cell>
          <cell r="Z195">
            <v>1236</v>
          </cell>
          <cell r="AA195">
            <v>1101</v>
          </cell>
          <cell r="AB195">
            <v>2280</v>
          </cell>
          <cell r="AC195">
            <v>1174</v>
          </cell>
          <cell r="AD195">
            <v>1106</v>
          </cell>
          <cell r="AE195">
            <v>2257</v>
          </cell>
          <cell r="AF195">
            <v>1103</v>
          </cell>
          <cell r="AG195">
            <v>1154</v>
          </cell>
          <cell r="AH195">
            <v>2380</v>
          </cell>
          <cell r="AI195">
            <v>1253</v>
          </cell>
          <cell r="AJ195">
            <v>1127</v>
          </cell>
          <cell r="AK195">
            <v>2396</v>
          </cell>
          <cell r="AL195">
            <v>1241</v>
          </cell>
          <cell r="AM195">
            <v>1155</v>
          </cell>
          <cell r="AN195">
            <v>2377</v>
          </cell>
          <cell r="AO195">
            <v>1291</v>
          </cell>
          <cell r="AP195">
            <v>1086</v>
          </cell>
          <cell r="AQ195">
            <v>2420</v>
          </cell>
          <cell r="AR195">
            <v>1261</v>
          </cell>
          <cell r="AS195">
            <v>1159</v>
          </cell>
          <cell r="AT195">
            <v>2209</v>
          </cell>
          <cell r="AU195">
            <v>1143</v>
          </cell>
          <cell r="AV195">
            <v>1066</v>
          </cell>
          <cell r="AW195">
            <v>2422</v>
          </cell>
          <cell r="AX195">
            <v>1269</v>
          </cell>
          <cell r="AY195">
            <v>1153</v>
          </cell>
          <cell r="AZ195">
            <v>2227</v>
          </cell>
          <cell r="BA195">
            <v>1170</v>
          </cell>
          <cell r="BB195">
            <v>1057</v>
          </cell>
          <cell r="BC195">
            <v>2134</v>
          </cell>
          <cell r="BD195">
            <v>1085</v>
          </cell>
          <cell r="BE195">
            <v>1049</v>
          </cell>
          <cell r="BF195">
            <v>2079</v>
          </cell>
          <cell r="BG195">
            <v>1059</v>
          </cell>
          <cell r="BH195">
            <v>1020</v>
          </cell>
          <cell r="BI195">
            <v>2032</v>
          </cell>
          <cell r="BJ195">
            <v>1036</v>
          </cell>
          <cell r="BK195">
            <v>996</v>
          </cell>
          <cell r="BL195">
            <v>2097</v>
          </cell>
          <cell r="BM195">
            <v>1071</v>
          </cell>
          <cell r="BN195">
            <v>1026</v>
          </cell>
          <cell r="BO195">
            <v>2113</v>
          </cell>
          <cell r="BP195">
            <v>1053</v>
          </cell>
          <cell r="BQ195">
            <v>1060</v>
          </cell>
          <cell r="BR195">
            <v>2155</v>
          </cell>
          <cell r="BS195">
            <v>1125</v>
          </cell>
          <cell r="BT195">
            <v>1030</v>
          </cell>
          <cell r="BU195">
            <v>2319</v>
          </cell>
          <cell r="BV195">
            <v>1199</v>
          </cell>
          <cell r="BW195">
            <v>1120</v>
          </cell>
          <cell r="BX195">
            <v>2250</v>
          </cell>
          <cell r="BY195">
            <v>1160</v>
          </cell>
          <cell r="BZ195">
            <v>1090</v>
          </cell>
          <cell r="CA195">
            <v>2030</v>
          </cell>
          <cell r="CB195">
            <v>1038</v>
          </cell>
          <cell r="CC195">
            <v>992</v>
          </cell>
          <cell r="CD195">
            <v>1665</v>
          </cell>
          <cell r="CE195">
            <v>861</v>
          </cell>
          <cell r="CF195">
            <v>804</v>
          </cell>
          <cell r="CG195">
            <v>1868</v>
          </cell>
          <cell r="CH195">
            <v>964</v>
          </cell>
          <cell r="CI195">
            <v>904</v>
          </cell>
          <cell r="CJ195">
            <v>2155</v>
          </cell>
          <cell r="CK195">
            <v>1140</v>
          </cell>
          <cell r="CL195">
            <v>1015</v>
          </cell>
          <cell r="CM195">
            <v>2181</v>
          </cell>
          <cell r="CN195">
            <v>1017</v>
          </cell>
          <cell r="CO195">
            <v>1164</v>
          </cell>
          <cell r="CP195">
            <v>2301</v>
          </cell>
          <cell r="CQ195">
            <v>1111</v>
          </cell>
          <cell r="CR195">
            <v>1190</v>
          </cell>
          <cell r="CS195">
            <v>2142</v>
          </cell>
          <cell r="CT195">
            <v>1083</v>
          </cell>
          <cell r="CU195">
            <v>1059</v>
          </cell>
          <cell r="CV195">
            <v>2307</v>
          </cell>
          <cell r="CW195">
            <v>1073</v>
          </cell>
          <cell r="CX195">
            <v>1234</v>
          </cell>
          <cell r="CY195">
            <v>2434</v>
          </cell>
          <cell r="CZ195">
            <v>1161</v>
          </cell>
          <cell r="DA195">
            <v>1273</v>
          </cell>
          <cell r="DB195">
            <v>2543</v>
          </cell>
          <cell r="DC195">
            <v>1192</v>
          </cell>
          <cell r="DD195">
            <v>1351</v>
          </cell>
          <cell r="DE195">
            <v>2531</v>
          </cell>
          <cell r="DF195">
            <v>1180</v>
          </cell>
          <cell r="DG195">
            <v>1351</v>
          </cell>
          <cell r="DH195">
            <v>2567</v>
          </cell>
          <cell r="DI195">
            <v>1179</v>
          </cell>
          <cell r="DJ195">
            <v>1388</v>
          </cell>
          <cell r="DK195">
            <v>2497</v>
          </cell>
          <cell r="DL195">
            <v>1158</v>
          </cell>
          <cell r="DM195">
            <v>1339</v>
          </cell>
          <cell r="DN195">
            <v>2610</v>
          </cell>
          <cell r="DO195">
            <v>1240</v>
          </cell>
          <cell r="DP195">
            <v>1370</v>
          </cell>
          <cell r="DQ195">
            <v>2591</v>
          </cell>
          <cell r="DR195">
            <v>1248</v>
          </cell>
          <cell r="DS195">
            <v>1343</v>
          </cell>
          <cell r="DT195">
            <v>2914</v>
          </cell>
          <cell r="DU195">
            <v>1422</v>
          </cell>
          <cell r="DV195">
            <v>1492</v>
          </cell>
          <cell r="DW195">
            <v>2887</v>
          </cell>
          <cell r="DX195">
            <v>1388</v>
          </cell>
          <cell r="DY195">
            <v>1499</v>
          </cell>
          <cell r="DZ195">
            <v>2877</v>
          </cell>
          <cell r="EA195">
            <v>1459</v>
          </cell>
          <cell r="EB195">
            <v>1418</v>
          </cell>
          <cell r="EC195">
            <v>2378</v>
          </cell>
          <cell r="ED195">
            <v>1230</v>
          </cell>
          <cell r="EE195">
            <v>1148</v>
          </cell>
          <cell r="EF195">
            <v>2389</v>
          </cell>
          <cell r="EG195">
            <v>1176</v>
          </cell>
          <cell r="EH195">
            <v>1213</v>
          </cell>
          <cell r="EI195">
            <v>2509</v>
          </cell>
          <cell r="EJ195">
            <v>1235</v>
          </cell>
          <cell r="EK195">
            <v>1274</v>
          </cell>
          <cell r="EL195">
            <v>2623</v>
          </cell>
          <cell r="EM195">
            <v>1274</v>
          </cell>
          <cell r="EN195">
            <v>1349</v>
          </cell>
          <cell r="EO195">
            <v>2554</v>
          </cell>
          <cell r="EP195">
            <v>1199</v>
          </cell>
          <cell r="EQ195">
            <v>1355</v>
          </cell>
          <cell r="ER195">
            <v>2752</v>
          </cell>
          <cell r="ES195">
            <v>1359</v>
          </cell>
          <cell r="ET195">
            <v>1393</v>
          </cell>
          <cell r="EU195">
            <v>2987</v>
          </cell>
          <cell r="EV195">
            <v>1452</v>
          </cell>
          <cell r="EW195">
            <v>1535</v>
          </cell>
          <cell r="EX195">
            <v>2986</v>
          </cell>
          <cell r="EY195">
            <v>1471</v>
          </cell>
          <cell r="EZ195">
            <v>1515</v>
          </cell>
          <cell r="FA195">
            <v>2955</v>
          </cell>
          <cell r="FB195">
            <v>1438</v>
          </cell>
          <cell r="FC195">
            <v>1517</v>
          </cell>
          <cell r="FD195">
            <v>2914</v>
          </cell>
          <cell r="FE195">
            <v>1365</v>
          </cell>
          <cell r="FF195">
            <v>1549</v>
          </cell>
          <cell r="FG195">
            <v>2914</v>
          </cell>
          <cell r="FH195">
            <v>1424</v>
          </cell>
          <cell r="FI195">
            <v>1490</v>
          </cell>
          <cell r="FJ195">
            <v>2961</v>
          </cell>
          <cell r="FK195">
            <v>1392</v>
          </cell>
          <cell r="FL195">
            <v>1569</v>
          </cell>
          <cell r="FM195">
            <v>3038</v>
          </cell>
          <cell r="FN195">
            <v>1527</v>
          </cell>
          <cell r="FO195">
            <v>1511</v>
          </cell>
          <cell r="FP195">
            <v>3204</v>
          </cell>
          <cell r="FQ195">
            <v>1566</v>
          </cell>
          <cell r="FR195">
            <v>1638</v>
          </cell>
          <cell r="FS195">
            <v>3209</v>
          </cell>
          <cell r="FT195">
            <v>1595</v>
          </cell>
          <cell r="FU195">
            <v>1614</v>
          </cell>
          <cell r="FV195">
            <v>3196</v>
          </cell>
          <cell r="FW195">
            <v>1575</v>
          </cell>
          <cell r="FX195">
            <v>1621</v>
          </cell>
          <cell r="FY195">
            <v>2975</v>
          </cell>
          <cell r="FZ195">
            <v>1418</v>
          </cell>
          <cell r="GA195">
            <v>1557</v>
          </cell>
          <cell r="GB195">
            <v>2849</v>
          </cell>
          <cell r="GC195">
            <v>1372</v>
          </cell>
          <cell r="GD195">
            <v>1477</v>
          </cell>
          <cell r="GE195">
            <v>2826</v>
          </cell>
          <cell r="GF195">
            <v>1355</v>
          </cell>
          <cell r="GG195">
            <v>1471</v>
          </cell>
          <cell r="GH195">
            <v>2788</v>
          </cell>
          <cell r="GI195">
            <v>1358</v>
          </cell>
          <cell r="GJ195">
            <v>1430</v>
          </cell>
          <cell r="GK195">
            <v>2920</v>
          </cell>
          <cell r="GL195">
            <v>1421</v>
          </cell>
          <cell r="GM195">
            <v>1499</v>
          </cell>
          <cell r="GN195">
            <v>2702</v>
          </cell>
          <cell r="GO195">
            <v>1318</v>
          </cell>
          <cell r="GP195">
            <v>1384</v>
          </cell>
          <cell r="GQ195">
            <v>2562</v>
          </cell>
          <cell r="GR195">
            <v>1219</v>
          </cell>
          <cell r="GS195">
            <v>1343</v>
          </cell>
          <cell r="GT195">
            <v>2514</v>
          </cell>
          <cell r="GU195">
            <v>1204</v>
          </cell>
          <cell r="GV195">
            <v>1310</v>
          </cell>
          <cell r="GW195">
            <v>2561</v>
          </cell>
          <cell r="GX195">
            <v>1279</v>
          </cell>
          <cell r="GY195">
            <v>1282</v>
          </cell>
          <cell r="GZ195">
            <v>2515</v>
          </cell>
          <cell r="HA195">
            <v>1230</v>
          </cell>
          <cell r="HB195">
            <v>1285</v>
          </cell>
          <cell r="HC195">
            <v>2366</v>
          </cell>
          <cell r="HD195">
            <v>1185</v>
          </cell>
          <cell r="HE195">
            <v>1181</v>
          </cell>
          <cell r="HF195">
            <v>2374</v>
          </cell>
          <cell r="HG195">
            <v>1139</v>
          </cell>
          <cell r="HH195">
            <v>1235</v>
          </cell>
          <cell r="HI195">
            <v>2405</v>
          </cell>
          <cell r="HJ195">
            <v>1118</v>
          </cell>
          <cell r="HK195">
            <v>1287</v>
          </cell>
          <cell r="HL195">
            <v>2446</v>
          </cell>
          <cell r="HM195">
            <v>1180</v>
          </cell>
          <cell r="HN195">
            <v>1266</v>
          </cell>
          <cell r="HO195">
            <v>2644</v>
          </cell>
          <cell r="HP195">
            <v>1263</v>
          </cell>
          <cell r="HQ195">
            <v>1381</v>
          </cell>
          <cell r="HR195">
            <v>2832</v>
          </cell>
          <cell r="HS195">
            <v>1359</v>
          </cell>
          <cell r="HT195">
            <v>1473</v>
          </cell>
          <cell r="HU195">
            <v>2185</v>
          </cell>
          <cell r="HV195">
            <v>1046</v>
          </cell>
          <cell r="HW195">
            <v>1139</v>
          </cell>
          <cell r="HX195">
            <v>2004</v>
          </cell>
          <cell r="HY195">
            <v>929</v>
          </cell>
          <cell r="HZ195">
            <v>1075</v>
          </cell>
          <cell r="IA195">
            <v>1973</v>
          </cell>
          <cell r="IB195">
            <v>934</v>
          </cell>
          <cell r="IC195">
            <v>1039</v>
          </cell>
          <cell r="ID195">
            <v>1708</v>
          </cell>
          <cell r="IE195">
            <v>808</v>
          </cell>
          <cell r="IF195">
            <v>900</v>
          </cell>
          <cell r="IG195">
            <v>1515</v>
          </cell>
          <cell r="IH195">
            <v>708</v>
          </cell>
          <cell r="II195">
            <v>807</v>
          </cell>
          <cell r="IJ195">
            <v>1380</v>
          </cell>
          <cell r="IK195">
            <v>608</v>
          </cell>
          <cell r="IL195">
            <v>772</v>
          </cell>
          <cell r="IM195">
            <v>1645</v>
          </cell>
          <cell r="IN195">
            <v>732</v>
          </cell>
          <cell r="IO195">
            <v>913</v>
          </cell>
          <cell r="IP195">
            <v>1509</v>
          </cell>
          <cell r="IQ195">
            <v>690</v>
          </cell>
          <cell r="IR195">
            <v>819</v>
          </cell>
          <cell r="IS195">
            <v>1547</v>
          </cell>
          <cell r="IT195">
            <v>656</v>
          </cell>
          <cell r="IU195">
            <v>891</v>
          </cell>
          <cell r="IV195">
            <v>1391</v>
          </cell>
          <cell r="IW195">
            <v>563</v>
          </cell>
          <cell r="IX195">
            <v>828</v>
          </cell>
          <cell r="IY195">
            <v>1315</v>
          </cell>
          <cell r="IZ195">
            <v>563</v>
          </cell>
          <cell r="JA195">
            <v>752</v>
          </cell>
          <cell r="JB195">
            <v>1258</v>
          </cell>
          <cell r="JC195">
            <v>549</v>
          </cell>
          <cell r="JD195">
            <v>709</v>
          </cell>
          <cell r="JE195">
            <v>1182</v>
          </cell>
          <cell r="JF195">
            <v>508</v>
          </cell>
          <cell r="JG195">
            <v>674</v>
          </cell>
          <cell r="JH195">
            <v>1116</v>
          </cell>
          <cell r="JI195">
            <v>455</v>
          </cell>
          <cell r="JJ195">
            <v>661</v>
          </cell>
          <cell r="JK195">
            <v>1081</v>
          </cell>
          <cell r="JL195">
            <v>428</v>
          </cell>
          <cell r="JM195">
            <v>653</v>
          </cell>
          <cell r="JN195">
            <v>930</v>
          </cell>
          <cell r="JO195">
            <v>356</v>
          </cell>
          <cell r="JP195">
            <v>574</v>
          </cell>
          <cell r="JQ195">
            <v>915</v>
          </cell>
          <cell r="JR195">
            <v>332</v>
          </cell>
          <cell r="JS195">
            <v>583</v>
          </cell>
          <cell r="JT195">
            <v>748</v>
          </cell>
          <cell r="JU195">
            <v>259</v>
          </cell>
          <cell r="JV195">
            <v>489</v>
          </cell>
          <cell r="JW195">
            <v>693</v>
          </cell>
          <cell r="JX195">
            <v>238</v>
          </cell>
          <cell r="JY195">
            <v>455</v>
          </cell>
          <cell r="JZ195">
            <v>553</v>
          </cell>
          <cell r="KA195">
            <v>205</v>
          </cell>
          <cell r="KB195">
            <v>348</v>
          </cell>
          <cell r="KC195">
            <v>492</v>
          </cell>
          <cell r="KD195">
            <v>153</v>
          </cell>
          <cell r="KE195">
            <v>339</v>
          </cell>
          <cell r="KF195">
            <v>1744</v>
          </cell>
          <cell r="KG195">
            <v>471</v>
          </cell>
          <cell r="KH195">
            <v>1273</v>
          </cell>
        </row>
        <row r="196">
          <cell r="C196" t="str">
            <v>North Warwickshire</v>
          </cell>
          <cell r="D196" t="str">
            <v>E07000218</v>
          </cell>
          <cell r="E196" t="str">
            <v>Non-metropolitan District</v>
          </cell>
          <cell r="F196">
            <v>62787</v>
          </cell>
          <cell r="G196">
            <v>38813</v>
          </cell>
          <cell r="H196">
            <v>3.42275317</v>
          </cell>
          <cell r="I196">
            <v>0.61816936627008778</v>
          </cell>
          <cell r="J196">
            <v>3128</v>
          </cell>
          <cell r="K196">
            <v>2912</v>
          </cell>
          <cell r="L196">
            <v>3384</v>
          </cell>
          <cell r="M196">
            <v>3469</v>
          </cell>
          <cell r="N196">
            <v>3674</v>
          </cell>
          <cell r="O196">
            <v>3852</v>
          </cell>
          <cell r="P196">
            <v>4887</v>
          </cell>
          <cell r="Q196">
            <v>5037</v>
          </cell>
          <cell r="R196">
            <v>4273</v>
          </cell>
          <cell r="S196">
            <v>4197</v>
          </cell>
          <cell r="T196">
            <v>30977</v>
          </cell>
          <cell r="U196">
            <v>31810</v>
          </cell>
          <cell r="V196">
            <v>620</v>
          </cell>
          <cell r="W196">
            <v>312</v>
          </cell>
          <cell r="X196">
            <v>308</v>
          </cell>
          <cell r="Y196">
            <v>624</v>
          </cell>
          <cell r="Z196">
            <v>337</v>
          </cell>
          <cell r="AA196">
            <v>287</v>
          </cell>
          <cell r="AB196">
            <v>707</v>
          </cell>
          <cell r="AC196">
            <v>321</v>
          </cell>
          <cell r="AD196">
            <v>386</v>
          </cell>
          <cell r="AE196">
            <v>661</v>
          </cell>
          <cell r="AF196">
            <v>350</v>
          </cell>
          <cell r="AG196">
            <v>311</v>
          </cell>
          <cell r="AH196">
            <v>707</v>
          </cell>
          <cell r="AI196">
            <v>326</v>
          </cell>
          <cell r="AJ196">
            <v>381</v>
          </cell>
          <cell r="AK196">
            <v>708</v>
          </cell>
          <cell r="AL196">
            <v>366</v>
          </cell>
          <cell r="AM196">
            <v>342</v>
          </cell>
          <cell r="AN196">
            <v>675</v>
          </cell>
          <cell r="AO196">
            <v>344</v>
          </cell>
          <cell r="AP196">
            <v>331</v>
          </cell>
          <cell r="AQ196">
            <v>646</v>
          </cell>
          <cell r="AR196">
            <v>339</v>
          </cell>
          <cell r="AS196">
            <v>307</v>
          </cell>
          <cell r="AT196">
            <v>696</v>
          </cell>
          <cell r="AU196">
            <v>333</v>
          </cell>
          <cell r="AV196">
            <v>363</v>
          </cell>
          <cell r="AW196">
            <v>626</v>
          </cell>
          <cell r="AX196">
            <v>327</v>
          </cell>
          <cell r="AY196">
            <v>299</v>
          </cell>
          <cell r="AZ196">
            <v>696</v>
          </cell>
          <cell r="BA196">
            <v>337</v>
          </cell>
          <cell r="BB196">
            <v>359</v>
          </cell>
          <cell r="BC196">
            <v>631</v>
          </cell>
          <cell r="BD196">
            <v>335</v>
          </cell>
          <cell r="BE196">
            <v>296</v>
          </cell>
          <cell r="BF196">
            <v>696</v>
          </cell>
          <cell r="BG196">
            <v>378</v>
          </cell>
          <cell r="BH196">
            <v>318</v>
          </cell>
          <cell r="BI196">
            <v>676</v>
          </cell>
          <cell r="BJ196">
            <v>360</v>
          </cell>
          <cell r="BK196">
            <v>316</v>
          </cell>
          <cell r="BL196">
            <v>678</v>
          </cell>
          <cell r="BM196">
            <v>355</v>
          </cell>
          <cell r="BN196">
            <v>323</v>
          </cell>
          <cell r="BO196">
            <v>745</v>
          </cell>
          <cell r="BP196">
            <v>386</v>
          </cell>
          <cell r="BQ196">
            <v>359</v>
          </cell>
          <cell r="BR196">
            <v>694</v>
          </cell>
          <cell r="BS196">
            <v>343</v>
          </cell>
          <cell r="BT196">
            <v>351</v>
          </cell>
          <cell r="BU196">
            <v>746</v>
          </cell>
          <cell r="BV196">
            <v>374</v>
          </cell>
          <cell r="BW196">
            <v>372</v>
          </cell>
          <cell r="BX196">
            <v>774</v>
          </cell>
          <cell r="BY196">
            <v>407</v>
          </cell>
          <cell r="BZ196">
            <v>367</v>
          </cell>
          <cell r="CA196">
            <v>594</v>
          </cell>
          <cell r="CB196">
            <v>311</v>
          </cell>
          <cell r="CC196">
            <v>283</v>
          </cell>
          <cell r="CD196">
            <v>557</v>
          </cell>
          <cell r="CE196">
            <v>318</v>
          </cell>
          <cell r="CF196">
            <v>239</v>
          </cell>
          <cell r="CG196">
            <v>583</v>
          </cell>
          <cell r="CH196">
            <v>310</v>
          </cell>
          <cell r="CI196">
            <v>273</v>
          </cell>
          <cell r="CJ196">
            <v>598</v>
          </cell>
          <cell r="CK196">
            <v>305</v>
          </cell>
          <cell r="CL196">
            <v>293</v>
          </cell>
          <cell r="CM196">
            <v>722</v>
          </cell>
          <cell r="CN196">
            <v>348</v>
          </cell>
          <cell r="CO196">
            <v>374</v>
          </cell>
          <cell r="CP196">
            <v>772</v>
          </cell>
          <cell r="CQ196">
            <v>412</v>
          </cell>
          <cell r="CR196">
            <v>360</v>
          </cell>
          <cell r="CS196">
            <v>718</v>
          </cell>
          <cell r="CT196">
            <v>347</v>
          </cell>
          <cell r="CU196">
            <v>371</v>
          </cell>
          <cell r="CV196">
            <v>705</v>
          </cell>
          <cell r="CW196">
            <v>347</v>
          </cell>
          <cell r="CX196">
            <v>358</v>
          </cell>
          <cell r="CY196">
            <v>691</v>
          </cell>
          <cell r="CZ196">
            <v>357</v>
          </cell>
          <cell r="DA196">
            <v>334</v>
          </cell>
          <cell r="DB196">
            <v>653</v>
          </cell>
          <cell r="DC196">
            <v>323</v>
          </cell>
          <cell r="DD196">
            <v>330</v>
          </cell>
          <cell r="DE196">
            <v>676</v>
          </cell>
          <cell r="DF196">
            <v>354</v>
          </cell>
          <cell r="DG196">
            <v>322</v>
          </cell>
          <cell r="DH196">
            <v>673</v>
          </cell>
          <cell r="DI196">
            <v>358</v>
          </cell>
          <cell r="DJ196">
            <v>315</v>
          </cell>
          <cell r="DK196">
            <v>707</v>
          </cell>
          <cell r="DL196">
            <v>345</v>
          </cell>
          <cell r="DM196">
            <v>362</v>
          </cell>
          <cell r="DN196">
            <v>670</v>
          </cell>
          <cell r="DO196">
            <v>318</v>
          </cell>
          <cell r="DP196">
            <v>352</v>
          </cell>
          <cell r="DQ196">
            <v>683</v>
          </cell>
          <cell r="DR196">
            <v>328</v>
          </cell>
          <cell r="DS196">
            <v>355</v>
          </cell>
          <cell r="DT196">
            <v>677</v>
          </cell>
          <cell r="DU196">
            <v>307</v>
          </cell>
          <cell r="DV196">
            <v>370</v>
          </cell>
          <cell r="DW196">
            <v>625</v>
          </cell>
          <cell r="DX196">
            <v>298</v>
          </cell>
          <cell r="DY196">
            <v>327</v>
          </cell>
          <cell r="DZ196">
            <v>674</v>
          </cell>
          <cell r="EA196">
            <v>325</v>
          </cell>
          <cell r="EB196">
            <v>349</v>
          </cell>
          <cell r="EC196">
            <v>669</v>
          </cell>
          <cell r="ED196">
            <v>318</v>
          </cell>
          <cell r="EE196">
            <v>351</v>
          </cell>
          <cell r="EF196">
            <v>613</v>
          </cell>
          <cell r="EG196">
            <v>307</v>
          </cell>
          <cell r="EH196">
            <v>306</v>
          </cell>
          <cell r="EI196">
            <v>641</v>
          </cell>
          <cell r="EJ196">
            <v>304</v>
          </cell>
          <cell r="EK196">
            <v>337</v>
          </cell>
          <cell r="EL196">
            <v>747</v>
          </cell>
          <cell r="EM196">
            <v>364</v>
          </cell>
          <cell r="EN196">
            <v>383</v>
          </cell>
          <cell r="EO196">
            <v>815</v>
          </cell>
          <cell r="EP196">
            <v>400</v>
          </cell>
          <cell r="EQ196">
            <v>415</v>
          </cell>
          <cell r="ER196">
            <v>870</v>
          </cell>
          <cell r="ES196">
            <v>421</v>
          </cell>
          <cell r="ET196">
            <v>449</v>
          </cell>
          <cell r="EU196">
            <v>866</v>
          </cell>
          <cell r="EV196">
            <v>446</v>
          </cell>
          <cell r="EW196">
            <v>420</v>
          </cell>
          <cell r="EX196">
            <v>1006</v>
          </cell>
          <cell r="EY196">
            <v>491</v>
          </cell>
          <cell r="EZ196">
            <v>515</v>
          </cell>
          <cell r="FA196">
            <v>894</v>
          </cell>
          <cell r="FB196">
            <v>430</v>
          </cell>
          <cell r="FC196">
            <v>464</v>
          </cell>
          <cell r="FD196">
            <v>998</v>
          </cell>
          <cell r="FE196">
            <v>490</v>
          </cell>
          <cell r="FF196">
            <v>508</v>
          </cell>
          <cell r="FG196">
            <v>970</v>
          </cell>
          <cell r="FH196">
            <v>466</v>
          </cell>
          <cell r="FI196">
            <v>504</v>
          </cell>
          <cell r="FJ196">
            <v>1045</v>
          </cell>
          <cell r="FK196">
            <v>522</v>
          </cell>
          <cell r="FL196">
            <v>523</v>
          </cell>
          <cell r="FM196">
            <v>1074</v>
          </cell>
          <cell r="FN196">
            <v>539</v>
          </cell>
          <cell r="FO196">
            <v>535</v>
          </cell>
          <cell r="FP196">
            <v>1028</v>
          </cell>
          <cell r="FQ196">
            <v>498</v>
          </cell>
          <cell r="FR196">
            <v>530</v>
          </cell>
          <cell r="FS196">
            <v>976</v>
          </cell>
          <cell r="FT196">
            <v>471</v>
          </cell>
          <cell r="FU196">
            <v>505</v>
          </cell>
          <cell r="FV196">
            <v>1047</v>
          </cell>
          <cell r="FW196">
            <v>541</v>
          </cell>
          <cell r="FX196">
            <v>506</v>
          </cell>
          <cell r="FY196">
            <v>953</v>
          </cell>
          <cell r="FZ196">
            <v>479</v>
          </cell>
          <cell r="GA196">
            <v>474</v>
          </cell>
          <cell r="GB196">
            <v>939</v>
          </cell>
          <cell r="GC196">
            <v>451</v>
          </cell>
          <cell r="GD196">
            <v>488</v>
          </cell>
          <cell r="GE196">
            <v>923</v>
          </cell>
          <cell r="GF196">
            <v>471</v>
          </cell>
          <cell r="GG196">
            <v>452</v>
          </cell>
          <cell r="GH196">
            <v>939</v>
          </cell>
          <cell r="GI196">
            <v>473</v>
          </cell>
          <cell r="GJ196">
            <v>466</v>
          </cell>
          <cell r="GK196">
            <v>876</v>
          </cell>
          <cell r="GL196">
            <v>461</v>
          </cell>
          <cell r="GM196">
            <v>415</v>
          </cell>
          <cell r="GN196">
            <v>881</v>
          </cell>
          <cell r="GO196">
            <v>430</v>
          </cell>
          <cell r="GP196">
            <v>451</v>
          </cell>
          <cell r="GQ196">
            <v>808</v>
          </cell>
          <cell r="GR196">
            <v>413</v>
          </cell>
          <cell r="GS196">
            <v>395</v>
          </cell>
          <cell r="GT196">
            <v>773</v>
          </cell>
          <cell r="GU196">
            <v>389</v>
          </cell>
          <cell r="GV196">
            <v>384</v>
          </cell>
          <cell r="GW196">
            <v>831</v>
          </cell>
          <cell r="GX196">
            <v>415</v>
          </cell>
          <cell r="GY196">
            <v>416</v>
          </cell>
          <cell r="GZ196">
            <v>811</v>
          </cell>
          <cell r="HA196">
            <v>415</v>
          </cell>
          <cell r="HB196">
            <v>396</v>
          </cell>
          <cell r="HC196">
            <v>788</v>
          </cell>
          <cell r="HD196">
            <v>368</v>
          </cell>
          <cell r="HE196">
            <v>420</v>
          </cell>
          <cell r="HF196">
            <v>840</v>
          </cell>
          <cell r="HG196">
            <v>438</v>
          </cell>
          <cell r="HH196">
            <v>402</v>
          </cell>
          <cell r="HI196">
            <v>782</v>
          </cell>
          <cell r="HJ196">
            <v>394</v>
          </cell>
          <cell r="HK196">
            <v>388</v>
          </cell>
          <cell r="HL196">
            <v>858</v>
          </cell>
          <cell r="HM196">
            <v>402</v>
          </cell>
          <cell r="HN196">
            <v>456</v>
          </cell>
          <cell r="HO196">
            <v>921</v>
          </cell>
          <cell r="HP196">
            <v>440</v>
          </cell>
          <cell r="HQ196">
            <v>481</v>
          </cell>
          <cell r="HR196">
            <v>956</v>
          </cell>
          <cell r="HS196">
            <v>459</v>
          </cell>
          <cell r="HT196">
            <v>497</v>
          </cell>
          <cell r="HU196">
            <v>735</v>
          </cell>
          <cell r="HV196">
            <v>371</v>
          </cell>
          <cell r="HW196">
            <v>364</v>
          </cell>
          <cell r="HX196">
            <v>749</v>
          </cell>
          <cell r="HY196">
            <v>379</v>
          </cell>
          <cell r="HZ196">
            <v>370</v>
          </cell>
          <cell r="IA196">
            <v>760</v>
          </cell>
          <cell r="IB196">
            <v>376</v>
          </cell>
          <cell r="IC196">
            <v>384</v>
          </cell>
          <cell r="ID196">
            <v>694</v>
          </cell>
          <cell r="IE196">
            <v>359</v>
          </cell>
          <cell r="IF196">
            <v>335</v>
          </cell>
          <cell r="IG196">
            <v>633</v>
          </cell>
          <cell r="IH196">
            <v>328</v>
          </cell>
          <cell r="II196">
            <v>305</v>
          </cell>
          <cell r="IJ196">
            <v>501</v>
          </cell>
          <cell r="IK196">
            <v>237</v>
          </cell>
          <cell r="IL196">
            <v>264</v>
          </cell>
          <cell r="IM196">
            <v>537</v>
          </cell>
          <cell r="IN196">
            <v>255</v>
          </cell>
          <cell r="IO196">
            <v>282</v>
          </cell>
          <cell r="IP196">
            <v>500</v>
          </cell>
          <cell r="IQ196">
            <v>249</v>
          </cell>
          <cell r="IR196">
            <v>251</v>
          </cell>
          <cell r="IS196">
            <v>474</v>
          </cell>
          <cell r="IT196">
            <v>233</v>
          </cell>
          <cell r="IU196">
            <v>241</v>
          </cell>
          <cell r="IV196">
            <v>483</v>
          </cell>
          <cell r="IW196">
            <v>223</v>
          </cell>
          <cell r="IX196">
            <v>260</v>
          </cell>
          <cell r="IY196">
            <v>418</v>
          </cell>
          <cell r="IZ196">
            <v>197</v>
          </cell>
          <cell r="JA196">
            <v>221</v>
          </cell>
          <cell r="JB196">
            <v>372</v>
          </cell>
          <cell r="JC196">
            <v>173</v>
          </cell>
          <cell r="JD196">
            <v>199</v>
          </cell>
          <cell r="JE196">
            <v>337</v>
          </cell>
          <cell r="JF196">
            <v>155</v>
          </cell>
          <cell r="JG196">
            <v>182</v>
          </cell>
          <cell r="JH196">
            <v>297</v>
          </cell>
          <cell r="JI196">
            <v>134</v>
          </cell>
          <cell r="JJ196">
            <v>163</v>
          </cell>
          <cell r="JK196">
            <v>309</v>
          </cell>
          <cell r="JL196">
            <v>124</v>
          </cell>
          <cell r="JM196">
            <v>185</v>
          </cell>
          <cell r="JN196">
            <v>290</v>
          </cell>
          <cell r="JO196">
            <v>125</v>
          </cell>
          <cell r="JP196">
            <v>165</v>
          </cell>
          <cell r="JQ196">
            <v>256</v>
          </cell>
          <cell r="JR196">
            <v>103</v>
          </cell>
          <cell r="JS196">
            <v>153</v>
          </cell>
          <cell r="JT196">
            <v>196</v>
          </cell>
          <cell r="JU196">
            <v>57</v>
          </cell>
          <cell r="JV196">
            <v>139</v>
          </cell>
          <cell r="JW196">
            <v>173</v>
          </cell>
          <cell r="JX196">
            <v>66</v>
          </cell>
          <cell r="JY196">
            <v>107</v>
          </cell>
          <cell r="JZ196">
            <v>195</v>
          </cell>
          <cell r="KA196">
            <v>70</v>
          </cell>
          <cell r="KB196">
            <v>125</v>
          </cell>
          <cell r="KC196">
            <v>163</v>
          </cell>
          <cell r="KD196">
            <v>57</v>
          </cell>
          <cell r="KE196">
            <v>106</v>
          </cell>
          <cell r="KF196">
            <v>593</v>
          </cell>
          <cell r="KG196">
            <v>159</v>
          </cell>
          <cell r="KH196">
            <v>434</v>
          </cell>
        </row>
        <row r="197">
          <cell r="C197" t="str">
            <v>North West Leicestershire</v>
          </cell>
          <cell r="D197" t="str">
            <v>E07000134</v>
          </cell>
          <cell r="E197" t="str">
            <v>Non-metropolitan District</v>
          </cell>
          <cell r="F197">
            <v>97247</v>
          </cell>
          <cell r="G197">
            <v>60520</v>
          </cell>
          <cell r="H197">
            <v>3.5221132699999997</v>
          </cell>
          <cell r="I197">
            <v>0.62233282260635292</v>
          </cell>
          <cell r="J197">
            <v>4911</v>
          </cell>
          <cell r="K197">
            <v>4747</v>
          </cell>
          <cell r="L197">
            <v>5232</v>
          </cell>
          <cell r="M197">
            <v>5657</v>
          </cell>
          <cell r="N197">
            <v>6282</v>
          </cell>
          <cell r="O197">
            <v>6373</v>
          </cell>
          <cell r="P197">
            <v>7647</v>
          </cell>
          <cell r="Q197">
            <v>7574</v>
          </cell>
          <cell r="R197">
            <v>6127</v>
          </cell>
          <cell r="S197">
            <v>5970</v>
          </cell>
          <cell r="T197">
            <v>48205</v>
          </cell>
          <cell r="U197">
            <v>49042</v>
          </cell>
          <cell r="V197">
            <v>987</v>
          </cell>
          <cell r="W197">
            <v>520</v>
          </cell>
          <cell r="X197">
            <v>467</v>
          </cell>
          <cell r="Y197">
            <v>990</v>
          </cell>
          <cell r="Z197">
            <v>461</v>
          </cell>
          <cell r="AA197">
            <v>529</v>
          </cell>
          <cell r="AB197">
            <v>1081</v>
          </cell>
          <cell r="AC197">
            <v>551</v>
          </cell>
          <cell r="AD197">
            <v>530</v>
          </cell>
          <cell r="AE197">
            <v>1111</v>
          </cell>
          <cell r="AF197">
            <v>584</v>
          </cell>
          <cell r="AG197">
            <v>527</v>
          </cell>
          <cell r="AH197">
            <v>1161</v>
          </cell>
          <cell r="AI197">
            <v>604</v>
          </cell>
          <cell r="AJ197">
            <v>557</v>
          </cell>
          <cell r="AK197">
            <v>1166</v>
          </cell>
          <cell r="AL197">
            <v>606</v>
          </cell>
          <cell r="AM197">
            <v>560</v>
          </cell>
          <cell r="AN197">
            <v>1143</v>
          </cell>
          <cell r="AO197">
            <v>579</v>
          </cell>
          <cell r="AP197">
            <v>564</v>
          </cell>
          <cell r="AQ197">
            <v>1191</v>
          </cell>
          <cell r="AR197">
            <v>594</v>
          </cell>
          <cell r="AS197">
            <v>597</v>
          </cell>
          <cell r="AT197">
            <v>1154</v>
          </cell>
          <cell r="AU197">
            <v>627</v>
          </cell>
          <cell r="AV197">
            <v>527</v>
          </cell>
          <cell r="AW197">
            <v>1153</v>
          </cell>
          <cell r="AX197">
            <v>629</v>
          </cell>
          <cell r="AY197">
            <v>524</v>
          </cell>
          <cell r="AZ197">
            <v>1120</v>
          </cell>
          <cell r="BA197">
            <v>569</v>
          </cell>
          <cell r="BB197">
            <v>551</v>
          </cell>
          <cell r="BC197">
            <v>1177</v>
          </cell>
          <cell r="BD197">
            <v>604</v>
          </cell>
          <cell r="BE197">
            <v>573</v>
          </cell>
          <cell r="BF197">
            <v>1107</v>
          </cell>
          <cell r="BG197">
            <v>549</v>
          </cell>
          <cell r="BH197">
            <v>558</v>
          </cell>
          <cell r="BI197">
            <v>1051</v>
          </cell>
          <cell r="BJ197">
            <v>541</v>
          </cell>
          <cell r="BK197">
            <v>510</v>
          </cell>
          <cell r="BL197">
            <v>1049</v>
          </cell>
          <cell r="BM197">
            <v>546</v>
          </cell>
          <cell r="BN197">
            <v>503</v>
          </cell>
          <cell r="BO197">
            <v>1137</v>
          </cell>
          <cell r="BP197">
            <v>584</v>
          </cell>
          <cell r="BQ197">
            <v>553</v>
          </cell>
          <cell r="BR197">
            <v>1199</v>
          </cell>
          <cell r="BS197">
            <v>622</v>
          </cell>
          <cell r="BT197">
            <v>577</v>
          </cell>
          <cell r="BU197">
            <v>1163</v>
          </cell>
          <cell r="BV197">
            <v>618</v>
          </cell>
          <cell r="BW197">
            <v>545</v>
          </cell>
          <cell r="BX197">
            <v>1135</v>
          </cell>
          <cell r="BY197">
            <v>582</v>
          </cell>
          <cell r="BZ197">
            <v>553</v>
          </cell>
          <cell r="CA197">
            <v>921</v>
          </cell>
          <cell r="CB197">
            <v>479</v>
          </cell>
          <cell r="CC197">
            <v>442</v>
          </cell>
          <cell r="CD197">
            <v>914</v>
          </cell>
          <cell r="CE197">
            <v>473</v>
          </cell>
          <cell r="CF197">
            <v>441</v>
          </cell>
          <cell r="CG197">
            <v>977</v>
          </cell>
          <cell r="CH197">
            <v>484</v>
          </cell>
          <cell r="CI197">
            <v>493</v>
          </cell>
          <cell r="CJ197">
            <v>1070</v>
          </cell>
          <cell r="CK197">
            <v>537</v>
          </cell>
          <cell r="CL197">
            <v>533</v>
          </cell>
          <cell r="CM197">
            <v>1129</v>
          </cell>
          <cell r="CN197">
            <v>549</v>
          </cell>
          <cell r="CO197">
            <v>580</v>
          </cell>
          <cell r="CP197">
            <v>1150</v>
          </cell>
          <cell r="CQ197">
            <v>567</v>
          </cell>
          <cell r="CR197">
            <v>583</v>
          </cell>
          <cell r="CS197">
            <v>1149</v>
          </cell>
          <cell r="CT197">
            <v>566</v>
          </cell>
          <cell r="CU197">
            <v>583</v>
          </cell>
          <cell r="CV197">
            <v>1114</v>
          </cell>
          <cell r="CW197">
            <v>583</v>
          </cell>
          <cell r="CX197">
            <v>531</v>
          </cell>
          <cell r="CY197">
            <v>1031</v>
          </cell>
          <cell r="CZ197">
            <v>507</v>
          </cell>
          <cell r="DA197">
            <v>524</v>
          </cell>
          <cell r="DB197">
            <v>1016</v>
          </cell>
          <cell r="DC197">
            <v>468</v>
          </cell>
          <cell r="DD197">
            <v>548</v>
          </cell>
          <cell r="DE197">
            <v>1083</v>
          </cell>
          <cell r="DF197">
            <v>536</v>
          </cell>
          <cell r="DG197">
            <v>547</v>
          </cell>
          <cell r="DH197">
            <v>986</v>
          </cell>
          <cell r="DI197">
            <v>486</v>
          </cell>
          <cell r="DJ197">
            <v>500</v>
          </cell>
          <cell r="DK197">
            <v>1097</v>
          </cell>
          <cell r="DL197">
            <v>525</v>
          </cell>
          <cell r="DM197">
            <v>572</v>
          </cell>
          <cell r="DN197">
            <v>1139</v>
          </cell>
          <cell r="DO197">
            <v>486</v>
          </cell>
          <cell r="DP197">
            <v>653</v>
          </cell>
          <cell r="DQ197">
            <v>1130</v>
          </cell>
          <cell r="DR197">
            <v>546</v>
          </cell>
          <cell r="DS197">
            <v>584</v>
          </cell>
          <cell r="DT197">
            <v>1144</v>
          </cell>
          <cell r="DU197">
            <v>529</v>
          </cell>
          <cell r="DV197">
            <v>615</v>
          </cell>
          <cell r="DW197">
            <v>1216</v>
          </cell>
          <cell r="DX197">
            <v>639</v>
          </cell>
          <cell r="DY197">
            <v>577</v>
          </cell>
          <cell r="DZ197">
            <v>1121</v>
          </cell>
          <cell r="EA197">
            <v>540</v>
          </cell>
          <cell r="EB197">
            <v>581</v>
          </cell>
          <cell r="EC197">
            <v>996</v>
          </cell>
          <cell r="ED197">
            <v>468</v>
          </cell>
          <cell r="EE197">
            <v>528</v>
          </cell>
          <cell r="EF197">
            <v>1073</v>
          </cell>
          <cell r="EG197">
            <v>527</v>
          </cell>
          <cell r="EH197">
            <v>546</v>
          </cell>
          <cell r="EI197">
            <v>1149</v>
          </cell>
          <cell r="EJ197">
            <v>579</v>
          </cell>
          <cell r="EK197">
            <v>570</v>
          </cell>
          <cell r="EL197">
            <v>1228</v>
          </cell>
          <cell r="EM197">
            <v>608</v>
          </cell>
          <cell r="EN197">
            <v>620</v>
          </cell>
          <cell r="EO197">
            <v>1290</v>
          </cell>
          <cell r="EP197">
            <v>639</v>
          </cell>
          <cell r="EQ197">
            <v>651</v>
          </cell>
          <cell r="ER197">
            <v>1469</v>
          </cell>
          <cell r="ES197">
            <v>727</v>
          </cell>
          <cell r="ET197">
            <v>742</v>
          </cell>
          <cell r="EU197">
            <v>1495</v>
          </cell>
          <cell r="EV197">
            <v>760</v>
          </cell>
          <cell r="EW197">
            <v>735</v>
          </cell>
          <cell r="EX197">
            <v>1618</v>
          </cell>
          <cell r="EY197">
            <v>795</v>
          </cell>
          <cell r="EZ197">
            <v>823</v>
          </cell>
          <cell r="FA197">
            <v>1401</v>
          </cell>
          <cell r="FB197">
            <v>701</v>
          </cell>
          <cell r="FC197">
            <v>700</v>
          </cell>
          <cell r="FD197">
            <v>1579</v>
          </cell>
          <cell r="FE197">
            <v>774</v>
          </cell>
          <cell r="FF197">
            <v>805</v>
          </cell>
          <cell r="FG197">
            <v>1627</v>
          </cell>
          <cell r="FH197">
            <v>802</v>
          </cell>
          <cell r="FI197">
            <v>825</v>
          </cell>
          <cell r="FJ197">
            <v>1538</v>
          </cell>
          <cell r="FK197">
            <v>802</v>
          </cell>
          <cell r="FL197">
            <v>736</v>
          </cell>
          <cell r="FM197">
            <v>1618</v>
          </cell>
          <cell r="FN197">
            <v>832</v>
          </cell>
          <cell r="FO197">
            <v>786</v>
          </cell>
          <cell r="FP197">
            <v>1524</v>
          </cell>
          <cell r="FQ197">
            <v>786</v>
          </cell>
          <cell r="FR197">
            <v>738</v>
          </cell>
          <cell r="FS197">
            <v>1538</v>
          </cell>
          <cell r="FT197">
            <v>787</v>
          </cell>
          <cell r="FU197">
            <v>751</v>
          </cell>
          <cell r="FV197">
            <v>1418</v>
          </cell>
          <cell r="FW197">
            <v>684</v>
          </cell>
          <cell r="FX197">
            <v>734</v>
          </cell>
          <cell r="FY197">
            <v>1517</v>
          </cell>
          <cell r="FZ197">
            <v>756</v>
          </cell>
          <cell r="GA197">
            <v>761</v>
          </cell>
          <cell r="GB197">
            <v>1461</v>
          </cell>
          <cell r="GC197">
            <v>723</v>
          </cell>
          <cell r="GD197">
            <v>738</v>
          </cell>
          <cell r="GE197">
            <v>1322</v>
          </cell>
          <cell r="GF197">
            <v>681</v>
          </cell>
          <cell r="GG197">
            <v>641</v>
          </cell>
          <cell r="GH197">
            <v>1253</v>
          </cell>
          <cell r="GI197">
            <v>616</v>
          </cell>
          <cell r="GJ197">
            <v>637</v>
          </cell>
          <cell r="GK197">
            <v>1256</v>
          </cell>
          <cell r="GL197">
            <v>610</v>
          </cell>
          <cell r="GM197">
            <v>646</v>
          </cell>
          <cell r="GN197">
            <v>1184</v>
          </cell>
          <cell r="GO197">
            <v>589</v>
          </cell>
          <cell r="GP197">
            <v>595</v>
          </cell>
          <cell r="GQ197">
            <v>1202</v>
          </cell>
          <cell r="GR197">
            <v>599</v>
          </cell>
          <cell r="GS197">
            <v>603</v>
          </cell>
          <cell r="GT197">
            <v>1156</v>
          </cell>
          <cell r="GU197">
            <v>622</v>
          </cell>
          <cell r="GV197">
            <v>534</v>
          </cell>
          <cell r="GW197">
            <v>1178</v>
          </cell>
          <cell r="GX197">
            <v>598</v>
          </cell>
          <cell r="GY197">
            <v>580</v>
          </cell>
          <cell r="GZ197">
            <v>1201</v>
          </cell>
          <cell r="HA197">
            <v>607</v>
          </cell>
          <cell r="HB197">
            <v>594</v>
          </cell>
          <cell r="HC197">
            <v>1184</v>
          </cell>
          <cell r="HD197">
            <v>630</v>
          </cell>
          <cell r="HE197">
            <v>554</v>
          </cell>
          <cell r="HF197">
            <v>1161</v>
          </cell>
          <cell r="HG197">
            <v>575</v>
          </cell>
          <cell r="HH197">
            <v>586</v>
          </cell>
          <cell r="HI197">
            <v>1236</v>
          </cell>
          <cell r="HJ197">
            <v>616</v>
          </cell>
          <cell r="HK197">
            <v>620</v>
          </cell>
          <cell r="HL197">
            <v>1241</v>
          </cell>
          <cell r="HM197">
            <v>603</v>
          </cell>
          <cell r="HN197">
            <v>638</v>
          </cell>
          <cell r="HO197">
            <v>1294</v>
          </cell>
          <cell r="HP197">
            <v>639</v>
          </cell>
          <cell r="HQ197">
            <v>655</v>
          </cell>
          <cell r="HR197">
            <v>1438</v>
          </cell>
          <cell r="HS197">
            <v>729</v>
          </cell>
          <cell r="HT197">
            <v>709</v>
          </cell>
          <cell r="HU197">
            <v>1198</v>
          </cell>
          <cell r="HV197">
            <v>605</v>
          </cell>
          <cell r="HW197">
            <v>593</v>
          </cell>
          <cell r="HX197">
            <v>1124</v>
          </cell>
          <cell r="HY197">
            <v>545</v>
          </cell>
          <cell r="HZ197">
            <v>579</v>
          </cell>
          <cell r="IA197">
            <v>1097</v>
          </cell>
          <cell r="IB197">
            <v>543</v>
          </cell>
          <cell r="IC197">
            <v>554</v>
          </cell>
          <cell r="ID197">
            <v>954</v>
          </cell>
          <cell r="IE197">
            <v>470</v>
          </cell>
          <cell r="IF197">
            <v>484</v>
          </cell>
          <cell r="IG197">
            <v>823</v>
          </cell>
          <cell r="IH197">
            <v>414</v>
          </cell>
          <cell r="II197">
            <v>409</v>
          </cell>
          <cell r="IJ197">
            <v>692</v>
          </cell>
          <cell r="IK197">
            <v>341</v>
          </cell>
          <cell r="IL197">
            <v>351</v>
          </cell>
          <cell r="IM197">
            <v>734</v>
          </cell>
          <cell r="IN197">
            <v>352</v>
          </cell>
          <cell r="IO197">
            <v>382</v>
          </cell>
          <cell r="IP197">
            <v>695</v>
          </cell>
          <cell r="IQ197">
            <v>351</v>
          </cell>
          <cell r="IR197">
            <v>344</v>
          </cell>
          <cell r="IS197">
            <v>684</v>
          </cell>
          <cell r="IT197">
            <v>342</v>
          </cell>
          <cell r="IU197">
            <v>342</v>
          </cell>
          <cell r="IV197">
            <v>606</v>
          </cell>
          <cell r="IW197">
            <v>285</v>
          </cell>
          <cell r="IX197">
            <v>321</v>
          </cell>
          <cell r="IY197">
            <v>587</v>
          </cell>
          <cell r="IZ197">
            <v>272</v>
          </cell>
          <cell r="JA197">
            <v>315</v>
          </cell>
          <cell r="JB197">
            <v>522</v>
          </cell>
          <cell r="JC197">
            <v>234</v>
          </cell>
          <cell r="JD197">
            <v>288</v>
          </cell>
          <cell r="JE197">
            <v>466</v>
          </cell>
          <cell r="JF197">
            <v>210</v>
          </cell>
          <cell r="JG197">
            <v>256</v>
          </cell>
          <cell r="JH197">
            <v>461</v>
          </cell>
          <cell r="JI197">
            <v>203</v>
          </cell>
          <cell r="JJ197">
            <v>258</v>
          </cell>
          <cell r="JK197">
            <v>452</v>
          </cell>
          <cell r="JL197">
            <v>189</v>
          </cell>
          <cell r="JM197">
            <v>263</v>
          </cell>
          <cell r="JN197">
            <v>386</v>
          </cell>
          <cell r="JO197">
            <v>160</v>
          </cell>
          <cell r="JP197">
            <v>226</v>
          </cell>
          <cell r="JQ197">
            <v>354</v>
          </cell>
          <cell r="JR197">
            <v>158</v>
          </cell>
          <cell r="JS197">
            <v>196</v>
          </cell>
          <cell r="JT197">
            <v>322</v>
          </cell>
          <cell r="JU197">
            <v>122</v>
          </cell>
          <cell r="JV197">
            <v>200</v>
          </cell>
          <cell r="JW197">
            <v>253</v>
          </cell>
          <cell r="JX197">
            <v>94</v>
          </cell>
          <cell r="JY197">
            <v>159</v>
          </cell>
          <cell r="JZ197">
            <v>244</v>
          </cell>
          <cell r="KA197">
            <v>87</v>
          </cell>
          <cell r="KB197">
            <v>157</v>
          </cell>
          <cell r="KC197">
            <v>225</v>
          </cell>
          <cell r="KD197">
            <v>62</v>
          </cell>
          <cell r="KE197">
            <v>163</v>
          </cell>
          <cell r="KF197">
            <v>861</v>
          </cell>
          <cell r="KG197">
            <v>232</v>
          </cell>
          <cell r="KH197">
            <v>629</v>
          </cell>
        </row>
        <row r="198">
          <cell r="C198" t="str">
            <v>Northampton</v>
          </cell>
          <cell r="D198" t="str">
            <v>E07000154</v>
          </cell>
          <cell r="E198" t="str">
            <v>Non-metropolitan District</v>
          </cell>
          <cell r="F198">
            <v>222462</v>
          </cell>
          <cell r="G198">
            <v>143648</v>
          </cell>
          <cell r="H198">
            <v>4.2428526699999995</v>
          </cell>
          <cell r="I198">
            <v>0.64571926890884734</v>
          </cell>
          <cell r="J198">
            <v>12866</v>
          </cell>
          <cell r="K198">
            <v>12913</v>
          </cell>
          <cell r="L198">
            <v>16731</v>
          </cell>
          <cell r="M198">
            <v>17002</v>
          </cell>
          <cell r="N198">
            <v>16177</v>
          </cell>
          <cell r="O198">
            <v>15370</v>
          </cell>
          <cell r="P198">
            <v>14907</v>
          </cell>
          <cell r="Q198">
            <v>14835</v>
          </cell>
          <cell r="R198">
            <v>11136</v>
          </cell>
          <cell r="S198">
            <v>11711</v>
          </cell>
          <cell r="T198">
            <v>110003</v>
          </cell>
          <cell r="U198">
            <v>112459</v>
          </cell>
          <cell r="V198">
            <v>3294</v>
          </cell>
          <cell r="W198">
            <v>1665</v>
          </cell>
          <cell r="X198">
            <v>1629</v>
          </cell>
          <cell r="Y198">
            <v>3215</v>
          </cell>
          <cell r="Z198">
            <v>1633</v>
          </cell>
          <cell r="AA198">
            <v>1582</v>
          </cell>
          <cell r="AB198">
            <v>3296</v>
          </cell>
          <cell r="AC198">
            <v>1694</v>
          </cell>
          <cell r="AD198">
            <v>1602</v>
          </cell>
          <cell r="AE198">
            <v>3301</v>
          </cell>
          <cell r="AF198">
            <v>1712</v>
          </cell>
          <cell r="AG198">
            <v>1589</v>
          </cell>
          <cell r="AH198">
            <v>3269</v>
          </cell>
          <cell r="AI198">
            <v>1695</v>
          </cell>
          <cell r="AJ198">
            <v>1574</v>
          </cell>
          <cell r="AK198">
            <v>3264</v>
          </cell>
          <cell r="AL198">
            <v>1656</v>
          </cell>
          <cell r="AM198">
            <v>1608</v>
          </cell>
          <cell r="AN198">
            <v>3114</v>
          </cell>
          <cell r="AO198">
            <v>1589</v>
          </cell>
          <cell r="AP198">
            <v>1525</v>
          </cell>
          <cell r="AQ198">
            <v>3165</v>
          </cell>
          <cell r="AR198">
            <v>1632</v>
          </cell>
          <cell r="AS198">
            <v>1533</v>
          </cell>
          <cell r="AT198">
            <v>2956</v>
          </cell>
          <cell r="AU198">
            <v>1463</v>
          </cell>
          <cell r="AV198">
            <v>1493</v>
          </cell>
          <cell r="AW198">
            <v>2899</v>
          </cell>
          <cell r="AX198">
            <v>1440</v>
          </cell>
          <cell r="AY198">
            <v>1459</v>
          </cell>
          <cell r="AZ198">
            <v>2605</v>
          </cell>
          <cell r="BA198">
            <v>1259</v>
          </cell>
          <cell r="BB198">
            <v>1346</v>
          </cell>
          <cell r="BC198">
            <v>2509</v>
          </cell>
          <cell r="BD198">
            <v>1205</v>
          </cell>
          <cell r="BE198">
            <v>1304</v>
          </cell>
          <cell r="BF198">
            <v>2374</v>
          </cell>
          <cell r="BG198">
            <v>1184</v>
          </cell>
          <cell r="BH198">
            <v>1190</v>
          </cell>
          <cell r="BI198">
            <v>2329</v>
          </cell>
          <cell r="BJ198">
            <v>1167</v>
          </cell>
          <cell r="BK198">
            <v>1162</v>
          </cell>
          <cell r="BL198">
            <v>2438</v>
          </cell>
          <cell r="BM198">
            <v>1220</v>
          </cell>
          <cell r="BN198">
            <v>1218</v>
          </cell>
          <cell r="BO198">
            <v>2358</v>
          </cell>
          <cell r="BP198">
            <v>1209</v>
          </cell>
          <cell r="BQ198">
            <v>1149</v>
          </cell>
          <cell r="BR198">
            <v>2495</v>
          </cell>
          <cell r="BS198">
            <v>1263</v>
          </cell>
          <cell r="BT198">
            <v>1232</v>
          </cell>
          <cell r="BU198">
            <v>2511</v>
          </cell>
          <cell r="BV198">
            <v>1288</v>
          </cell>
          <cell r="BW198">
            <v>1223</v>
          </cell>
          <cell r="BX198">
            <v>2655</v>
          </cell>
          <cell r="BY198">
            <v>1334</v>
          </cell>
          <cell r="BZ198">
            <v>1321</v>
          </cell>
          <cell r="CA198">
            <v>2974</v>
          </cell>
          <cell r="CB198">
            <v>1438</v>
          </cell>
          <cell r="CC198">
            <v>1536</v>
          </cell>
          <cell r="CD198">
            <v>3097</v>
          </cell>
          <cell r="CE198">
            <v>1519</v>
          </cell>
          <cell r="CF198">
            <v>1578</v>
          </cell>
          <cell r="CG198">
            <v>3224</v>
          </cell>
          <cell r="CH198">
            <v>1593</v>
          </cell>
          <cell r="CI198">
            <v>1631</v>
          </cell>
          <cell r="CJ198">
            <v>3058</v>
          </cell>
          <cell r="CK198">
            <v>1543</v>
          </cell>
          <cell r="CL198">
            <v>1515</v>
          </cell>
          <cell r="CM198">
            <v>2904</v>
          </cell>
          <cell r="CN198">
            <v>1450</v>
          </cell>
          <cell r="CO198">
            <v>1454</v>
          </cell>
          <cell r="CP198">
            <v>2861</v>
          </cell>
          <cell r="CQ198">
            <v>1438</v>
          </cell>
          <cell r="CR198">
            <v>1423</v>
          </cell>
          <cell r="CS198">
            <v>3047</v>
          </cell>
          <cell r="CT198">
            <v>1547</v>
          </cell>
          <cell r="CU198">
            <v>1500</v>
          </cell>
          <cell r="CV198">
            <v>3063</v>
          </cell>
          <cell r="CW198">
            <v>1550</v>
          </cell>
          <cell r="CX198">
            <v>1513</v>
          </cell>
          <cell r="CY198">
            <v>3351</v>
          </cell>
          <cell r="CZ198">
            <v>1635</v>
          </cell>
          <cell r="DA198">
            <v>1716</v>
          </cell>
          <cell r="DB198">
            <v>3323</v>
          </cell>
          <cell r="DC198">
            <v>1636</v>
          </cell>
          <cell r="DD198">
            <v>1687</v>
          </cell>
          <cell r="DE198">
            <v>3474</v>
          </cell>
          <cell r="DF198">
            <v>1724</v>
          </cell>
          <cell r="DG198">
            <v>1750</v>
          </cell>
          <cell r="DH198">
            <v>3444</v>
          </cell>
          <cell r="DI198">
            <v>1714</v>
          </cell>
          <cell r="DJ198">
            <v>1730</v>
          </cell>
          <cell r="DK198">
            <v>3419</v>
          </cell>
          <cell r="DL198">
            <v>1702</v>
          </cell>
          <cell r="DM198">
            <v>1717</v>
          </cell>
          <cell r="DN198">
            <v>3715</v>
          </cell>
          <cell r="DO198">
            <v>1792</v>
          </cell>
          <cell r="DP198">
            <v>1923</v>
          </cell>
          <cell r="DQ198">
            <v>3434</v>
          </cell>
          <cell r="DR198">
            <v>1706</v>
          </cell>
          <cell r="DS198">
            <v>1728</v>
          </cell>
          <cell r="DT198">
            <v>3463</v>
          </cell>
          <cell r="DU198">
            <v>1725</v>
          </cell>
          <cell r="DV198">
            <v>1738</v>
          </cell>
          <cell r="DW198">
            <v>3602</v>
          </cell>
          <cell r="DX198">
            <v>1840</v>
          </cell>
          <cell r="DY198">
            <v>1762</v>
          </cell>
          <cell r="DZ198">
            <v>3348</v>
          </cell>
          <cell r="EA198">
            <v>1767</v>
          </cell>
          <cell r="EB198">
            <v>1581</v>
          </cell>
          <cell r="EC198">
            <v>2985</v>
          </cell>
          <cell r="ED198">
            <v>1560</v>
          </cell>
          <cell r="EE198">
            <v>1425</v>
          </cell>
          <cell r="EF198">
            <v>2922</v>
          </cell>
          <cell r="EG198">
            <v>1583</v>
          </cell>
          <cell r="EH198">
            <v>1339</v>
          </cell>
          <cell r="EI198">
            <v>3033</v>
          </cell>
          <cell r="EJ198">
            <v>1545</v>
          </cell>
          <cell r="EK198">
            <v>1488</v>
          </cell>
          <cell r="EL198">
            <v>2997</v>
          </cell>
          <cell r="EM198">
            <v>1460</v>
          </cell>
          <cell r="EN198">
            <v>1537</v>
          </cell>
          <cell r="EO198">
            <v>3185</v>
          </cell>
          <cell r="EP198">
            <v>1613</v>
          </cell>
          <cell r="EQ198">
            <v>1572</v>
          </cell>
          <cell r="ER198">
            <v>3151</v>
          </cell>
          <cell r="ES198">
            <v>1623</v>
          </cell>
          <cell r="ET198">
            <v>1528</v>
          </cell>
          <cell r="EU198">
            <v>3212</v>
          </cell>
          <cell r="EV198">
            <v>1615</v>
          </cell>
          <cell r="EW198">
            <v>1597</v>
          </cell>
          <cell r="EX198">
            <v>3112</v>
          </cell>
          <cell r="EY198">
            <v>1571</v>
          </cell>
          <cell r="EZ198">
            <v>1541</v>
          </cell>
          <cell r="FA198">
            <v>2901</v>
          </cell>
          <cell r="FB198">
            <v>1486</v>
          </cell>
          <cell r="FC198">
            <v>1415</v>
          </cell>
          <cell r="FD198">
            <v>3028</v>
          </cell>
          <cell r="FE198">
            <v>1538</v>
          </cell>
          <cell r="FF198">
            <v>1490</v>
          </cell>
          <cell r="FG198">
            <v>2969</v>
          </cell>
          <cell r="FH198">
            <v>1496</v>
          </cell>
          <cell r="FI198">
            <v>1473</v>
          </cell>
          <cell r="FJ198">
            <v>3013</v>
          </cell>
          <cell r="FK198">
            <v>1513</v>
          </cell>
          <cell r="FL198">
            <v>1500</v>
          </cell>
          <cell r="FM198">
            <v>3100</v>
          </cell>
          <cell r="FN198">
            <v>1525</v>
          </cell>
          <cell r="FO198">
            <v>1575</v>
          </cell>
          <cell r="FP198">
            <v>3097</v>
          </cell>
          <cell r="FQ198">
            <v>1554</v>
          </cell>
          <cell r="FR198">
            <v>1543</v>
          </cell>
          <cell r="FS198">
            <v>3093</v>
          </cell>
          <cell r="FT198">
            <v>1527</v>
          </cell>
          <cell r="FU198">
            <v>1566</v>
          </cell>
          <cell r="FV198">
            <v>3051</v>
          </cell>
          <cell r="FW198">
            <v>1536</v>
          </cell>
          <cell r="FX198">
            <v>1515</v>
          </cell>
          <cell r="FY198">
            <v>2865</v>
          </cell>
          <cell r="FZ198">
            <v>1466</v>
          </cell>
          <cell r="GA198">
            <v>1399</v>
          </cell>
          <cell r="GB198">
            <v>2625</v>
          </cell>
          <cell r="GC198">
            <v>1266</v>
          </cell>
          <cell r="GD198">
            <v>1359</v>
          </cell>
          <cell r="GE198">
            <v>2606</v>
          </cell>
          <cell r="GF198">
            <v>1281</v>
          </cell>
          <cell r="GG198">
            <v>1325</v>
          </cell>
          <cell r="GH198">
            <v>2503</v>
          </cell>
          <cell r="GI198">
            <v>1250</v>
          </cell>
          <cell r="GJ198">
            <v>1253</v>
          </cell>
          <cell r="GK198">
            <v>2434</v>
          </cell>
          <cell r="GL198">
            <v>1163</v>
          </cell>
          <cell r="GM198">
            <v>1271</v>
          </cell>
          <cell r="GN198">
            <v>2377</v>
          </cell>
          <cell r="GO198">
            <v>1210</v>
          </cell>
          <cell r="GP198">
            <v>1167</v>
          </cell>
          <cell r="GQ198">
            <v>2237</v>
          </cell>
          <cell r="GR198">
            <v>1075</v>
          </cell>
          <cell r="GS198">
            <v>1162</v>
          </cell>
          <cell r="GT198">
            <v>2122</v>
          </cell>
          <cell r="GU198">
            <v>1033</v>
          </cell>
          <cell r="GV198">
            <v>1089</v>
          </cell>
          <cell r="GW198">
            <v>2182</v>
          </cell>
          <cell r="GX198">
            <v>1056</v>
          </cell>
          <cell r="GY198">
            <v>1126</v>
          </cell>
          <cell r="GZ198">
            <v>2112</v>
          </cell>
          <cell r="HA198">
            <v>997</v>
          </cell>
          <cell r="HB198">
            <v>1115</v>
          </cell>
          <cell r="HC198">
            <v>2135</v>
          </cell>
          <cell r="HD198">
            <v>1025</v>
          </cell>
          <cell r="HE198">
            <v>1110</v>
          </cell>
          <cell r="HF198">
            <v>2139</v>
          </cell>
          <cell r="HG198">
            <v>1046</v>
          </cell>
          <cell r="HH198">
            <v>1093</v>
          </cell>
          <cell r="HI198">
            <v>2214</v>
          </cell>
          <cell r="HJ198">
            <v>1071</v>
          </cell>
          <cell r="HK198">
            <v>1143</v>
          </cell>
          <cell r="HL198">
            <v>2097</v>
          </cell>
          <cell r="HM198">
            <v>1019</v>
          </cell>
          <cell r="HN198">
            <v>1078</v>
          </cell>
          <cell r="HO198">
            <v>2310</v>
          </cell>
          <cell r="HP198">
            <v>1102</v>
          </cell>
          <cell r="HQ198">
            <v>1208</v>
          </cell>
          <cell r="HR198">
            <v>2377</v>
          </cell>
          <cell r="HS198">
            <v>1152</v>
          </cell>
          <cell r="HT198">
            <v>1225</v>
          </cell>
          <cell r="HU198">
            <v>1760</v>
          </cell>
          <cell r="HV198">
            <v>862</v>
          </cell>
          <cell r="HW198">
            <v>898</v>
          </cell>
          <cell r="HX198">
            <v>1718</v>
          </cell>
          <cell r="HY198">
            <v>831</v>
          </cell>
          <cell r="HZ198">
            <v>887</v>
          </cell>
          <cell r="IA198">
            <v>1692</v>
          </cell>
          <cell r="IB198">
            <v>804</v>
          </cell>
          <cell r="IC198">
            <v>888</v>
          </cell>
          <cell r="ID198">
            <v>1491</v>
          </cell>
          <cell r="IE198">
            <v>716</v>
          </cell>
          <cell r="IF198">
            <v>775</v>
          </cell>
          <cell r="IG198">
            <v>1363</v>
          </cell>
          <cell r="IH198">
            <v>666</v>
          </cell>
          <cell r="II198">
            <v>697</v>
          </cell>
          <cell r="IJ198">
            <v>1205</v>
          </cell>
          <cell r="IK198">
            <v>588</v>
          </cell>
          <cell r="IL198">
            <v>617</v>
          </cell>
          <cell r="IM198">
            <v>1194</v>
          </cell>
          <cell r="IN198">
            <v>565</v>
          </cell>
          <cell r="IO198">
            <v>629</v>
          </cell>
          <cell r="IP198">
            <v>1247</v>
          </cell>
          <cell r="IQ198">
            <v>564</v>
          </cell>
          <cell r="IR198">
            <v>683</v>
          </cell>
          <cell r="IS198">
            <v>1158</v>
          </cell>
          <cell r="IT198">
            <v>531</v>
          </cell>
          <cell r="IU198">
            <v>627</v>
          </cell>
          <cell r="IV198">
            <v>1083</v>
          </cell>
          <cell r="IW198">
            <v>484</v>
          </cell>
          <cell r="IX198">
            <v>599</v>
          </cell>
          <cell r="IY198">
            <v>1007</v>
          </cell>
          <cell r="IZ198">
            <v>462</v>
          </cell>
          <cell r="JA198">
            <v>545</v>
          </cell>
          <cell r="JB198">
            <v>928</v>
          </cell>
          <cell r="JC198">
            <v>434</v>
          </cell>
          <cell r="JD198">
            <v>494</v>
          </cell>
          <cell r="JE198">
            <v>905</v>
          </cell>
          <cell r="JF198">
            <v>367</v>
          </cell>
          <cell r="JG198">
            <v>538</v>
          </cell>
          <cell r="JH198">
            <v>855</v>
          </cell>
          <cell r="JI198">
            <v>363</v>
          </cell>
          <cell r="JJ198">
            <v>492</v>
          </cell>
          <cell r="JK198">
            <v>834</v>
          </cell>
          <cell r="JL198">
            <v>378</v>
          </cell>
          <cell r="JM198">
            <v>456</v>
          </cell>
          <cell r="JN198">
            <v>740</v>
          </cell>
          <cell r="JO198">
            <v>324</v>
          </cell>
          <cell r="JP198">
            <v>416</v>
          </cell>
          <cell r="JQ198">
            <v>608</v>
          </cell>
          <cell r="JR198">
            <v>231</v>
          </cell>
          <cell r="JS198">
            <v>377</v>
          </cell>
          <cell r="JT198">
            <v>601</v>
          </cell>
          <cell r="JU198">
            <v>230</v>
          </cell>
          <cell r="JV198">
            <v>371</v>
          </cell>
          <cell r="JW198">
            <v>547</v>
          </cell>
          <cell r="JX198">
            <v>199</v>
          </cell>
          <cell r="JY198">
            <v>348</v>
          </cell>
          <cell r="JZ198">
            <v>496</v>
          </cell>
          <cell r="KA198">
            <v>186</v>
          </cell>
          <cell r="KB198">
            <v>310</v>
          </cell>
          <cell r="KC198">
            <v>432</v>
          </cell>
          <cell r="KD198">
            <v>159</v>
          </cell>
          <cell r="KE198">
            <v>273</v>
          </cell>
          <cell r="KF198">
            <v>1566</v>
          </cell>
          <cell r="KG198">
            <v>475</v>
          </cell>
          <cell r="KH198">
            <v>1091</v>
          </cell>
        </row>
        <row r="199">
          <cell r="C199" t="str">
            <v>Northumberland</v>
          </cell>
          <cell r="D199" t="str">
            <v>E06000048</v>
          </cell>
          <cell r="E199" t="str">
            <v>Unitary Authority</v>
          </cell>
          <cell r="F199">
            <v>315263</v>
          </cell>
          <cell r="G199">
            <v>190478</v>
          </cell>
          <cell r="H199">
            <v>5.5</v>
          </cell>
          <cell r="I199">
            <v>0.60418761478511596</v>
          </cell>
          <cell r="J199">
            <v>15194</v>
          </cell>
          <cell r="K199">
            <v>13808</v>
          </cell>
          <cell r="L199">
            <v>15648</v>
          </cell>
          <cell r="M199">
            <v>16405</v>
          </cell>
          <cell r="N199">
            <v>17327</v>
          </cell>
          <cell r="O199">
            <v>18182</v>
          </cell>
          <cell r="P199">
            <v>22896</v>
          </cell>
          <cell r="Q199">
            <v>24657</v>
          </cell>
          <cell r="R199">
            <v>22476</v>
          </cell>
          <cell r="S199">
            <v>23885</v>
          </cell>
          <cell r="T199">
            <v>153914</v>
          </cell>
          <cell r="U199">
            <v>161349</v>
          </cell>
          <cell r="V199">
            <v>2745</v>
          </cell>
          <cell r="W199">
            <v>1442</v>
          </cell>
          <cell r="X199">
            <v>1303</v>
          </cell>
          <cell r="Y199">
            <v>2911</v>
          </cell>
          <cell r="Z199">
            <v>1496</v>
          </cell>
          <cell r="AA199">
            <v>1415</v>
          </cell>
          <cell r="AB199">
            <v>3096</v>
          </cell>
          <cell r="AC199">
            <v>1568</v>
          </cell>
          <cell r="AD199">
            <v>1528</v>
          </cell>
          <cell r="AE199">
            <v>3259</v>
          </cell>
          <cell r="AF199">
            <v>1689</v>
          </cell>
          <cell r="AG199">
            <v>1570</v>
          </cell>
          <cell r="AH199">
            <v>3305</v>
          </cell>
          <cell r="AI199">
            <v>1699</v>
          </cell>
          <cell r="AJ199">
            <v>1606</v>
          </cell>
          <cell r="AK199">
            <v>3389</v>
          </cell>
          <cell r="AL199">
            <v>1733</v>
          </cell>
          <cell r="AM199">
            <v>1656</v>
          </cell>
          <cell r="AN199">
            <v>3276</v>
          </cell>
          <cell r="AO199">
            <v>1690</v>
          </cell>
          <cell r="AP199">
            <v>1586</v>
          </cell>
          <cell r="AQ199">
            <v>3500</v>
          </cell>
          <cell r="AR199">
            <v>1820</v>
          </cell>
          <cell r="AS199">
            <v>1680</v>
          </cell>
          <cell r="AT199">
            <v>3210</v>
          </cell>
          <cell r="AU199">
            <v>1691</v>
          </cell>
          <cell r="AV199">
            <v>1519</v>
          </cell>
          <cell r="AW199">
            <v>3421</v>
          </cell>
          <cell r="AX199">
            <v>1772</v>
          </cell>
          <cell r="AY199">
            <v>1649</v>
          </cell>
          <cell r="AZ199">
            <v>3297</v>
          </cell>
          <cell r="BA199">
            <v>1768</v>
          </cell>
          <cell r="BB199">
            <v>1529</v>
          </cell>
          <cell r="BC199">
            <v>3393</v>
          </cell>
          <cell r="BD199">
            <v>1771</v>
          </cell>
          <cell r="BE199">
            <v>1622</v>
          </cell>
          <cell r="BF199">
            <v>3225</v>
          </cell>
          <cell r="BG199">
            <v>1666</v>
          </cell>
          <cell r="BH199">
            <v>1559</v>
          </cell>
          <cell r="BI199">
            <v>3336</v>
          </cell>
          <cell r="BJ199">
            <v>1646</v>
          </cell>
          <cell r="BK199">
            <v>1690</v>
          </cell>
          <cell r="BL199">
            <v>3279</v>
          </cell>
          <cell r="BM199">
            <v>1679</v>
          </cell>
          <cell r="BN199">
            <v>1600</v>
          </cell>
          <cell r="BO199">
            <v>3422</v>
          </cell>
          <cell r="BP199">
            <v>1761</v>
          </cell>
          <cell r="BQ199">
            <v>1661</v>
          </cell>
          <cell r="BR199">
            <v>3626</v>
          </cell>
          <cell r="BS199">
            <v>1872</v>
          </cell>
          <cell r="BT199">
            <v>1754</v>
          </cell>
          <cell r="BU199">
            <v>3551</v>
          </cell>
          <cell r="BV199">
            <v>1820</v>
          </cell>
          <cell r="BW199">
            <v>1731</v>
          </cell>
          <cell r="BX199">
            <v>3514</v>
          </cell>
          <cell r="BY199">
            <v>1843</v>
          </cell>
          <cell r="BZ199">
            <v>1671</v>
          </cell>
          <cell r="CA199">
            <v>2964</v>
          </cell>
          <cell r="CB199">
            <v>1609</v>
          </cell>
          <cell r="CC199">
            <v>1355</v>
          </cell>
          <cell r="CD199">
            <v>2747</v>
          </cell>
          <cell r="CE199">
            <v>1467</v>
          </cell>
          <cell r="CF199">
            <v>1280</v>
          </cell>
          <cell r="CG199">
            <v>2717</v>
          </cell>
          <cell r="CH199">
            <v>1439</v>
          </cell>
          <cell r="CI199">
            <v>1278</v>
          </cell>
          <cell r="CJ199">
            <v>3139</v>
          </cell>
          <cell r="CK199">
            <v>1636</v>
          </cell>
          <cell r="CL199">
            <v>1503</v>
          </cell>
          <cell r="CM199">
            <v>3327</v>
          </cell>
          <cell r="CN199">
            <v>1734</v>
          </cell>
          <cell r="CO199">
            <v>1593</v>
          </cell>
          <cell r="CP199">
            <v>3417</v>
          </cell>
          <cell r="CQ199">
            <v>1774</v>
          </cell>
          <cell r="CR199">
            <v>1643</v>
          </cell>
          <cell r="CS199">
            <v>3226</v>
          </cell>
          <cell r="CT199">
            <v>1646</v>
          </cell>
          <cell r="CU199">
            <v>1580</v>
          </cell>
          <cell r="CV199">
            <v>3166</v>
          </cell>
          <cell r="CW199">
            <v>1617</v>
          </cell>
          <cell r="CX199">
            <v>1549</v>
          </cell>
          <cell r="CY199">
            <v>3311</v>
          </cell>
          <cell r="CZ199">
            <v>1646</v>
          </cell>
          <cell r="DA199">
            <v>1665</v>
          </cell>
          <cell r="DB199">
            <v>3108</v>
          </cell>
          <cell r="DC199">
            <v>1529</v>
          </cell>
          <cell r="DD199">
            <v>1579</v>
          </cell>
          <cell r="DE199">
            <v>3257</v>
          </cell>
          <cell r="DF199">
            <v>1613</v>
          </cell>
          <cell r="DG199">
            <v>1644</v>
          </cell>
          <cell r="DH199">
            <v>3330</v>
          </cell>
          <cell r="DI199">
            <v>1608</v>
          </cell>
          <cell r="DJ199">
            <v>1722</v>
          </cell>
          <cell r="DK199">
            <v>3090</v>
          </cell>
          <cell r="DL199">
            <v>1480</v>
          </cell>
          <cell r="DM199">
            <v>1610</v>
          </cell>
          <cell r="DN199">
            <v>3124</v>
          </cell>
          <cell r="DO199">
            <v>1469</v>
          </cell>
          <cell r="DP199">
            <v>1655</v>
          </cell>
          <cell r="DQ199">
            <v>3207</v>
          </cell>
          <cell r="DR199">
            <v>1435</v>
          </cell>
          <cell r="DS199">
            <v>1772</v>
          </cell>
          <cell r="DT199">
            <v>3234</v>
          </cell>
          <cell r="DU199">
            <v>1605</v>
          </cell>
          <cell r="DV199">
            <v>1629</v>
          </cell>
          <cell r="DW199">
            <v>3502</v>
          </cell>
          <cell r="DX199">
            <v>1669</v>
          </cell>
          <cell r="DY199">
            <v>1833</v>
          </cell>
          <cell r="DZ199">
            <v>3465</v>
          </cell>
          <cell r="EA199">
            <v>1751</v>
          </cell>
          <cell r="EB199">
            <v>1714</v>
          </cell>
          <cell r="EC199">
            <v>3110</v>
          </cell>
          <cell r="ED199">
            <v>1499</v>
          </cell>
          <cell r="EE199">
            <v>1611</v>
          </cell>
          <cell r="EF199">
            <v>3099</v>
          </cell>
          <cell r="EG199">
            <v>1531</v>
          </cell>
          <cell r="EH199">
            <v>1568</v>
          </cell>
          <cell r="EI199">
            <v>3265</v>
          </cell>
          <cell r="EJ199">
            <v>1589</v>
          </cell>
          <cell r="EK199">
            <v>1676</v>
          </cell>
          <cell r="EL199">
            <v>3406</v>
          </cell>
          <cell r="EM199">
            <v>1704</v>
          </cell>
          <cell r="EN199">
            <v>1702</v>
          </cell>
          <cell r="EO199">
            <v>3482</v>
          </cell>
          <cell r="EP199">
            <v>1722</v>
          </cell>
          <cell r="EQ199">
            <v>1760</v>
          </cell>
          <cell r="ER199">
            <v>3736</v>
          </cell>
          <cell r="ES199">
            <v>1827</v>
          </cell>
          <cell r="ET199">
            <v>1909</v>
          </cell>
          <cell r="EU199">
            <v>3990</v>
          </cell>
          <cell r="EV199">
            <v>1905</v>
          </cell>
          <cell r="EW199">
            <v>2085</v>
          </cell>
          <cell r="EX199">
            <v>4454</v>
          </cell>
          <cell r="EY199">
            <v>2130</v>
          </cell>
          <cell r="EZ199">
            <v>2324</v>
          </cell>
          <cell r="FA199">
            <v>4208</v>
          </cell>
          <cell r="FB199">
            <v>2006</v>
          </cell>
          <cell r="FC199">
            <v>2202</v>
          </cell>
          <cell r="FD199">
            <v>4375</v>
          </cell>
          <cell r="FE199">
            <v>2091</v>
          </cell>
          <cell r="FF199">
            <v>2284</v>
          </cell>
          <cell r="FG199">
            <v>4479</v>
          </cell>
          <cell r="FH199">
            <v>2134</v>
          </cell>
          <cell r="FI199">
            <v>2345</v>
          </cell>
          <cell r="FJ199">
            <v>4700</v>
          </cell>
          <cell r="FK199">
            <v>2293</v>
          </cell>
          <cell r="FL199">
            <v>2407</v>
          </cell>
          <cell r="FM199">
            <v>4731</v>
          </cell>
          <cell r="FN199">
            <v>2291</v>
          </cell>
          <cell r="FO199">
            <v>2440</v>
          </cell>
          <cell r="FP199">
            <v>5104</v>
          </cell>
          <cell r="FQ199">
            <v>2460</v>
          </cell>
          <cell r="FR199">
            <v>2644</v>
          </cell>
          <cell r="FS199">
            <v>5075</v>
          </cell>
          <cell r="FT199">
            <v>2485</v>
          </cell>
          <cell r="FU199">
            <v>2590</v>
          </cell>
          <cell r="FV199">
            <v>5027</v>
          </cell>
          <cell r="FW199">
            <v>2400</v>
          </cell>
          <cell r="FX199">
            <v>2627</v>
          </cell>
          <cell r="FY199">
            <v>4983</v>
          </cell>
          <cell r="FZ199">
            <v>2406</v>
          </cell>
          <cell r="GA199">
            <v>2577</v>
          </cell>
          <cell r="GB199">
            <v>4871</v>
          </cell>
          <cell r="GC199">
            <v>2330</v>
          </cell>
          <cell r="GD199">
            <v>2541</v>
          </cell>
          <cell r="GE199">
            <v>4984</v>
          </cell>
          <cell r="GF199">
            <v>2427</v>
          </cell>
          <cell r="GG199">
            <v>2557</v>
          </cell>
          <cell r="GH199">
            <v>4998</v>
          </cell>
          <cell r="GI199">
            <v>2421</v>
          </cell>
          <cell r="GJ199">
            <v>2577</v>
          </cell>
          <cell r="GK199">
            <v>4880</v>
          </cell>
          <cell r="GL199">
            <v>2351</v>
          </cell>
          <cell r="GM199">
            <v>2529</v>
          </cell>
          <cell r="GN199">
            <v>4635</v>
          </cell>
          <cell r="GO199">
            <v>2201</v>
          </cell>
          <cell r="GP199">
            <v>2434</v>
          </cell>
          <cell r="GQ199">
            <v>4637</v>
          </cell>
          <cell r="GR199">
            <v>2280</v>
          </cell>
          <cell r="GS199">
            <v>2357</v>
          </cell>
          <cell r="GT199">
            <v>4419</v>
          </cell>
          <cell r="GU199">
            <v>2137</v>
          </cell>
          <cell r="GV199">
            <v>2282</v>
          </cell>
          <cell r="GW199">
            <v>4516</v>
          </cell>
          <cell r="GX199">
            <v>2227</v>
          </cell>
          <cell r="GY199">
            <v>2289</v>
          </cell>
          <cell r="GZ199">
            <v>4401</v>
          </cell>
          <cell r="HA199">
            <v>2159</v>
          </cell>
          <cell r="HB199">
            <v>2242</v>
          </cell>
          <cell r="HC199">
            <v>4368</v>
          </cell>
          <cell r="HD199">
            <v>2103</v>
          </cell>
          <cell r="HE199">
            <v>2265</v>
          </cell>
          <cell r="HF199">
            <v>4523</v>
          </cell>
          <cell r="HG199">
            <v>2170</v>
          </cell>
          <cell r="HH199">
            <v>2353</v>
          </cell>
          <cell r="HI199">
            <v>4578</v>
          </cell>
          <cell r="HJ199">
            <v>2147</v>
          </cell>
          <cell r="HK199">
            <v>2431</v>
          </cell>
          <cell r="HL199">
            <v>4664</v>
          </cell>
          <cell r="HM199">
            <v>2303</v>
          </cell>
          <cell r="HN199">
            <v>2361</v>
          </cell>
          <cell r="HO199">
            <v>5104</v>
          </cell>
          <cell r="HP199">
            <v>2454</v>
          </cell>
          <cell r="HQ199">
            <v>2650</v>
          </cell>
          <cell r="HR199">
            <v>5349</v>
          </cell>
          <cell r="HS199">
            <v>2600</v>
          </cell>
          <cell r="HT199">
            <v>2749</v>
          </cell>
          <cell r="HU199">
            <v>4035</v>
          </cell>
          <cell r="HV199">
            <v>1943</v>
          </cell>
          <cell r="HW199">
            <v>2092</v>
          </cell>
          <cell r="HX199">
            <v>4001</v>
          </cell>
          <cell r="HY199">
            <v>1958</v>
          </cell>
          <cell r="HZ199">
            <v>2043</v>
          </cell>
          <cell r="IA199">
            <v>3882</v>
          </cell>
          <cell r="IB199">
            <v>1930</v>
          </cell>
          <cell r="IC199">
            <v>1952</v>
          </cell>
          <cell r="ID199">
            <v>3537</v>
          </cell>
          <cell r="IE199">
            <v>1751</v>
          </cell>
          <cell r="IF199">
            <v>1786</v>
          </cell>
          <cell r="IG199">
            <v>3042</v>
          </cell>
          <cell r="IH199">
            <v>1462</v>
          </cell>
          <cell r="II199">
            <v>1580</v>
          </cell>
          <cell r="IJ199">
            <v>2894</v>
          </cell>
          <cell r="IK199">
            <v>1398</v>
          </cell>
          <cell r="IL199">
            <v>1496</v>
          </cell>
          <cell r="IM199">
            <v>2890</v>
          </cell>
          <cell r="IN199">
            <v>1311</v>
          </cell>
          <cell r="IO199">
            <v>1579</v>
          </cell>
          <cell r="IP199">
            <v>2844</v>
          </cell>
          <cell r="IQ199">
            <v>1322</v>
          </cell>
          <cell r="IR199">
            <v>1522</v>
          </cell>
          <cell r="IS199">
            <v>2668</v>
          </cell>
          <cell r="IT199">
            <v>1287</v>
          </cell>
          <cell r="IU199">
            <v>1381</v>
          </cell>
          <cell r="IV199">
            <v>2552</v>
          </cell>
          <cell r="IW199">
            <v>1159</v>
          </cell>
          <cell r="IX199">
            <v>1393</v>
          </cell>
          <cell r="IY199">
            <v>2348</v>
          </cell>
          <cell r="IZ199">
            <v>1062</v>
          </cell>
          <cell r="JA199">
            <v>1286</v>
          </cell>
          <cell r="JB199">
            <v>2297</v>
          </cell>
          <cell r="JC199">
            <v>1054</v>
          </cell>
          <cell r="JD199">
            <v>1243</v>
          </cell>
          <cell r="JE199">
            <v>2004</v>
          </cell>
          <cell r="JF199">
            <v>901</v>
          </cell>
          <cell r="JG199">
            <v>1103</v>
          </cell>
          <cell r="JH199">
            <v>1871</v>
          </cell>
          <cell r="JI199">
            <v>863</v>
          </cell>
          <cell r="JJ199">
            <v>1008</v>
          </cell>
          <cell r="JK199">
            <v>1750</v>
          </cell>
          <cell r="JL199">
            <v>753</v>
          </cell>
          <cell r="JM199">
            <v>997</v>
          </cell>
          <cell r="JN199">
            <v>1614</v>
          </cell>
          <cell r="JO199">
            <v>672</v>
          </cell>
          <cell r="JP199">
            <v>942</v>
          </cell>
          <cell r="JQ199">
            <v>1458</v>
          </cell>
          <cell r="JR199">
            <v>566</v>
          </cell>
          <cell r="JS199">
            <v>892</v>
          </cell>
          <cell r="JT199">
            <v>1250</v>
          </cell>
          <cell r="JU199">
            <v>496</v>
          </cell>
          <cell r="JV199">
            <v>754</v>
          </cell>
          <cell r="JW199">
            <v>1068</v>
          </cell>
          <cell r="JX199">
            <v>417</v>
          </cell>
          <cell r="JY199">
            <v>651</v>
          </cell>
          <cell r="JZ199">
            <v>998</v>
          </cell>
          <cell r="KA199">
            <v>405</v>
          </cell>
          <cell r="KB199">
            <v>593</v>
          </cell>
          <cell r="KC199">
            <v>863</v>
          </cell>
          <cell r="KD199">
            <v>326</v>
          </cell>
          <cell r="KE199">
            <v>537</v>
          </cell>
          <cell r="KF199">
            <v>3160</v>
          </cell>
          <cell r="KG199">
            <v>942</v>
          </cell>
          <cell r="KH199">
            <v>2218</v>
          </cell>
        </row>
        <row r="200">
          <cell r="C200" t="str">
            <v>Norwich</v>
          </cell>
          <cell r="D200" t="str">
            <v>E07000148</v>
          </cell>
          <cell r="E200" t="str">
            <v>Non-metropolitan District</v>
          </cell>
          <cell r="F200">
            <v>138872</v>
          </cell>
          <cell r="G200">
            <v>94917</v>
          </cell>
          <cell r="H200">
            <v>5.0429606100000006</v>
          </cell>
          <cell r="I200">
            <v>0.68348551183823958</v>
          </cell>
          <cell r="J200">
            <v>11613</v>
          </cell>
          <cell r="K200">
            <v>12658</v>
          </cell>
          <cell r="L200">
            <v>12549</v>
          </cell>
          <cell r="M200">
            <v>12067</v>
          </cell>
          <cell r="N200">
            <v>9138</v>
          </cell>
          <cell r="O200">
            <v>8265</v>
          </cell>
          <cell r="P200">
            <v>8298</v>
          </cell>
          <cell r="Q200">
            <v>7697</v>
          </cell>
          <cell r="R200">
            <v>6181</v>
          </cell>
          <cell r="S200">
            <v>6451</v>
          </cell>
          <cell r="T200">
            <v>68862</v>
          </cell>
          <cell r="U200">
            <v>70010</v>
          </cell>
          <cell r="V200">
            <v>1701</v>
          </cell>
          <cell r="W200">
            <v>890</v>
          </cell>
          <cell r="X200">
            <v>811</v>
          </cell>
          <cell r="Y200">
            <v>1756</v>
          </cell>
          <cell r="Z200">
            <v>875</v>
          </cell>
          <cell r="AA200">
            <v>881</v>
          </cell>
          <cell r="AB200">
            <v>1728</v>
          </cell>
          <cell r="AC200">
            <v>905</v>
          </cell>
          <cell r="AD200">
            <v>823</v>
          </cell>
          <cell r="AE200">
            <v>1843</v>
          </cell>
          <cell r="AF200">
            <v>912</v>
          </cell>
          <cell r="AG200">
            <v>931</v>
          </cell>
          <cell r="AH200">
            <v>1634</v>
          </cell>
          <cell r="AI200">
            <v>865</v>
          </cell>
          <cell r="AJ200">
            <v>769</v>
          </cell>
          <cell r="AK200">
            <v>1579</v>
          </cell>
          <cell r="AL200">
            <v>792</v>
          </cell>
          <cell r="AM200">
            <v>787</v>
          </cell>
          <cell r="AN200">
            <v>1646</v>
          </cell>
          <cell r="AO200">
            <v>845</v>
          </cell>
          <cell r="AP200">
            <v>801</v>
          </cell>
          <cell r="AQ200">
            <v>1574</v>
          </cell>
          <cell r="AR200">
            <v>792</v>
          </cell>
          <cell r="AS200">
            <v>782</v>
          </cell>
          <cell r="AT200">
            <v>1527</v>
          </cell>
          <cell r="AU200">
            <v>786</v>
          </cell>
          <cell r="AV200">
            <v>741</v>
          </cell>
          <cell r="AW200">
            <v>1400</v>
          </cell>
          <cell r="AX200">
            <v>697</v>
          </cell>
          <cell r="AY200">
            <v>703</v>
          </cell>
          <cell r="AZ200">
            <v>1355</v>
          </cell>
          <cell r="BA200">
            <v>683</v>
          </cell>
          <cell r="BB200">
            <v>672</v>
          </cell>
          <cell r="BC200">
            <v>1215</v>
          </cell>
          <cell r="BD200">
            <v>629</v>
          </cell>
          <cell r="BE200">
            <v>586</v>
          </cell>
          <cell r="BF200">
            <v>1137</v>
          </cell>
          <cell r="BG200">
            <v>577</v>
          </cell>
          <cell r="BH200">
            <v>560</v>
          </cell>
          <cell r="BI200">
            <v>1129</v>
          </cell>
          <cell r="BJ200">
            <v>618</v>
          </cell>
          <cell r="BK200">
            <v>511</v>
          </cell>
          <cell r="BL200">
            <v>1140</v>
          </cell>
          <cell r="BM200">
            <v>567</v>
          </cell>
          <cell r="BN200">
            <v>573</v>
          </cell>
          <cell r="BO200">
            <v>1123</v>
          </cell>
          <cell r="BP200">
            <v>593</v>
          </cell>
          <cell r="BQ200">
            <v>530</v>
          </cell>
          <cell r="BR200">
            <v>1180</v>
          </cell>
          <cell r="BS200">
            <v>615</v>
          </cell>
          <cell r="BT200">
            <v>565</v>
          </cell>
          <cell r="BU200">
            <v>1291</v>
          </cell>
          <cell r="BV200">
            <v>669</v>
          </cell>
          <cell r="BW200">
            <v>622</v>
          </cell>
          <cell r="BX200">
            <v>1621</v>
          </cell>
          <cell r="BY200">
            <v>775</v>
          </cell>
          <cell r="BZ200">
            <v>846</v>
          </cell>
          <cell r="CA200">
            <v>2791</v>
          </cell>
          <cell r="CB200">
            <v>1213</v>
          </cell>
          <cell r="CC200">
            <v>1578</v>
          </cell>
          <cell r="CD200">
            <v>3551</v>
          </cell>
          <cell r="CE200">
            <v>1569</v>
          </cell>
          <cell r="CF200">
            <v>1982</v>
          </cell>
          <cell r="CG200">
            <v>4057</v>
          </cell>
          <cell r="CH200">
            <v>1952</v>
          </cell>
          <cell r="CI200">
            <v>2105</v>
          </cell>
          <cell r="CJ200">
            <v>3585</v>
          </cell>
          <cell r="CK200">
            <v>1736</v>
          </cell>
          <cell r="CL200">
            <v>1849</v>
          </cell>
          <cell r="CM200">
            <v>3220</v>
          </cell>
          <cell r="CN200">
            <v>1555</v>
          </cell>
          <cell r="CO200">
            <v>1665</v>
          </cell>
          <cell r="CP200">
            <v>2975</v>
          </cell>
          <cell r="CQ200">
            <v>1529</v>
          </cell>
          <cell r="CR200">
            <v>1446</v>
          </cell>
          <cell r="CS200">
            <v>2716</v>
          </cell>
          <cell r="CT200">
            <v>1327</v>
          </cell>
          <cell r="CU200">
            <v>1389</v>
          </cell>
          <cell r="CV200">
            <v>2639</v>
          </cell>
          <cell r="CW200">
            <v>1338</v>
          </cell>
          <cell r="CX200">
            <v>1301</v>
          </cell>
          <cell r="CY200">
            <v>2591</v>
          </cell>
          <cell r="CZ200">
            <v>1322</v>
          </cell>
          <cell r="DA200">
            <v>1269</v>
          </cell>
          <cell r="DB200">
            <v>2530</v>
          </cell>
          <cell r="DC200">
            <v>1261</v>
          </cell>
          <cell r="DD200">
            <v>1269</v>
          </cell>
          <cell r="DE200">
            <v>2552</v>
          </cell>
          <cell r="DF200">
            <v>1258</v>
          </cell>
          <cell r="DG200">
            <v>1294</v>
          </cell>
          <cell r="DH200">
            <v>2518</v>
          </cell>
          <cell r="DI200">
            <v>1324</v>
          </cell>
          <cell r="DJ200">
            <v>1194</v>
          </cell>
          <cell r="DK200">
            <v>2318</v>
          </cell>
          <cell r="DL200">
            <v>1212</v>
          </cell>
          <cell r="DM200">
            <v>1106</v>
          </cell>
          <cell r="DN200">
            <v>2279</v>
          </cell>
          <cell r="DO200">
            <v>1175</v>
          </cell>
          <cell r="DP200">
            <v>1104</v>
          </cell>
          <cell r="DQ200">
            <v>2252</v>
          </cell>
          <cell r="DR200">
            <v>1162</v>
          </cell>
          <cell r="DS200">
            <v>1090</v>
          </cell>
          <cell r="DT200">
            <v>2221</v>
          </cell>
          <cell r="DU200">
            <v>1170</v>
          </cell>
          <cell r="DV200">
            <v>1051</v>
          </cell>
          <cell r="DW200">
            <v>2007</v>
          </cell>
          <cell r="DX200">
            <v>1085</v>
          </cell>
          <cell r="DY200">
            <v>922</v>
          </cell>
          <cell r="DZ200">
            <v>1957</v>
          </cell>
          <cell r="EA200">
            <v>1006</v>
          </cell>
          <cell r="EB200">
            <v>951</v>
          </cell>
          <cell r="EC200">
            <v>1818</v>
          </cell>
          <cell r="ED200">
            <v>943</v>
          </cell>
          <cell r="EE200">
            <v>875</v>
          </cell>
          <cell r="EF200">
            <v>1603</v>
          </cell>
          <cell r="EG200">
            <v>793</v>
          </cell>
          <cell r="EH200">
            <v>810</v>
          </cell>
          <cell r="EI200">
            <v>1624</v>
          </cell>
          <cell r="EJ200">
            <v>857</v>
          </cell>
          <cell r="EK200">
            <v>767</v>
          </cell>
          <cell r="EL200">
            <v>1587</v>
          </cell>
          <cell r="EM200">
            <v>810</v>
          </cell>
          <cell r="EN200">
            <v>777</v>
          </cell>
          <cell r="EO200">
            <v>1711</v>
          </cell>
          <cell r="EP200">
            <v>886</v>
          </cell>
          <cell r="EQ200">
            <v>825</v>
          </cell>
          <cell r="ER200">
            <v>1742</v>
          </cell>
          <cell r="ES200">
            <v>956</v>
          </cell>
          <cell r="ET200">
            <v>786</v>
          </cell>
          <cell r="EU200">
            <v>1664</v>
          </cell>
          <cell r="EV200">
            <v>912</v>
          </cell>
          <cell r="EW200">
            <v>752</v>
          </cell>
          <cell r="EX200">
            <v>1690</v>
          </cell>
          <cell r="EY200">
            <v>890</v>
          </cell>
          <cell r="EZ200">
            <v>800</v>
          </cell>
          <cell r="FA200">
            <v>1638</v>
          </cell>
          <cell r="FB200">
            <v>846</v>
          </cell>
          <cell r="FC200">
            <v>792</v>
          </cell>
          <cell r="FD200">
            <v>1750</v>
          </cell>
          <cell r="FE200">
            <v>924</v>
          </cell>
          <cell r="FF200">
            <v>826</v>
          </cell>
          <cell r="FG200">
            <v>1674</v>
          </cell>
          <cell r="FH200">
            <v>877</v>
          </cell>
          <cell r="FI200">
            <v>797</v>
          </cell>
          <cell r="FJ200">
            <v>1624</v>
          </cell>
          <cell r="FK200">
            <v>874</v>
          </cell>
          <cell r="FL200">
            <v>750</v>
          </cell>
          <cell r="FM200">
            <v>1634</v>
          </cell>
          <cell r="FN200">
            <v>814</v>
          </cell>
          <cell r="FO200">
            <v>820</v>
          </cell>
          <cell r="FP200">
            <v>1614</v>
          </cell>
          <cell r="FQ200">
            <v>818</v>
          </cell>
          <cell r="FR200">
            <v>796</v>
          </cell>
          <cell r="FS200">
            <v>1551</v>
          </cell>
          <cell r="FT200">
            <v>802</v>
          </cell>
          <cell r="FU200">
            <v>749</v>
          </cell>
          <cell r="FV200">
            <v>1504</v>
          </cell>
          <cell r="FW200">
            <v>777</v>
          </cell>
          <cell r="FX200">
            <v>727</v>
          </cell>
          <cell r="FY200">
            <v>1489</v>
          </cell>
          <cell r="FZ200">
            <v>781</v>
          </cell>
          <cell r="GA200">
            <v>708</v>
          </cell>
          <cell r="GB200">
            <v>1517</v>
          </cell>
          <cell r="GC200">
            <v>785</v>
          </cell>
          <cell r="GD200">
            <v>732</v>
          </cell>
          <cell r="GE200">
            <v>1445</v>
          </cell>
          <cell r="GF200">
            <v>749</v>
          </cell>
          <cell r="GG200">
            <v>696</v>
          </cell>
          <cell r="GH200">
            <v>1289</v>
          </cell>
          <cell r="GI200">
            <v>623</v>
          </cell>
          <cell r="GJ200">
            <v>666</v>
          </cell>
          <cell r="GK200">
            <v>1298</v>
          </cell>
          <cell r="GL200">
            <v>662</v>
          </cell>
          <cell r="GM200">
            <v>636</v>
          </cell>
          <cell r="GN200">
            <v>1245</v>
          </cell>
          <cell r="GO200">
            <v>619</v>
          </cell>
          <cell r="GP200">
            <v>626</v>
          </cell>
          <cell r="GQ200">
            <v>1241</v>
          </cell>
          <cell r="GR200">
            <v>574</v>
          </cell>
          <cell r="GS200">
            <v>667</v>
          </cell>
          <cell r="GT200">
            <v>1243</v>
          </cell>
          <cell r="GU200">
            <v>582</v>
          </cell>
          <cell r="GV200">
            <v>661</v>
          </cell>
          <cell r="GW200">
            <v>1241</v>
          </cell>
          <cell r="GX200">
            <v>611</v>
          </cell>
          <cell r="GY200">
            <v>630</v>
          </cell>
          <cell r="GZ200">
            <v>1190</v>
          </cell>
          <cell r="HA200">
            <v>561</v>
          </cell>
          <cell r="HB200">
            <v>629</v>
          </cell>
          <cell r="HC200">
            <v>1211</v>
          </cell>
          <cell r="HD200">
            <v>589</v>
          </cell>
          <cell r="HE200">
            <v>622</v>
          </cell>
          <cell r="HF200">
            <v>1229</v>
          </cell>
          <cell r="HG200">
            <v>611</v>
          </cell>
          <cell r="HH200">
            <v>618</v>
          </cell>
          <cell r="HI200">
            <v>1134</v>
          </cell>
          <cell r="HJ200">
            <v>556</v>
          </cell>
          <cell r="HK200">
            <v>578</v>
          </cell>
          <cell r="HL200">
            <v>1147</v>
          </cell>
          <cell r="HM200">
            <v>562</v>
          </cell>
          <cell r="HN200">
            <v>585</v>
          </cell>
          <cell r="HO200">
            <v>1272</v>
          </cell>
          <cell r="HP200">
            <v>580</v>
          </cell>
          <cell r="HQ200">
            <v>692</v>
          </cell>
          <cell r="HR200">
            <v>1449</v>
          </cell>
          <cell r="HS200">
            <v>668</v>
          </cell>
          <cell r="HT200">
            <v>781</v>
          </cell>
          <cell r="HU200">
            <v>1005</v>
          </cell>
          <cell r="HV200">
            <v>465</v>
          </cell>
          <cell r="HW200">
            <v>540</v>
          </cell>
          <cell r="HX200">
            <v>1023</v>
          </cell>
          <cell r="HY200">
            <v>485</v>
          </cell>
          <cell r="HZ200">
            <v>538</v>
          </cell>
          <cell r="IA200">
            <v>996</v>
          </cell>
          <cell r="IB200">
            <v>484</v>
          </cell>
          <cell r="IC200">
            <v>512</v>
          </cell>
          <cell r="ID200">
            <v>916</v>
          </cell>
          <cell r="IE200">
            <v>406</v>
          </cell>
          <cell r="IF200">
            <v>510</v>
          </cell>
          <cell r="IG200">
            <v>807</v>
          </cell>
          <cell r="IH200">
            <v>406</v>
          </cell>
          <cell r="II200">
            <v>401</v>
          </cell>
          <cell r="IJ200">
            <v>801</v>
          </cell>
          <cell r="IK200">
            <v>383</v>
          </cell>
          <cell r="IL200">
            <v>418</v>
          </cell>
          <cell r="IM200">
            <v>796</v>
          </cell>
          <cell r="IN200">
            <v>364</v>
          </cell>
          <cell r="IO200">
            <v>432</v>
          </cell>
          <cell r="IP200">
            <v>764</v>
          </cell>
          <cell r="IQ200">
            <v>347</v>
          </cell>
          <cell r="IR200">
            <v>417</v>
          </cell>
          <cell r="IS200">
            <v>771</v>
          </cell>
          <cell r="IT200">
            <v>360</v>
          </cell>
          <cell r="IU200">
            <v>411</v>
          </cell>
          <cell r="IV200">
            <v>681</v>
          </cell>
          <cell r="IW200">
            <v>310</v>
          </cell>
          <cell r="IX200">
            <v>371</v>
          </cell>
          <cell r="IY200">
            <v>669</v>
          </cell>
          <cell r="IZ200">
            <v>272</v>
          </cell>
          <cell r="JA200">
            <v>397</v>
          </cell>
          <cell r="JB200">
            <v>640</v>
          </cell>
          <cell r="JC200">
            <v>299</v>
          </cell>
          <cell r="JD200">
            <v>341</v>
          </cell>
          <cell r="JE200">
            <v>612</v>
          </cell>
          <cell r="JF200">
            <v>255</v>
          </cell>
          <cell r="JG200">
            <v>357</v>
          </cell>
          <cell r="JH200">
            <v>567</v>
          </cell>
          <cell r="JI200">
            <v>220</v>
          </cell>
          <cell r="JJ200">
            <v>347</v>
          </cell>
          <cell r="JK200">
            <v>559</v>
          </cell>
          <cell r="JL200">
            <v>237</v>
          </cell>
          <cell r="JM200">
            <v>322</v>
          </cell>
          <cell r="JN200">
            <v>561</v>
          </cell>
          <cell r="JO200">
            <v>223</v>
          </cell>
          <cell r="JP200">
            <v>338</v>
          </cell>
          <cell r="JQ200">
            <v>478</v>
          </cell>
          <cell r="JR200">
            <v>187</v>
          </cell>
          <cell r="JS200">
            <v>291</v>
          </cell>
          <cell r="JT200">
            <v>418</v>
          </cell>
          <cell r="JU200">
            <v>172</v>
          </cell>
          <cell r="JV200">
            <v>246</v>
          </cell>
          <cell r="JW200">
            <v>388</v>
          </cell>
          <cell r="JX200">
            <v>146</v>
          </cell>
          <cell r="JY200">
            <v>242</v>
          </cell>
          <cell r="JZ200">
            <v>417</v>
          </cell>
          <cell r="KA200">
            <v>143</v>
          </cell>
          <cell r="KB200">
            <v>274</v>
          </cell>
          <cell r="KC200">
            <v>306</v>
          </cell>
          <cell r="KD200">
            <v>121</v>
          </cell>
          <cell r="KE200">
            <v>185</v>
          </cell>
          <cell r="KF200">
            <v>1291</v>
          </cell>
          <cell r="KG200">
            <v>406</v>
          </cell>
          <cell r="KH200">
            <v>885</v>
          </cell>
        </row>
        <row r="201">
          <cell r="C201" t="str">
            <v>Nottingham</v>
          </cell>
          <cell r="D201" t="str">
            <v>E06000018</v>
          </cell>
          <cell r="E201" t="str">
            <v>Unitary Authority</v>
          </cell>
          <cell r="F201">
            <v>318901</v>
          </cell>
          <cell r="G201">
            <v>222500</v>
          </cell>
          <cell r="H201">
            <v>7.5976428799999995</v>
          </cell>
          <cell r="I201">
            <v>0.69770869329352991</v>
          </cell>
          <cell r="J201">
            <v>35838</v>
          </cell>
          <cell r="K201">
            <v>35483</v>
          </cell>
          <cell r="L201">
            <v>26320</v>
          </cell>
          <cell r="M201">
            <v>23713</v>
          </cell>
          <cell r="N201">
            <v>19908</v>
          </cell>
          <cell r="O201">
            <v>17881</v>
          </cell>
          <cell r="P201">
            <v>18153</v>
          </cell>
          <cell r="Q201">
            <v>18025</v>
          </cell>
          <cell r="R201">
            <v>13704</v>
          </cell>
          <cell r="S201">
            <v>13475</v>
          </cell>
          <cell r="T201">
            <v>161093</v>
          </cell>
          <cell r="U201">
            <v>157808</v>
          </cell>
          <cell r="V201">
            <v>4212</v>
          </cell>
          <cell r="W201">
            <v>2206</v>
          </cell>
          <cell r="X201">
            <v>2006</v>
          </cell>
          <cell r="Y201">
            <v>4212</v>
          </cell>
          <cell r="Z201">
            <v>2169</v>
          </cell>
          <cell r="AA201">
            <v>2043</v>
          </cell>
          <cell r="AB201">
            <v>4312</v>
          </cell>
          <cell r="AC201">
            <v>2141</v>
          </cell>
          <cell r="AD201">
            <v>2171</v>
          </cell>
          <cell r="AE201">
            <v>4248</v>
          </cell>
          <cell r="AF201">
            <v>2140</v>
          </cell>
          <cell r="AG201">
            <v>2108</v>
          </cell>
          <cell r="AH201">
            <v>4123</v>
          </cell>
          <cell r="AI201">
            <v>2182</v>
          </cell>
          <cell r="AJ201">
            <v>1941</v>
          </cell>
          <cell r="AK201">
            <v>3925</v>
          </cell>
          <cell r="AL201">
            <v>2056</v>
          </cell>
          <cell r="AM201">
            <v>1869</v>
          </cell>
          <cell r="AN201">
            <v>3900</v>
          </cell>
          <cell r="AO201">
            <v>2012</v>
          </cell>
          <cell r="AP201">
            <v>1888</v>
          </cell>
          <cell r="AQ201">
            <v>3881</v>
          </cell>
          <cell r="AR201">
            <v>1965</v>
          </cell>
          <cell r="AS201">
            <v>1916</v>
          </cell>
          <cell r="AT201">
            <v>3711</v>
          </cell>
          <cell r="AU201">
            <v>1868</v>
          </cell>
          <cell r="AV201">
            <v>1843</v>
          </cell>
          <cell r="AW201">
            <v>3646</v>
          </cell>
          <cell r="AX201">
            <v>1908</v>
          </cell>
          <cell r="AY201">
            <v>1738</v>
          </cell>
          <cell r="AZ201">
            <v>3410</v>
          </cell>
          <cell r="BA201">
            <v>1736</v>
          </cell>
          <cell r="BB201">
            <v>1674</v>
          </cell>
          <cell r="BC201">
            <v>3205</v>
          </cell>
          <cell r="BD201">
            <v>1715</v>
          </cell>
          <cell r="BE201">
            <v>1490</v>
          </cell>
          <cell r="BF201">
            <v>3134</v>
          </cell>
          <cell r="BG201">
            <v>1647</v>
          </cell>
          <cell r="BH201">
            <v>1487</v>
          </cell>
          <cell r="BI201">
            <v>3106</v>
          </cell>
          <cell r="BJ201">
            <v>1527</v>
          </cell>
          <cell r="BK201">
            <v>1579</v>
          </cell>
          <cell r="BL201">
            <v>3101</v>
          </cell>
          <cell r="BM201">
            <v>1622</v>
          </cell>
          <cell r="BN201">
            <v>1479</v>
          </cell>
          <cell r="BO201">
            <v>3072</v>
          </cell>
          <cell r="BP201">
            <v>1514</v>
          </cell>
          <cell r="BQ201">
            <v>1558</v>
          </cell>
          <cell r="BR201">
            <v>3267</v>
          </cell>
          <cell r="BS201">
            <v>1659</v>
          </cell>
          <cell r="BT201">
            <v>1608</v>
          </cell>
          <cell r="BU201">
            <v>3471</v>
          </cell>
          <cell r="BV201">
            <v>1770</v>
          </cell>
          <cell r="BW201">
            <v>1701</v>
          </cell>
          <cell r="BX201">
            <v>4718</v>
          </cell>
          <cell r="BY201">
            <v>2376</v>
          </cell>
          <cell r="BZ201">
            <v>2342</v>
          </cell>
          <cell r="CA201">
            <v>10486</v>
          </cell>
          <cell r="CB201">
            <v>4935</v>
          </cell>
          <cell r="CC201">
            <v>5551</v>
          </cell>
          <cell r="CD201">
            <v>11789</v>
          </cell>
          <cell r="CE201">
            <v>5654</v>
          </cell>
          <cell r="CF201">
            <v>6135</v>
          </cell>
          <cell r="CG201">
            <v>11749</v>
          </cell>
          <cell r="CH201">
            <v>5921</v>
          </cell>
          <cell r="CI201">
            <v>5828</v>
          </cell>
          <cell r="CJ201">
            <v>9876</v>
          </cell>
          <cell r="CK201">
            <v>5169</v>
          </cell>
          <cell r="CL201">
            <v>4707</v>
          </cell>
          <cell r="CM201">
            <v>8356</v>
          </cell>
          <cell r="CN201">
            <v>4311</v>
          </cell>
          <cell r="CO201">
            <v>4045</v>
          </cell>
          <cell r="CP201">
            <v>7609</v>
          </cell>
          <cell r="CQ201">
            <v>4043</v>
          </cell>
          <cell r="CR201">
            <v>3566</v>
          </cell>
          <cell r="CS201">
            <v>6696</v>
          </cell>
          <cell r="CT201">
            <v>3719</v>
          </cell>
          <cell r="CU201">
            <v>2977</v>
          </cell>
          <cell r="CV201">
            <v>5660</v>
          </cell>
          <cell r="CW201">
            <v>2965</v>
          </cell>
          <cell r="CX201">
            <v>2695</v>
          </cell>
          <cell r="CY201">
            <v>4968</v>
          </cell>
          <cell r="CZ201">
            <v>2530</v>
          </cell>
          <cell r="DA201">
            <v>2438</v>
          </cell>
          <cell r="DB201">
            <v>4919</v>
          </cell>
          <cell r="DC201">
            <v>2458</v>
          </cell>
          <cell r="DD201">
            <v>2461</v>
          </cell>
          <cell r="DE201">
            <v>4956</v>
          </cell>
          <cell r="DF201">
            <v>2618</v>
          </cell>
          <cell r="DG201">
            <v>2338</v>
          </cell>
          <cell r="DH201">
            <v>4816</v>
          </cell>
          <cell r="DI201">
            <v>2633</v>
          </cell>
          <cell r="DJ201">
            <v>2183</v>
          </cell>
          <cell r="DK201">
            <v>4814</v>
          </cell>
          <cell r="DL201">
            <v>2530</v>
          </cell>
          <cell r="DM201">
            <v>2284</v>
          </cell>
          <cell r="DN201">
            <v>4574</v>
          </cell>
          <cell r="DO201">
            <v>2357</v>
          </cell>
          <cell r="DP201">
            <v>2217</v>
          </cell>
          <cell r="DQ201">
            <v>4231</v>
          </cell>
          <cell r="DR201">
            <v>2183</v>
          </cell>
          <cell r="DS201">
            <v>2048</v>
          </cell>
          <cell r="DT201">
            <v>4399</v>
          </cell>
          <cell r="DU201">
            <v>2327</v>
          </cell>
          <cell r="DV201">
            <v>2072</v>
          </cell>
          <cell r="DW201">
            <v>4558</v>
          </cell>
          <cell r="DX201">
            <v>2500</v>
          </cell>
          <cell r="DY201">
            <v>2058</v>
          </cell>
          <cell r="DZ201">
            <v>4022</v>
          </cell>
          <cell r="EA201">
            <v>2129</v>
          </cell>
          <cell r="EB201">
            <v>1893</v>
          </cell>
          <cell r="EC201">
            <v>3884</v>
          </cell>
          <cell r="ED201">
            <v>2108</v>
          </cell>
          <cell r="EE201">
            <v>1776</v>
          </cell>
          <cell r="EF201">
            <v>3478</v>
          </cell>
          <cell r="EG201">
            <v>1857</v>
          </cell>
          <cell r="EH201">
            <v>1621</v>
          </cell>
          <cell r="EI201">
            <v>3605</v>
          </cell>
          <cell r="EJ201">
            <v>1884</v>
          </cell>
          <cell r="EK201">
            <v>1721</v>
          </cell>
          <cell r="EL201">
            <v>3559</v>
          </cell>
          <cell r="EM201">
            <v>1815</v>
          </cell>
          <cell r="EN201">
            <v>1744</v>
          </cell>
          <cell r="EO201">
            <v>3439</v>
          </cell>
          <cell r="EP201">
            <v>1836</v>
          </cell>
          <cell r="EQ201">
            <v>1603</v>
          </cell>
          <cell r="ER201">
            <v>3746</v>
          </cell>
          <cell r="ES201">
            <v>1945</v>
          </cell>
          <cell r="ET201">
            <v>1801</v>
          </cell>
          <cell r="EU201">
            <v>3721</v>
          </cell>
          <cell r="EV201">
            <v>1898</v>
          </cell>
          <cell r="EW201">
            <v>1823</v>
          </cell>
          <cell r="EX201">
            <v>3777</v>
          </cell>
          <cell r="EY201">
            <v>1936</v>
          </cell>
          <cell r="EZ201">
            <v>1841</v>
          </cell>
          <cell r="FA201">
            <v>3748</v>
          </cell>
          <cell r="FB201">
            <v>1929</v>
          </cell>
          <cell r="FC201">
            <v>1819</v>
          </cell>
          <cell r="FD201">
            <v>3827</v>
          </cell>
          <cell r="FE201">
            <v>1862</v>
          </cell>
          <cell r="FF201">
            <v>1965</v>
          </cell>
          <cell r="FG201">
            <v>3698</v>
          </cell>
          <cell r="FH201">
            <v>1892</v>
          </cell>
          <cell r="FI201">
            <v>1806</v>
          </cell>
          <cell r="FJ201">
            <v>3596</v>
          </cell>
          <cell r="FK201">
            <v>1767</v>
          </cell>
          <cell r="FL201">
            <v>1829</v>
          </cell>
          <cell r="FM201">
            <v>3774</v>
          </cell>
          <cell r="FN201">
            <v>1885</v>
          </cell>
          <cell r="FO201">
            <v>1889</v>
          </cell>
          <cell r="FP201">
            <v>3598</v>
          </cell>
          <cell r="FQ201">
            <v>1810</v>
          </cell>
          <cell r="FR201">
            <v>1788</v>
          </cell>
          <cell r="FS201">
            <v>3637</v>
          </cell>
          <cell r="FT201">
            <v>1836</v>
          </cell>
          <cell r="FU201">
            <v>1801</v>
          </cell>
          <cell r="FV201">
            <v>3571</v>
          </cell>
          <cell r="FW201">
            <v>1834</v>
          </cell>
          <cell r="FX201">
            <v>1737</v>
          </cell>
          <cell r="FY201">
            <v>3479</v>
          </cell>
          <cell r="FZ201">
            <v>1723</v>
          </cell>
          <cell r="GA201">
            <v>1756</v>
          </cell>
          <cell r="GB201">
            <v>3250</v>
          </cell>
          <cell r="GC201">
            <v>1615</v>
          </cell>
          <cell r="GD201">
            <v>1635</v>
          </cell>
          <cell r="GE201">
            <v>3186</v>
          </cell>
          <cell r="GF201">
            <v>1624</v>
          </cell>
          <cell r="GG201">
            <v>1562</v>
          </cell>
          <cell r="GH201">
            <v>3002</v>
          </cell>
          <cell r="GI201">
            <v>1579</v>
          </cell>
          <cell r="GJ201">
            <v>1423</v>
          </cell>
          <cell r="GK201">
            <v>2964</v>
          </cell>
          <cell r="GL201">
            <v>1480</v>
          </cell>
          <cell r="GM201">
            <v>1484</v>
          </cell>
          <cell r="GN201">
            <v>2825</v>
          </cell>
          <cell r="GO201">
            <v>1410</v>
          </cell>
          <cell r="GP201">
            <v>1415</v>
          </cell>
          <cell r="GQ201">
            <v>2626</v>
          </cell>
          <cell r="GR201">
            <v>1295</v>
          </cell>
          <cell r="GS201">
            <v>1331</v>
          </cell>
          <cell r="GT201">
            <v>2671</v>
          </cell>
          <cell r="GU201">
            <v>1322</v>
          </cell>
          <cell r="GV201">
            <v>1349</v>
          </cell>
          <cell r="GW201">
            <v>2677</v>
          </cell>
          <cell r="GX201">
            <v>1285</v>
          </cell>
          <cell r="GY201">
            <v>1392</v>
          </cell>
          <cell r="GZ201">
            <v>2555</v>
          </cell>
          <cell r="HA201">
            <v>1261</v>
          </cell>
          <cell r="HB201">
            <v>1294</v>
          </cell>
          <cell r="HC201">
            <v>2310</v>
          </cell>
          <cell r="HD201">
            <v>1168</v>
          </cell>
          <cell r="HE201">
            <v>1142</v>
          </cell>
          <cell r="HF201">
            <v>2363</v>
          </cell>
          <cell r="HG201">
            <v>1280</v>
          </cell>
          <cell r="HH201">
            <v>1083</v>
          </cell>
          <cell r="HI201">
            <v>2371</v>
          </cell>
          <cell r="HJ201">
            <v>1274</v>
          </cell>
          <cell r="HK201">
            <v>1097</v>
          </cell>
          <cell r="HL201">
            <v>2250</v>
          </cell>
          <cell r="HM201">
            <v>1166</v>
          </cell>
          <cell r="HN201">
            <v>1084</v>
          </cell>
          <cell r="HO201">
            <v>2307</v>
          </cell>
          <cell r="HP201">
            <v>1193</v>
          </cell>
          <cell r="HQ201">
            <v>1114</v>
          </cell>
          <cell r="HR201">
            <v>2554</v>
          </cell>
          <cell r="HS201">
            <v>1314</v>
          </cell>
          <cell r="HT201">
            <v>1240</v>
          </cell>
          <cell r="HU201">
            <v>1834</v>
          </cell>
          <cell r="HV201">
            <v>944</v>
          </cell>
          <cell r="HW201">
            <v>890</v>
          </cell>
          <cell r="HX201">
            <v>1753</v>
          </cell>
          <cell r="HY201">
            <v>826</v>
          </cell>
          <cell r="HZ201">
            <v>927</v>
          </cell>
          <cell r="IA201">
            <v>1828</v>
          </cell>
          <cell r="IB201">
            <v>860</v>
          </cell>
          <cell r="IC201">
            <v>968</v>
          </cell>
          <cell r="ID201">
            <v>1647</v>
          </cell>
          <cell r="IE201">
            <v>784</v>
          </cell>
          <cell r="IF201">
            <v>863</v>
          </cell>
          <cell r="IG201">
            <v>1481</v>
          </cell>
          <cell r="IH201">
            <v>672</v>
          </cell>
          <cell r="II201">
            <v>809</v>
          </cell>
          <cell r="IJ201">
            <v>1407</v>
          </cell>
          <cell r="IK201">
            <v>618</v>
          </cell>
          <cell r="IL201">
            <v>789</v>
          </cell>
          <cell r="IM201">
            <v>1430</v>
          </cell>
          <cell r="IN201">
            <v>656</v>
          </cell>
          <cell r="IO201">
            <v>774</v>
          </cell>
          <cell r="IP201">
            <v>1413</v>
          </cell>
          <cell r="IQ201">
            <v>616</v>
          </cell>
          <cell r="IR201">
            <v>797</v>
          </cell>
          <cell r="IS201">
            <v>1468</v>
          </cell>
          <cell r="IT201">
            <v>647</v>
          </cell>
          <cell r="IU201">
            <v>821</v>
          </cell>
          <cell r="IV201">
            <v>1328</v>
          </cell>
          <cell r="IW201">
            <v>590</v>
          </cell>
          <cell r="IX201">
            <v>738</v>
          </cell>
          <cell r="IY201">
            <v>1261</v>
          </cell>
          <cell r="IZ201">
            <v>538</v>
          </cell>
          <cell r="JA201">
            <v>723</v>
          </cell>
          <cell r="JB201">
            <v>1253</v>
          </cell>
          <cell r="JC201">
            <v>535</v>
          </cell>
          <cell r="JD201">
            <v>718</v>
          </cell>
          <cell r="JE201">
            <v>1164</v>
          </cell>
          <cell r="JF201">
            <v>485</v>
          </cell>
          <cell r="JG201">
            <v>679</v>
          </cell>
          <cell r="JH201">
            <v>1038</v>
          </cell>
          <cell r="JI201">
            <v>443</v>
          </cell>
          <cell r="JJ201">
            <v>595</v>
          </cell>
          <cell r="JK201">
            <v>1086</v>
          </cell>
          <cell r="JL201">
            <v>450</v>
          </cell>
          <cell r="JM201">
            <v>636</v>
          </cell>
          <cell r="JN201">
            <v>927</v>
          </cell>
          <cell r="JO201">
            <v>369</v>
          </cell>
          <cell r="JP201">
            <v>558</v>
          </cell>
          <cell r="JQ201">
            <v>864</v>
          </cell>
          <cell r="JR201">
            <v>352</v>
          </cell>
          <cell r="JS201">
            <v>512</v>
          </cell>
          <cell r="JT201">
            <v>795</v>
          </cell>
          <cell r="JU201">
            <v>281</v>
          </cell>
          <cell r="JV201">
            <v>514</v>
          </cell>
          <cell r="JW201">
            <v>638</v>
          </cell>
          <cell r="JX201">
            <v>199</v>
          </cell>
          <cell r="JY201">
            <v>439</v>
          </cell>
          <cell r="JZ201">
            <v>630</v>
          </cell>
          <cell r="KA201">
            <v>236</v>
          </cell>
          <cell r="KB201">
            <v>394</v>
          </cell>
          <cell r="KC201">
            <v>562</v>
          </cell>
          <cell r="KD201">
            <v>167</v>
          </cell>
          <cell r="KE201">
            <v>395</v>
          </cell>
          <cell r="KF201">
            <v>1914</v>
          </cell>
          <cell r="KG201">
            <v>547</v>
          </cell>
          <cell r="KH201">
            <v>1367</v>
          </cell>
        </row>
        <row r="202">
          <cell r="C202" t="str">
            <v>Nuneaton and Bedworth</v>
          </cell>
          <cell r="D202" t="str">
            <v>E07000219</v>
          </cell>
          <cell r="E202" t="str">
            <v>Non-metropolitan District</v>
          </cell>
          <cell r="F202">
            <v>126319</v>
          </cell>
          <cell r="G202">
            <v>78523</v>
          </cell>
          <cell r="H202">
            <v>5.3820011399999999</v>
          </cell>
          <cell r="I202">
            <v>0.6216246170409836</v>
          </cell>
          <cell r="J202">
            <v>6719</v>
          </cell>
          <cell r="K202">
            <v>6371</v>
          </cell>
          <cell r="L202">
            <v>7630</v>
          </cell>
          <cell r="M202">
            <v>8293</v>
          </cell>
          <cell r="N202">
            <v>7962</v>
          </cell>
          <cell r="O202">
            <v>7984</v>
          </cell>
          <cell r="P202">
            <v>9192</v>
          </cell>
          <cell r="Q202">
            <v>9322</v>
          </cell>
          <cell r="R202">
            <v>7460</v>
          </cell>
          <cell r="S202">
            <v>7590</v>
          </cell>
          <cell r="T202">
            <v>61865</v>
          </cell>
          <cell r="U202">
            <v>64454</v>
          </cell>
          <cell r="V202">
            <v>1517</v>
          </cell>
          <cell r="W202">
            <v>795</v>
          </cell>
          <cell r="X202">
            <v>722</v>
          </cell>
          <cell r="Y202">
            <v>1551</v>
          </cell>
          <cell r="Z202">
            <v>741</v>
          </cell>
          <cell r="AA202">
            <v>810</v>
          </cell>
          <cell r="AB202">
            <v>1606</v>
          </cell>
          <cell r="AC202">
            <v>834</v>
          </cell>
          <cell r="AD202">
            <v>772</v>
          </cell>
          <cell r="AE202">
            <v>1620</v>
          </cell>
          <cell r="AF202">
            <v>811</v>
          </cell>
          <cell r="AG202">
            <v>809</v>
          </cell>
          <cell r="AH202">
            <v>1670</v>
          </cell>
          <cell r="AI202">
            <v>879</v>
          </cell>
          <cell r="AJ202">
            <v>791</v>
          </cell>
          <cell r="AK202">
            <v>1657</v>
          </cell>
          <cell r="AL202">
            <v>848</v>
          </cell>
          <cell r="AM202">
            <v>809</v>
          </cell>
          <cell r="AN202">
            <v>1550</v>
          </cell>
          <cell r="AO202">
            <v>788</v>
          </cell>
          <cell r="AP202">
            <v>762</v>
          </cell>
          <cell r="AQ202">
            <v>1577</v>
          </cell>
          <cell r="AR202">
            <v>816</v>
          </cell>
          <cell r="AS202">
            <v>761</v>
          </cell>
          <cell r="AT202">
            <v>1558</v>
          </cell>
          <cell r="AU202">
            <v>764</v>
          </cell>
          <cell r="AV202">
            <v>794</v>
          </cell>
          <cell r="AW202">
            <v>1498</v>
          </cell>
          <cell r="AX202">
            <v>775</v>
          </cell>
          <cell r="AY202">
            <v>723</v>
          </cell>
          <cell r="AZ202">
            <v>1409</v>
          </cell>
          <cell r="BA202">
            <v>678</v>
          </cell>
          <cell r="BB202">
            <v>731</v>
          </cell>
          <cell r="BC202">
            <v>1407</v>
          </cell>
          <cell r="BD202">
            <v>705</v>
          </cell>
          <cell r="BE202">
            <v>702</v>
          </cell>
          <cell r="BF202">
            <v>1339</v>
          </cell>
          <cell r="BG202">
            <v>664</v>
          </cell>
          <cell r="BH202">
            <v>675</v>
          </cell>
          <cell r="BI202">
            <v>1341</v>
          </cell>
          <cell r="BJ202">
            <v>656</v>
          </cell>
          <cell r="BK202">
            <v>685</v>
          </cell>
          <cell r="BL202">
            <v>1434</v>
          </cell>
          <cell r="BM202">
            <v>699</v>
          </cell>
          <cell r="BN202">
            <v>735</v>
          </cell>
          <cell r="BO202">
            <v>1419</v>
          </cell>
          <cell r="BP202">
            <v>703</v>
          </cell>
          <cell r="BQ202">
            <v>716</v>
          </cell>
          <cell r="BR202">
            <v>1514</v>
          </cell>
          <cell r="BS202">
            <v>800</v>
          </cell>
          <cell r="BT202">
            <v>714</v>
          </cell>
          <cell r="BU202">
            <v>1536</v>
          </cell>
          <cell r="BV202">
            <v>765</v>
          </cell>
          <cell r="BW202">
            <v>771</v>
          </cell>
          <cell r="BX202">
            <v>1495</v>
          </cell>
          <cell r="BY202">
            <v>741</v>
          </cell>
          <cell r="BZ202">
            <v>754</v>
          </cell>
          <cell r="CA202">
            <v>1435</v>
          </cell>
          <cell r="CB202">
            <v>778</v>
          </cell>
          <cell r="CC202">
            <v>657</v>
          </cell>
          <cell r="CD202">
            <v>1280</v>
          </cell>
          <cell r="CE202">
            <v>683</v>
          </cell>
          <cell r="CF202">
            <v>597</v>
          </cell>
          <cell r="CG202">
            <v>1342</v>
          </cell>
          <cell r="CH202">
            <v>700</v>
          </cell>
          <cell r="CI202">
            <v>642</v>
          </cell>
          <cell r="CJ202">
            <v>1387</v>
          </cell>
          <cell r="CK202">
            <v>702</v>
          </cell>
          <cell r="CL202">
            <v>685</v>
          </cell>
          <cell r="CM202">
            <v>1511</v>
          </cell>
          <cell r="CN202">
            <v>756</v>
          </cell>
          <cell r="CO202">
            <v>755</v>
          </cell>
          <cell r="CP202">
            <v>1590</v>
          </cell>
          <cell r="CQ202">
            <v>794</v>
          </cell>
          <cell r="CR202">
            <v>796</v>
          </cell>
          <cell r="CS202">
            <v>1582</v>
          </cell>
          <cell r="CT202">
            <v>756</v>
          </cell>
          <cell r="CU202">
            <v>826</v>
          </cell>
          <cell r="CV202">
            <v>1591</v>
          </cell>
          <cell r="CW202">
            <v>749</v>
          </cell>
          <cell r="CX202">
            <v>842</v>
          </cell>
          <cell r="CY202">
            <v>1570</v>
          </cell>
          <cell r="CZ202">
            <v>753</v>
          </cell>
          <cell r="DA202">
            <v>817</v>
          </cell>
          <cell r="DB202">
            <v>1496</v>
          </cell>
          <cell r="DC202">
            <v>711</v>
          </cell>
          <cell r="DD202">
            <v>785</v>
          </cell>
          <cell r="DE202">
            <v>1675</v>
          </cell>
          <cell r="DF202">
            <v>762</v>
          </cell>
          <cell r="DG202">
            <v>913</v>
          </cell>
          <cell r="DH202">
            <v>1669</v>
          </cell>
          <cell r="DI202">
            <v>785</v>
          </cell>
          <cell r="DJ202">
            <v>884</v>
          </cell>
          <cell r="DK202">
            <v>1531</v>
          </cell>
          <cell r="DL202">
            <v>729</v>
          </cell>
          <cell r="DM202">
            <v>802</v>
          </cell>
          <cell r="DN202">
            <v>1555</v>
          </cell>
          <cell r="DO202">
            <v>790</v>
          </cell>
          <cell r="DP202">
            <v>765</v>
          </cell>
          <cell r="DQ202">
            <v>1641</v>
          </cell>
          <cell r="DR202">
            <v>763</v>
          </cell>
          <cell r="DS202">
            <v>878</v>
          </cell>
          <cell r="DT202">
            <v>1613</v>
          </cell>
          <cell r="DU202">
            <v>832</v>
          </cell>
          <cell r="DV202">
            <v>781</v>
          </cell>
          <cell r="DW202">
            <v>1701</v>
          </cell>
          <cell r="DX202">
            <v>805</v>
          </cell>
          <cell r="DY202">
            <v>896</v>
          </cell>
          <cell r="DZ202">
            <v>1571</v>
          </cell>
          <cell r="EA202">
            <v>759</v>
          </cell>
          <cell r="EB202">
            <v>812</v>
          </cell>
          <cell r="EC202">
            <v>1449</v>
          </cell>
          <cell r="ED202">
            <v>764</v>
          </cell>
          <cell r="EE202">
            <v>685</v>
          </cell>
          <cell r="EF202">
            <v>1405</v>
          </cell>
          <cell r="EG202">
            <v>698</v>
          </cell>
          <cell r="EH202">
            <v>707</v>
          </cell>
          <cell r="EI202">
            <v>1553</v>
          </cell>
          <cell r="EJ202">
            <v>765</v>
          </cell>
          <cell r="EK202">
            <v>788</v>
          </cell>
          <cell r="EL202">
            <v>1454</v>
          </cell>
          <cell r="EM202">
            <v>731</v>
          </cell>
          <cell r="EN202">
            <v>723</v>
          </cell>
          <cell r="EO202">
            <v>1580</v>
          </cell>
          <cell r="EP202">
            <v>781</v>
          </cell>
          <cell r="EQ202">
            <v>799</v>
          </cell>
          <cell r="ER202">
            <v>1687</v>
          </cell>
          <cell r="ES202">
            <v>856</v>
          </cell>
          <cell r="ET202">
            <v>831</v>
          </cell>
          <cell r="EU202">
            <v>1718</v>
          </cell>
          <cell r="EV202">
            <v>859</v>
          </cell>
          <cell r="EW202">
            <v>859</v>
          </cell>
          <cell r="EX202">
            <v>1828</v>
          </cell>
          <cell r="EY202">
            <v>944</v>
          </cell>
          <cell r="EZ202">
            <v>884</v>
          </cell>
          <cell r="FA202">
            <v>1785</v>
          </cell>
          <cell r="FB202">
            <v>871</v>
          </cell>
          <cell r="FC202">
            <v>914</v>
          </cell>
          <cell r="FD202">
            <v>1902</v>
          </cell>
          <cell r="FE202">
            <v>939</v>
          </cell>
          <cell r="FF202">
            <v>963</v>
          </cell>
          <cell r="FG202">
            <v>1842</v>
          </cell>
          <cell r="FH202">
            <v>884</v>
          </cell>
          <cell r="FI202">
            <v>958</v>
          </cell>
          <cell r="FJ202">
            <v>1853</v>
          </cell>
          <cell r="FK202">
            <v>919</v>
          </cell>
          <cell r="FL202">
            <v>934</v>
          </cell>
          <cell r="FM202">
            <v>2002</v>
          </cell>
          <cell r="FN202">
            <v>1009</v>
          </cell>
          <cell r="FO202">
            <v>993</v>
          </cell>
          <cell r="FP202">
            <v>1924</v>
          </cell>
          <cell r="FQ202">
            <v>923</v>
          </cell>
          <cell r="FR202">
            <v>1001</v>
          </cell>
          <cell r="FS202">
            <v>1899</v>
          </cell>
          <cell r="FT202">
            <v>989</v>
          </cell>
          <cell r="FU202">
            <v>910</v>
          </cell>
          <cell r="FV202">
            <v>1705</v>
          </cell>
          <cell r="FW202">
            <v>809</v>
          </cell>
          <cell r="FX202">
            <v>896</v>
          </cell>
          <cell r="FY202">
            <v>1883</v>
          </cell>
          <cell r="FZ202">
            <v>978</v>
          </cell>
          <cell r="GA202">
            <v>905</v>
          </cell>
          <cell r="GB202">
            <v>1719</v>
          </cell>
          <cell r="GC202">
            <v>871</v>
          </cell>
          <cell r="GD202">
            <v>848</v>
          </cell>
          <cell r="GE202">
            <v>1613</v>
          </cell>
          <cell r="GF202">
            <v>827</v>
          </cell>
          <cell r="GG202">
            <v>786</v>
          </cell>
          <cell r="GH202">
            <v>1549</v>
          </cell>
          <cell r="GI202">
            <v>773</v>
          </cell>
          <cell r="GJ202">
            <v>776</v>
          </cell>
          <cell r="GK202">
            <v>1570</v>
          </cell>
          <cell r="GL202">
            <v>777</v>
          </cell>
          <cell r="GM202">
            <v>793</v>
          </cell>
          <cell r="GN202">
            <v>1580</v>
          </cell>
          <cell r="GO202">
            <v>764</v>
          </cell>
          <cell r="GP202">
            <v>816</v>
          </cell>
          <cell r="GQ202">
            <v>1460</v>
          </cell>
          <cell r="GR202">
            <v>737</v>
          </cell>
          <cell r="GS202">
            <v>723</v>
          </cell>
          <cell r="GT202">
            <v>1441</v>
          </cell>
          <cell r="GU202">
            <v>710</v>
          </cell>
          <cell r="GV202">
            <v>731</v>
          </cell>
          <cell r="GW202">
            <v>1462</v>
          </cell>
          <cell r="GX202">
            <v>715</v>
          </cell>
          <cell r="GY202">
            <v>747</v>
          </cell>
          <cell r="GZ202">
            <v>1540</v>
          </cell>
          <cell r="HA202">
            <v>786</v>
          </cell>
          <cell r="HB202">
            <v>754</v>
          </cell>
          <cell r="HC202">
            <v>1412</v>
          </cell>
          <cell r="HD202">
            <v>688</v>
          </cell>
          <cell r="HE202">
            <v>724</v>
          </cell>
          <cell r="HF202">
            <v>1423</v>
          </cell>
          <cell r="HG202">
            <v>683</v>
          </cell>
          <cell r="HH202">
            <v>740</v>
          </cell>
          <cell r="HI202">
            <v>1617</v>
          </cell>
          <cell r="HJ202">
            <v>813</v>
          </cell>
          <cell r="HK202">
            <v>804</v>
          </cell>
          <cell r="HL202">
            <v>1476</v>
          </cell>
          <cell r="HM202">
            <v>727</v>
          </cell>
          <cell r="HN202">
            <v>749</v>
          </cell>
          <cell r="HO202">
            <v>1519</v>
          </cell>
          <cell r="HP202">
            <v>714</v>
          </cell>
          <cell r="HQ202">
            <v>805</v>
          </cell>
          <cell r="HR202">
            <v>1692</v>
          </cell>
          <cell r="HS202">
            <v>836</v>
          </cell>
          <cell r="HT202">
            <v>856</v>
          </cell>
          <cell r="HU202">
            <v>1302</v>
          </cell>
          <cell r="HV202">
            <v>618</v>
          </cell>
          <cell r="HW202">
            <v>684</v>
          </cell>
          <cell r="HX202">
            <v>1440</v>
          </cell>
          <cell r="HY202">
            <v>732</v>
          </cell>
          <cell r="HZ202">
            <v>708</v>
          </cell>
          <cell r="IA202">
            <v>1377</v>
          </cell>
          <cell r="IB202">
            <v>646</v>
          </cell>
          <cell r="IC202">
            <v>731</v>
          </cell>
          <cell r="ID202">
            <v>1226</v>
          </cell>
          <cell r="IE202">
            <v>602</v>
          </cell>
          <cell r="IF202">
            <v>624</v>
          </cell>
          <cell r="IG202">
            <v>993</v>
          </cell>
          <cell r="IH202">
            <v>478</v>
          </cell>
          <cell r="II202">
            <v>515</v>
          </cell>
          <cell r="IJ202">
            <v>971</v>
          </cell>
          <cell r="IK202">
            <v>457</v>
          </cell>
          <cell r="IL202">
            <v>514</v>
          </cell>
          <cell r="IM202">
            <v>925</v>
          </cell>
          <cell r="IN202">
            <v>406</v>
          </cell>
          <cell r="IO202">
            <v>519</v>
          </cell>
          <cell r="IP202">
            <v>933</v>
          </cell>
          <cell r="IQ202">
            <v>427</v>
          </cell>
          <cell r="IR202">
            <v>506</v>
          </cell>
          <cell r="IS202">
            <v>935</v>
          </cell>
          <cell r="IT202">
            <v>427</v>
          </cell>
          <cell r="IU202">
            <v>508</v>
          </cell>
          <cell r="IV202">
            <v>812</v>
          </cell>
          <cell r="IW202">
            <v>369</v>
          </cell>
          <cell r="IX202">
            <v>443</v>
          </cell>
          <cell r="IY202">
            <v>707</v>
          </cell>
          <cell r="IZ202">
            <v>304</v>
          </cell>
          <cell r="JA202">
            <v>403</v>
          </cell>
          <cell r="JB202">
            <v>681</v>
          </cell>
          <cell r="JC202">
            <v>305</v>
          </cell>
          <cell r="JD202">
            <v>376</v>
          </cell>
          <cell r="JE202">
            <v>659</v>
          </cell>
          <cell r="JF202">
            <v>292</v>
          </cell>
          <cell r="JG202">
            <v>367</v>
          </cell>
          <cell r="JH202">
            <v>590</v>
          </cell>
          <cell r="JI202">
            <v>264</v>
          </cell>
          <cell r="JJ202">
            <v>326</v>
          </cell>
          <cell r="JK202">
            <v>592</v>
          </cell>
          <cell r="JL202">
            <v>237</v>
          </cell>
          <cell r="JM202">
            <v>355</v>
          </cell>
          <cell r="JN202">
            <v>548</v>
          </cell>
          <cell r="JO202">
            <v>196</v>
          </cell>
          <cell r="JP202">
            <v>352</v>
          </cell>
          <cell r="JQ202">
            <v>478</v>
          </cell>
          <cell r="JR202">
            <v>197</v>
          </cell>
          <cell r="JS202">
            <v>281</v>
          </cell>
          <cell r="JT202">
            <v>387</v>
          </cell>
          <cell r="JU202">
            <v>139</v>
          </cell>
          <cell r="JV202">
            <v>248</v>
          </cell>
          <cell r="JW202">
            <v>337</v>
          </cell>
          <cell r="JX202">
            <v>147</v>
          </cell>
          <cell r="JY202">
            <v>190</v>
          </cell>
          <cell r="JZ202">
            <v>286</v>
          </cell>
          <cell r="KA202">
            <v>95</v>
          </cell>
          <cell r="KB202">
            <v>191</v>
          </cell>
          <cell r="KC202">
            <v>229</v>
          </cell>
          <cell r="KD202">
            <v>56</v>
          </cell>
          <cell r="KE202">
            <v>173</v>
          </cell>
          <cell r="KF202">
            <v>931</v>
          </cell>
          <cell r="KG202">
            <v>262</v>
          </cell>
          <cell r="KH202">
            <v>669</v>
          </cell>
        </row>
        <row r="203">
          <cell r="C203" t="str">
            <v>Oadby and Wigston</v>
          </cell>
          <cell r="D203" t="str">
            <v>E07000135</v>
          </cell>
          <cell r="E203" t="str">
            <v>Non-metropolitan District</v>
          </cell>
          <cell r="F203">
            <v>55833</v>
          </cell>
          <cell r="G203">
            <v>34331</v>
          </cell>
          <cell r="H203">
            <v>3.52953414</v>
          </cell>
          <cell r="I203">
            <v>0.61488725305822722</v>
          </cell>
          <cell r="J203">
            <v>4155</v>
          </cell>
          <cell r="K203">
            <v>3486</v>
          </cell>
          <cell r="L203">
            <v>2556</v>
          </cell>
          <cell r="M203">
            <v>3077</v>
          </cell>
          <cell r="N203">
            <v>3019</v>
          </cell>
          <cell r="O203">
            <v>3317</v>
          </cell>
          <cell r="P203">
            <v>3859</v>
          </cell>
          <cell r="Q203">
            <v>4212</v>
          </cell>
          <cell r="R203">
            <v>3313</v>
          </cell>
          <cell r="S203">
            <v>3337</v>
          </cell>
          <cell r="T203">
            <v>26974</v>
          </cell>
          <cell r="U203">
            <v>28859</v>
          </cell>
          <cell r="V203">
            <v>540</v>
          </cell>
          <cell r="W203">
            <v>290</v>
          </cell>
          <cell r="X203">
            <v>250</v>
          </cell>
          <cell r="Y203">
            <v>549</v>
          </cell>
          <cell r="Z203">
            <v>256</v>
          </cell>
          <cell r="AA203">
            <v>293</v>
          </cell>
          <cell r="AB203">
            <v>602</v>
          </cell>
          <cell r="AC203">
            <v>268</v>
          </cell>
          <cell r="AD203">
            <v>334</v>
          </cell>
          <cell r="AE203">
            <v>646</v>
          </cell>
          <cell r="AF203">
            <v>350</v>
          </cell>
          <cell r="AG203">
            <v>296</v>
          </cell>
          <cell r="AH203">
            <v>616</v>
          </cell>
          <cell r="AI203">
            <v>317</v>
          </cell>
          <cell r="AJ203">
            <v>299</v>
          </cell>
          <cell r="AK203">
            <v>589</v>
          </cell>
          <cell r="AL203">
            <v>279</v>
          </cell>
          <cell r="AM203">
            <v>310</v>
          </cell>
          <cell r="AN203">
            <v>624</v>
          </cell>
          <cell r="AO203">
            <v>300</v>
          </cell>
          <cell r="AP203">
            <v>324</v>
          </cell>
          <cell r="AQ203">
            <v>628</v>
          </cell>
          <cell r="AR203">
            <v>320</v>
          </cell>
          <cell r="AS203">
            <v>308</v>
          </cell>
          <cell r="AT203">
            <v>617</v>
          </cell>
          <cell r="AU203">
            <v>333</v>
          </cell>
          <cell r="AV203">
            <v>284</v>
          </cell>
          <cell r="AW203">
            <v>610</v>
          </cell>
          <cell r="AX203">
            <v>308</v>
          </cell>
          <cell r="AY203">
            <v>302</v>
          </cell>
          <cell r="AZ203">
            <v>647</v>
          </cell>
          <cell r="BA203">
            <v>354</v>
          </cell>
          <cell r="BB203">
            <v>293</v>
          </cell>
          <cell r="BC203">
            <v>566</v>
          </cell>
          <cell r="BD203">
            <v>271</v>
          </cell>
          <cell r="BE203">
            <v>295</v>
          </cell>
          <cell r="BF203">
            <v>608</v>
          </cell>
          <cell r="BG203">
            <v>301</v>
          </cell>
          <cell r="BH203">
            <v>307</v>
          </cell>
          <cell r="BI203">
            <v>574</v>
          </cell>
          <cell r="BJ203">
            <v>297</v>
          </cell>
          <cell r="BK203">
            <v>277</v>
          </cell>
          <cell r="BL203">
            <v>592</v>
          </cell>
          <cell r="BM203">
            <v>315</v>
          </cell>
          <cell r="BN203">
            <v>277</v>
          </cell>
          <cell r="BO203">
            <v>666</v>
          </cell>
          <cell r="BP203">
            <v>346</v>
          </cell>
          <cell r="BQ203">
            <v>320</v>
          </cell>
          <cell r="BR203">
            <v>671</v>
          </cell>
          <cell r="BS203">
            <v>346</v>
          </cell>
          <cell r="BT203">
            <v>325</v>
          </cell>
          <cell r="BU203">
            <v>689</v>
          </cell>
          <cell r="BV203">
            <v>358</v>
          </cell>
          <cell r="BW203">
            <v>331</v>
          </cell>
          <cell r="BX203">
            <v>867</v>
          </cell>
          <cell r="BY203">
            <v>446</v>
          </cell>
          <cell r="BZ203">
            <v>421</v>
          </cell>
          <cell r="CA203">
            <v>1631</v>
          </cell>
          <cell r="CB203">
            <v>851</v>
          </cell>
          <cell r="CC203">
            <v>780</v>
          </cell>
          <cell r="CD203">
            <v>1128</v>
          </cell>
          <cell r="CE203">
            <v>655</v>
          </cell>
          <cell r="CF203">
            <v>473</v>
          </cell>
          <cell r="CG203">
            <v>944</v>
          </cell>
          <cell r="CH203">
            <v>598</v>
          </cell>
          <cell r="CI203">
            <v>346</v>
          </cell>
          <cell r="CJ203">
            <v>841</v>
          </cell>
          <cell r="CK203">
            <v>502</v>
          </cell>
          <cell r="CL203">
            <v>339</v>
          </cell>
          <cell r="CM203">
            <v>574</v>
          </cell>
          <cell r="CN203">
            <v>314</v>
          </cell>
          <cell r="CO203">
            <v>260</v>
          </cell>
          <cell r="CP203">
            <v>296</v>
          </cell>
          <cell r="CQ203">
            <v>85</v>
          </cell>
          <cell r="CR203">
            <v>211</v>
          </cell>
          <cell r="CS203">
            <v>303</v>
          </cell>
          <cell r="CT203">
            <v>77</v>
          </cell>
          <cell r="CU203">
            <v>226</v>
          </cell>
          <cell r="CV203">
            <v>451</v>
          </cell>
          <cell r="CW203">
            <v>178</v>
          </cell>
          <cell r="CX203">
            <v>273</v>
          </cell>
          <cell r="CY203">
            <v>671</v>
          </cell>
          <cell r="CZ203">
            <v>262</v>
          </cell>
          <cell r="DA203">
            <v>409</v>
          </cell>
          <cell r="DB203">
            <v>608</v>
          </cell>
          <cell r="DC203">
            <v>308</v>
          </cell>
          <cell r="DD203">
            <v>300</v>
          </cell>
          <cell r="DE203">
            <v>564</v>
          </cell>
          <cell r="DF203">
            <v>306</v>
          </cell>
          <cell r="DG203">
            <v>258</v>
          </cell>
          <cell r="DH203">
            <v>614</v>
          </cell>
          <cell r="DI203">
            <v>308</v>
          </cell>
          <cell r="DJ203">
            <v>306</v>
          </cell>
          <cell r="DK203">
            <v>547</v>
          </cell>
          <cell r="DL203">
            <v>254</v>
          </cell>
          <cell r="DM203">
            <v>293</v>
          </cell>
          <cell r="DN203">
            <v>579</v>
          </cell>
          <cell r="DO203">
            <v>257</v>
          </cell>
          <cell r="DP203">
            <v>322</v>
          </cell>
          <cell r="DQ203">
            <v>636</v>
          </cell>
          <cell r="DR203">
            <v>285</v>
          </cell>
          <cell r="DS203">
            <v>351</v>
          </cell>
          <cell r="DT203">
            <v>660</v>
          </cell>
          <cell r="DU203">
            <v>321</v>
          </cell>
          <cell r="DV203">
            <v>339</v>
          </cell>
          <cell r="DW203">
            <v>621</v>
          </cell>
          <cell r="DX203">
            <v>280</v>
          </cell>
          <cell r="DY203">
            <v>341</v>
          </cell>
          <cell r="DZ203">
            <v>574</v>
          </cell>
          <cell r="EA203">
            <v>266</v>
          </cell>
          <cell r="EB203">
            <v>308</v>
          </cell>
          <cell r="EC203">
            <v>593</v>
          </cell>
          <cell r="ED203">
            <v>275</v>
          </cell>
          <cell r="EE203">
            <v>318</v>
          </cell>
          <cell r="EF203">
            <v>559</v>
          </cell>
          <cell r="EG203">
            <v>271</v>
          </cell>
          <cell r="EH203">
            <v>288</v>
          </cell>
          <cell r="EI203">
            <v>549</v>
          </cell>
          <cell r="EJ203">
            <v>252</v>
          </cell>
          <cell r="EK203">
            <v>297</v>
          </cell>
          <cell r="EL203">
            <v>631</v>
          </cell>
          <cell r="EM203">
            <v>306</v>
          </cell>
          <cell r="EN203">
            <v>325</v>
          </cell>
          <cell r="EO203">
            <v>696</v>
          </cell>
          <cell r="EP203">
            <v>330</v>
          </cell>
          <cell r="EQ203">
            <v>366</v>
          </cell>
          <cell r="ER203">
            <v>637</v>
          </cell>
          <cell r="ES203">
            <v>295</v>
          </cell>
          <cell r="ET203">
            <v>342</v>
          </cell>
          <cell r="EU203">
            <v>684</v>
          </cell>
          <cell r="EV203">
            <v>355</v>
          </cell>
          <cell r="EW203">
            <v>329</v>
          </cell>
          <cell r="EX203">
            <v>792</v>
          </cell>
          <cell r="EY203">
            <v>389</v>
          </cell>
          <cell r="EZ203">
            <v>403</v>
          </cell>
          <cell r="FA203">
            <v>703</v>
          </cell>
          <cell r="FB203">
            <v>323</v>
          </cell>
          <cell r="FC203">
            <v>380</v>
          </cell>
          <cell r="FD203">
            <v>775</v>
          </cell>
          <cell r="FE203">
            <v>364</v>
          </cell>
          <cell r="FF203">
            <v>411</v>
          </cell>
          <cell r="FG203">
            <v>805</v>
          </cell>
          <cell r="FH203">
            <v>375</v>
          </cell>
          <cell r="FI203">
            <v>430</v>
          </cell>
          <cell r="FJ203">
            <v>781</v>
          </cell>
          <cell r="FK203">
            <v>398</v>
          </cell>
          <cell r="FL203">
            <v>383</v>
          </cell>
          <cell r="FM203">
            <v>841</v>
          </cell>
          <cell r="FN203">
            <v>392</v>
          </cell>
          <cell r="FO203">
            <v>449</v>
          </cell>
          <cell r="FP203">
            <v>810</v>
          </cell>
          <cell r="FQ203">
            <v>388</v>
          </cell>
          <cell r="FR203">
            <v>422</v>
          </cell>
          <cell r="FS203">
            <v>797</v>
          </cell>
          <cell r="FT203">
            <v>382</v>
          </cell>
          <cell r="FU203">
            <v>415</v>
          </cell>
          <cell r="FV203">
            <v>886</v>
          </cell>
          <cell r="FW203">
            <v>429</v>
          </cell>
          <cell r="FX203">
            <v>457</v>
          </cell>
          <cell r="FY203">
            <v>819</v>
          </cell>
          <cell r="FZ203">
            <v>378</v>
          </cell>
          <cell r="GA203">
            <v>441</v>
          </cell>
          <cell r="GB203">
            <v>854</v>
          </cell>
          <cell r="GC203">
            <v>430</v>
          </cell>
          <cell r="GD203">
            <v>424</v>
          </cell>
          <cell r="GE203">
            <v>758</v>
          </cell>
          <cell r="GF203">
            <v>379</v>
          </cell>
          <cell r="GG203">
            <v>379</v>
          </cell>
          <cell r="GH203">
            <v>758</v>
          </cell>
          <cell r="GI203">
            <v>372</v>
          </cell>
          <cell r="GJ203">
            <v>386</v>
          </cell>
          <cell r="GK203">
            <v>720</v>
          </cell>
          <cell r="GL203">
            <v>361</v>
          </cell>
          <cell r="GM203">
            <v>359</v>
          </cell>
          <cell r="GN203">
            <v>683</v>
          </cell>
          <cell r="GO203">
            <v>362</v>
          </cell>
          <cell r="GP203">
            <v>321</v>
          </cell>
          <cell r="GQ203">
            <v>631</v>
          </cell>
          <cell r="GR203">
            <v>324</v>
          </cell>
          <cell r="GS203">
            <v>307</v>
          </cell>
          <cell r="GT203">
            <v>637</v>
          </cell>
          <cell r="GU203">
            <v>326</v>
          </cell>
          <cell r="GV203">
            <v>311</v>
          </cell>
          <cell r="GW203">
            <v>602</v>
          </cell>
          <cell r="GX203">
            <v>286</v>
          </cell>
          <cell r="GY203">
            <v>316</v>
          </cell>
          <cell r="GZ203">
            <v>668</v>
          </cell>
          <cell r="HA203">
            <v>334</v>
          </cell>
          <cell r="HB203">
            <v>334</v>
          </cell>
          <cell r="HC203">
            <v>579</v>
          </cell>
          <cell r="HD203">
            <v>258</v>
          </cell>
          <cell r="HE203">
            <v>321</v>
          </cell>
          <cell r="HF203">
            <v>614</v>
          </cell>
          <cell r="HG203">
            <v>311</v>
          </cell>
          <cell r="HH203">
            <v>303</v>
          </cell>
          <cell r="HI203">
            <v>609</v>
          </cell>
          <cell r="HJ203">
            <v>296</v>
          </cell>
          <cell r="HK203">
            <v>313</v>
          </cell>
          <cell r="HL203">
            <v>705</v>
          </cell>
          <cell r="HM203">
            <v>333</v>
          </cell>
          <cell r="HN203">
            <v>372</v>
          </cell>
          <cell r="HO203">
            <v>648</v>
          </cell>
          <cell r="HP203">
            <v>305</v>
          </cell>
          <cell r="HQ203">
            <v>343</v>
          </cell>
          <cell r="HR203">
            <v>747</v>
          </cell>
          <cell r="HS203">
            <v>350</v>
          </cell>
          <cell r="HT203">
            <v>397</v>
          </cell>
          <cell r="HU203">
            <v>532</v>
          </cell>
          <cell r="HV203">
            <v>247</v>
          </cell>
          <cell r="HW203">
            <v>285</v>
          </cell>
          <cell r="HX203">
            <v>574</v>
          </cell>
          <cell r="HY203">
            <v>265</v>
          </cell>
          <cell r="HZ203">
            <v>309</v>
          </cell>
          <cell r="IA203">
            <v>575</v>
          </cell>
          <cell r="IB203">
            <v>266</v>
          </cell>
          <cell r="IC203">
            <v>309</v>
          </cell>
          <cell r="ID203">
            <v>545</v>
          </cell>
          <cell r="IE203">
            <v>246</v>
          </cell>
          <cell r="IF203">
            <v>299</v>
          </cell>
          <cell r="IG203">
            <v>458</v>
          </cell>
          <cell r="IH203">
            <v>209</v>
          </cell>
          <cell r="II203">
            <v>249</v>
          </cell>
          <cell r="IJ203">
            <v>439</v>
          </cell>
          <cell r="IK203">
            <v>222</v>
          </cell>
          <cell r="IL203">
            <v>217</v>
          </cell>
          <cell r="IM203">
            <v>445</v>
          </cell>
          <cell r="IN203">
            <v>223</v>
          </cell>
          <cell r="IO203">
            <v>222</v>
          </cell>
          <cell r="IP203">
            <v>474</v>
          </cell>
          <cell r="IQ203">
            <v>213</v>
          </cell>
          <cell r="IR203">
            <v>261</v>
          </cell>
          <cell r="IS203">
            <v>491</v>
          </cell>
          <cell r="IT203">
            <v>201</v>
          </cell>
          <cell r="IU203">
            <v>290</v>
          </cell>
          <cell r="IV203">
            <v>472</v>
          </cell>
          <cell r="IW203">
            <v>203</v>
          </cell>
          <cell r="IX203">
            <v>269</v>
          </cell>
          <cell r="IY203">
            <v>429</v>
          </cell>
          <cell r="IZ203">
            <v>183</v>
          </cell>
          <cell r="JA203">
            <v>246</v>
          </cell>
          <cell r="JB203">
            <v>418</v>
          </cell>
          <cell r="JC203">
            <v>186</v>
          </cell>
          <cell r="JD203">
            <v>232</v>
          </cell>
          <cell r="JE203">
            <v>433</v>
          </cell>
          <cell r="JF203">
            <v>187</v>
          </cell>
          <cell r="JG203">
            <v>246</v>
          </cell>
          <cell r="JH203">
            <v>360</v>
          </cell>
          <cell r="JI203">
            <v>148</v>
          </cell>
          <cell r="JJ203">
            <v>212</v>
          </cell>
          <cell r="JK203">
            <v>356</v>
          </cell>
          <cell r="JL203">
            <v>136</v>
          </cell>
          <cell r="JM203">
            <v>220</v>
          </cell>
          <cell r="JN203">
            <v>322</v>
          </cell>
          <cell r="JO203">
            <v>123</v>
          </cell>
          <cell r="JP203">
            <v>199</v>
          </cell>
          <cell r="JQ203">
            <v>330</v>
          </cell>
          <cell r="JR203">
            <v>136</v>
          </cell>
          <cell r="JS203">
            <v>194</v>
          </cell>
          <cell r="JT203">
            <v>235</v>
          </cell>
          <cell r="JU203">
            <v>96</v>
          </cell>
          <cell r="JV203">
            <v>139</v>
          </cell>
          <cell r="JW203">
            <v>229</v>
          </cell>
          <cell r="JX203">
            <v>79</v>
          </cell>
          <cell r="JY203">
            <v>150</v>
          </cell>
          <cell r="JZ203">
            <v>167</v>
          </cell>
          <cell r="KA203">
            <v>56</v>
          </cell>
          <cell r="KB203">
            <v>111</v>
          </cell>
          <cell r="KC203">
            <v>171</v>
          </cell>
          <cell r="KD203">
            <v>58</v>
          </cell>
          <cell r="KE203">
            <v>113</v>
          </cell>
          <cell r="KF203">
            <v>664</v>
          </cell>
          <cell r="KG203">
            <v>200</v>
          </cell>
          <cell r="KH203">
            <v>464</v>
          </cell>
        </row>
        <row r="204">
          <cell r="C204" t="str">
            <v>Oldham</v>
          </cell>
          <cell r="D204" t="str">
            <v>E08000004</v>
          </cell>
          <cell r="E204" t="str">
            <v>Metropolitan District</v>
          </cell>
          <cell r="F204">
            <v>230823</v>
          </cell>
          <cell r="G204">
            <v>142255</v>
          </cell>
          <cell r="H204">
            <v>6.4145876099999999</v>
          </cell>
          <cell r="I204">
            <v>0.61629473665969159</v>
          </cell>
          <cell r="J204">
            <v>13217</v>
          </cell>
          <cell r="K204">
            <v>12616</v>
          </cell>
          <cell r="L204">
            <v>15443</v>
          </cell>
          <cell r="M204">
            <v>15942</v>
          </cell>
          <cell r="N204">
            <v>14361</v>
          </cell>
          <cell r="O204">
            <v>14443</v>
          </cell>
          <cell r="P204">
            <v>15555</v>
          </cell>
          <cell r="Q204">
            <v>15886</v>
          </cell>
          <cell r="R204">
            <v>12194</v>
          </cell>
          <cell r="S204">
            <v>12598</v>
          </cell>
          <cell r="T204">
            <v>113661</v>
          </cell>
          <cell r="U204">
            <v>117162</v>
          </cell>
          <cell r="V204">
            <v>3343</v>
          </cell>
          <cell r="W204">
            <v>1744</v>
          </cell>
          <cell r="X204">
            <v>1599</v>
          </cell>
          <cell r="Y204">
            <v>3378</v>
          </cell>
          <cell r="Z204">
            <v>1692</v>
          </cell>
          <cell r="AA204">
            <v>1686</v>
          </cell>
          <cell r="AB204">
            <v>3423</v>
          </cell>
          <cell r="AC204">
            <v>1755</v>
          </cell>
          <cell r="AD204">
            <v>1668</v>
          </cell>
          <cell r="AE204">
            <v>3389</v>
          </cell>
          <cell r="AF204">
            <v>1676</v>
          </cell>
          <cell r="AG204">
            <v>1713</v>
          </cell>
          <cell r="AH204">
            <v>3378</v>
          </cell>
          <cell r="AI204">
            <v>1667</v>
          </cell>
          <cell r="AJ204">
            <v>1711</v>
          </cell>
          <cell r="AK204">
            <v>3374</v>
          </cell>
          <cell r="AL204">
            <v>1691</v>
          </cell>
          <cell r="AM204">
            <v>1683</v>
          </cell>
          <cell r="AN204">
            <v>3309</v>
          </cell>
          <cell r="AO204">
            <v>1678</v>
          </cell>
          <cell r="AP204">
            <v>1631</v>
          </cell>
          <cell r="AQ204">
            <v>3481</v>
          </cell>
          <cell r="AR204">
            <v>1804</v>
          </cell>
          <cell r="AS204">
            <v>1677</v>
          </cell>
          <cell r="AT204">
            <v>3362</v>
          </cell>
          <cell r="AU204">
            <v>1705</v>
          </cell>
          <cell r="AV204">
            <v>1657</v>
          </cell>
          <cell r="AW204">
            <v>3267</v>
          </cell>
          <cell r="AX204">
            <v>1658</v>
          </cell>
          <cell r="AY204">
            <v>1609</v>
          </cell>
          <cell r="AZ204">
            <v>3216</v>
          </cell>
          <cell r="BA204">
            <v>1639</v>
          </cell>
          <cell r="BB204">
            <v>1577</v>
          </cell>
          <cell r="BC204">
            <v>3053</v>
          </cell>
          <cell r="BD204">
            <v>1600</v>
          </cell>
          <cell r="BE204">
            <v>1453</v>
          </cell>
          <cell r="BF204">
            <v>3073</v>
          </cell>
          <cell r="BG204">
            <v>1657</v>
          </cell>
          <cell r="BH204">
            <v>1416</v>
          </cell>
          <cell r="BI204">
            <v>3094</v>
          </cell>
          <cell r="BJ204">
            <v>1607</v>
          </cell>
          <cell r="BK204">
            <v>1487</v>
          </cell>
          <cell r="BL204">
            <v>2976</v>
          </cell>
          <cell r="BM204">
            <v>1543</v>
          </cell>
          <cell r="BN204">
            <v>1433</v>
          </cell>
          <cell r="BO204">
            <v>3020</v>
          </cell>
          <cell r="BP204">
            <v>1560</v>
          </cell>
          <cell r="BQ204">
            <v>1460</v>
          </cell>
          <cell r="BR204">
            <v>3142</v>
          </cell>
          <cell r="BS204">
            <v>1640</v>
          </cell>
          <cell r="BT204">
            <v>1502</v>
          </cell>
          <cell r="BU204">
            <v>3027</v>
          </cell>
          <cell r="BV204">
            <v>1575</v>
          </cell>
          <cell r="BW204">
            <v>1452</v>
          </cell>
          <cell r="BX204">
            <v>3135</v>
          </cell>
          <cell r="BY204">
            <v>1611</v>
          </cell>
          <cell r="BZ204">
            <v>1524</v>
          </cell>
          <cell r="CA204">
            <v>2612</v>
          </cell>
          <cell r="CB204">
            <v>1321</v>
          </cell>
          <cell r="CC204">
            <v>1291</v>
          </cell>
          <cell r="CD204">
            <v>2529</v>
          </cell>
          <cell r="CE204">
            <v>1293</v>
          </cell>
          <cell r="CF204">
            <v>1236</v>
          </cell>
          <cell r="CG204">
            <v>2566</v>
          </cell>
          <cell r="CH204">
            <v>1330</v>
          </cell>
          <cell r="CI204">
            <v>1236</v>
          </cell>
          <cell r="CJ204">
            <v>2810</v>
          </cell>
          <cell r="CK204">
            <v>1428</v>
          </cell>
          <cell r="CL204">
            <v>1382</v>
          </cell>
          <cell r="CM204">
            <v>2970</v>
          </cell>
          <cell r="CN204">
            <v>1482</v>
          </cell>
          <cell r="CO204">
            <v>1488</v>
          </cell>
          <cell r="CP204">
            <v>3042</v>
          </cell>
          <cell r="CQ204">
            <v>1537</v>
          </cell>
          <cell r="CR204">
            <v>1505</v>
          </cell>
          <cell r="CS204">
            <v>3086</v>
          </cell>
          <cell r="CT204">
            <v>1586</v>
          </cell>
          <cell r="CU204">
            <v>1500</v>
          </cell>
          <cell r="CV204">
            <v>3225</v>
          </cell>
          <cell r="CW204">
            <v>1545</v>
          </cell>
          <cell r="CX204">
            <v>1680</v>
          </cell>
          <cell r="CY204">
            <v>3206</v>
          </cell>
          <cell r="CZ204">
            <v>1547</v>
          </cell>
          <cell r="DA204">
            <v>1659</v>
          </cell>
          <cell r="DB204">
            <v>3080</v>
          </cell>
          <cell r="DC204">
            <v>1476</v>
          </cell>
          <cell r="DD204">
            <v>1604</v>
          </cell>
          <cell r="DE204">
            <v>3126</v>
          </cell>
          <cell r="DF204">
            <v>1487</v>
          </cell>
          <cell r="DG204">
            <v>1639</v>
          </cell>
          <cell r="DH204">
            <v>3278</v>
          </cell>
          <cell r="DI204">
            <v>1680</v>
          </cell>
          <cell r="DJ204">
            <v>1598</v>
          </cell>
          <cell r="DK204">
            <v>3160</v>
          </cell>
          <cell r="DL204">
            <v>1605</v>
          </cell>
          <cell r="DM204">
            <v>1555</v>
          </cell>
          <cell r="DN204">
            <v>3186</v>
          </cell>
          <cell r="DO204">
            <v>1549</v>
          </cell>
          <cell r="DP204">
            <v>1637</v>
          </cell>
          <cell r="DQ204">
            <v>3043</v>
          </cell>
          <cell r="DR204">
            <v>1483</v>
          </cell>
          <cell r="DS204">
            <v>1560</v>
          </cell>
          <cell r="DT204">
            <v>2995</v>
          </cell>
          <cell r="DU204">
            <v>1485</v>
          </cell>
          <cell r="DV204">
            <v>1510</v>
          </cell>
          <cell r="DW204">
            <v>3092</v>
          </cell>
          <cell r="DX204">
            <v>1513</v>
          </cell>
          <cell r="DY204">
            <v>1579</v>
          </cell>
          <cell r="DZ204">
            <v>2870</v>
          </cell>
          <cell r="EA204">
            <v>1406</v>
          </cell>
          <cell r="EB204">
            <v>1464</v>
          </cell>
          <cell r="EC204">
            <v>2585</v>
          </cell>
          <cell r="ED204">
            <v>1266</v>
          </cell>
          <cell r="EE204">
            <v>1319</v>
          </cell>
          <cell r="EF204">
            <v>2673</v>
          </cell>
          <cell r="EG204">
            <v>1327</v>
          </cell>
          <cell r="EH204">
            <v>1346</v>
          </cell>
          <cell r="EI204">
            <v>2672</v>
          </cell>
          <cell r="EJ204">
            <v>1356</v>
          </cell>
          <cell r="EK204">
            <v>1316</v>
          </cell>
          <cell r="EL204">
            <v>2793</v>
          </cell>
          <cell r="EM204">
            <v>1424</v>
          </cell>
          <cell r="EN204">
            <v>1369</v>
          </cell>
          <cell r="EO204">
            <v>2711</v>
          </cell>
          <cell r="EP204">
            <v>1387</v>
          </cell>
          <cell r="EQ204">
            <v>1324</v>
          </cell>
          <cell r="ER204">
            <v>2979</v>
          </cell>
          <cell r="ES204">
            <v>1469</v>
          </cell>
          <cell r="ET204">
            <v>1510</v>
          </cell>
          <cell r="EU204">
            <v>3105</v>
          </cell>
          <cell r="EV204">
            <v>1579</v>
          </cell>
          <cell r="EW204">
            <v>1526</v>
          </cell>
          <cell r="EX204">
            <v>3324</v>
          </cell>
          <cell r="EY204">
            <v>1634</v>
          </cell>
          <cell r="EZ204">
            <v>1690</v>
          </cell>
          <cell r="FA204">
            <v>3306</v>
          </cell>
          <cell r="FB204">
            <v>1666</v>
          </cell>
          <cell r="FC204">
            <v>1640</v>
          </cell>
          <cell r="FD204">
            <v>3261</v>
          </cell>
          <cell r="FE204">
            <v>1690</v>
          </cell>
          <cell r="FF204">
            <v>1571</v>
          </cell>
          <cell r="FG204">
            <v>3201</v>
          </cell>
          <cell r="FH204">
            <v>1633</v>
          </cell>
          <cell r="FI204">
            <v>1568</v>
          </cell>
          <cell r="FJ204">
            <v>3238</v>
          </cell>
          <cell r="FK204">
            <v>1678</v>
          </cell>
          <cell r="FL204">
            <v>1560</v>
          </cell>
          <cell r="FM204">
            <v>3161</v>
          </cell>
          <cell r="FN204">
            <v>1555</v>
          </cell>
          <cell r="FO204">
            <v>1606</v>
          </cell>
          <cell r="FP204">
            <v>3231</v>
          </cell>
          <cell r="FQ204">
            <v>1505</v>
          </cell>
          <cell r="FR204">
            <v>1726</v>
          </cell>
          <cell r="FS204">
            <v>3202</v>
          </cell>
          <cell r="FT204">
            <v>1549</v>
          </cell>
          <cell r="FU204">
            <v>1653</v>
          </cell>
          <cell r="FV204">
            <v>2900</v>
          </cell>
          <cell r="FW204">
            <v>1411</v>
          </cell>
          <cell r="FX204">
            <v>1489</v>
          </cell>
          <cell r="FY204">
            <v>2985</v>
          </cell>
          <cell r="FZ204">
            <v>1400</v>
          </cell>
          <cell r="GA204">
            <v>1585</v>
          </cell>
          <cell r="GB204">
            <v>2956</v>
          </cell>
          <cell r="GC204">
            <v>1468</v>
          </cell>
          <cell r="GD204">
            <v>1488</v>
          </cell>
          <cell r="GE204">
            <v>2862</v>
          </cell>
          <cell r="GF204">
            <v>1358</v>
          </cell>
          <cell r="GG204">
            <v>1504</v>
          </cell>
          <cell r="GH204">
            <v>2741</v>
          </cell>
          <cell r="GI204">
            <v>1401</v>
          </cell>
          <cell r="GJ204">
            <v>1340</v>
          </cell>
          <cell r="GK204">
            <v>2572</v>
          </cell>
          <cell r="GL204">
            <v>1268</v>
          </cell>
          <cell r="GM204">
            <v>1304</v>
          </cell>
          <cell r="GN204">
            <v>2541</v>
          </cell>
          <cell r="GO204">
            <v>1271</v>
          </cell>
          <cell r="GP204">
            <v>1270</v>
          </cell>
          <cell r="GQ204">
            <v>2480</v>
          </cell>
          <cell r="GR204">
            <v>1170</v>
          </cell>
          <cell r="GS204">
            <v>1310</v>
          </cell>
          <cell r="GT204">
            <v>2320</v>
          </cell>
          <cell r="GU204">
            <v>1146</v>
          </cell>
          <cell r="GV204">
            <v>1174</v>
          </cell>
          <cell r="GW204">
            <v>2423</v>
          </cell>
          <cell r="GX204">
            <v>1222</v>
          </cell>
          <cell r="GY204">
            <v>1201</v>
          </cell>
          <cell r="GZ204">
            <v>2389</v>
          </cell>
          <cell r="HA204">
            <v>1171</v>
          </cell>
          <cell r="HB204">
            <v>1218</v>
          </cell>
          <cell r="HC204">
            <v>2253</v>
          </cell>
          <cell r="HD204">
            <v>1133</v>
          </cell>
          <cell r="HE204">
            <v>1120</v>
          </cell>
          <cell r="HF204">
            <v>2211</v>
          </cell>
          <cell r="HG204">
            <v>1054</v>
          </cell>
          <cell r="HH204">
            <v>1157</v>
          </cell>
          <cell r="HI204">
            <v>2328</v>
          </cell>
          <cell r="HJ204">
            <v>1093</v>
          </cell>
          <cell r="HK204">
            <v>1235</v>
          </cell>
          <cell r="HL204">
            <v>2257</v>
          </cell>
          <cell r="HM204">
            <v>1113</v>
          </cell>
          <cell r="HN204">
            <v>1144</v>
          </cell>
          <cell r="HO204">
            <v>2573</v>
          </cell>
          <cell r="HP204">
            <v>1250</v>
          </cell>
          <cell r="HQ204">
            <v>1323</v>
          </cell>
          <cell r="HR204">
            <v>2681</v>
          </cell>
          <cell r="HS204">
            <v>1268</v>
          </cell>
          <cell r="HT204">
            <v>1413</v>
          </cell>
          <cell r="HU204">
            <v>1918</v>
          </cell>
          <cell r="HV204">
            <v>877</v>
          </cell>
          <cell r="HW204">
            <v>1041</v>
          </cell>
          <cell r="HX204">
            <v>1922</v>
          </cell>
          <cell r="HY204">
            <v>918</v>
          </cell>
          <cell r="HZ204">
            <v>1004</v>
          </cell>
          <cell r="IA204">
            <v>2013</v>
          </cell>
          <cell r="IB204">
            <v>932</v>
          </cell>
          <cell r="IC204">
            <v>1081</v>
          </cell>
          <cell r="ID204">
            <v>1839</v>
          </cell>
          <cell r="IE204">
            <v>840</v>
          </cell>
          <cell r="IF204">
            <v>999</v>
          </cell>
          <cell r="IG204">
            <v>1622</v>
          </cell>
          <cell r="IH204">
            <v>734</v>
          </cell>
          <cell r="II204">
            <v>888</v>
          </cell>
          <cell r="IJ204">
            <v>1493</v>
          </cell>
          <cell r="IK204">
            <v>689</v>
          </cell>
          <cell r="IL204">
            <v>804</v>
          </cell>
          <cell r="IM204">
            <v>1505</v>
          </cell>
          <cell r="IN204">
            <v>721</v>
          </cell>
          <cell r="IO204">
            <v>784</v>
          </cell>
          <cell r="IP204">
            <v>1481</v>
          </cell>
          <cell r="IQ204">
            <v>701</v>
          </cell>
          <cell r="IR204">
            <v>780</v>
          </cell>
          <cell r="IS204">
            <v>1440</v>
          </cell>
          <cell r="IT204">
            <v>652</v>
          </cell>
          <cell r="IU204">
            <v>788</v>
          </cell>
          <cell r="IV204">
            <v>1341</v>
          </cell>
          <cell r="IW204">
            <v>596</v>
          </cell>
          <cell r="IX204">
            <v>745</v>
          </cell>
          <cell r="IY204">
            <v>1151</v>
          </cell>
          <cell r="IZ204">
            <v>489</v>
          </cell>
          <cell r="JA204">
            <v>662</v>
          </cell>
          <cell r="JB204">
            <v>1067</v>
          </cell>
          <cell r="JC204">
            <v>470</v>
          </cell>
          <cell r="JD204">
            <v>597</v>
          </cell>
          <cell r="JE204">
            <v>994</v>
          </cell>
          <cell r="JF204">
            <v>408</v>
          </cell>
          <cell r="JG204">
            <v>586</v>
          </cell>
          <cell r="JH204">
            <v>895</v>
          </cell>
          <cell r="JI204">
            <v>363</v>
          </cell>
          <cell r="JJ204">
            <v>532</v>
          </cell>
          <cell r="JK204">
            <v>849</v>
          </cell>
          <cell r="JL204">
            <v>334</v>
          </cell>
          <cell r="JM204">
            <v>515</v>
          </cell>
          <cell r="JN204">
            <v>843</v>
          </cell>
          <cell r="JO204">
            <v>325</v>
          </cell>
          <cell r="JP204">
            <v>518</v>
          </cell>
          <cell r="JQ204">
            <v>663</v>
          </cell>
          <cell r="JR204">
            <v>249</v>
          </cell>
          <cell r="JS204">
            <v>414</v>
          </cell>
          <cell r="JT204">
            <v>582</v>
          </cell>
          <cell r="JU204">
            <v>246</v>
          </cell>
          <cell r="JV204">
            <v>336</v>
          </cell>
          <cell r="JW204">
            <v>521</v>
          </cell>
          <cell r="JX204">
            <v>183</v>
          </cell>
          <cell r="JY204">
            <v>338</v>
          </cell>
          <cell r="JZ204">
            <v>470</v>
          </cell>
          <cell r="KA204">
            <v>150</v>
          </cell>
          <cell r="KB204">
            <v>320</v>
          </cell>
          <cell r="KC204">
            <v>413</v>
          </cell>
          <cell r="KD204">
            <v>172</v>
          </cell>
          <cell r="KE204">
            <v>241</v>
          </cell>
          <cell r="KF204">
            <v>1571</v>
          </cell>
          <cell r="KG204">
            <v>442</v>
          </cell>
          <cell r="KH204">
            <v>1129</v>
          </cell>
        </row>
        <row r="205">
          <cell r="C205" t="str">
            <v>Oxford</v>
          </cell>
          <cell r="D205" t="str">
            <v>E07000178</v>
          </cell>
          <cell r="E205" t="str">
            <v>Non-metropolitan District</v>
          </cell>
          <cell r="F205">
            <v>159574</v>
          </cell>
          <cell r="G205">
            <v>114323</v>
          </cell>
          <cell r="H205">
            <v>4.0809022600000002</v>
          </cell>
          <cell r="I205">
            <v>0.71642623485028889</v>
          </cell>
          <cell r="J205">
            <v>18881</v>
          </cell>
          <cell r="K205">
            <v>17708</v>
          </cell>
          <cell r="L205">
            <v>15570</v>
          </cell>
          <cell r="M205">
            <v>13857</v>
          </cell>
          <cell r="N205">
            <v>9968</v>
          </cell>
          <cell r="O205">
            <v>9279</v>
          </cell>
          <cell r="P205">
            <v>8316</v>
          </cell>
          <cell r="Q205">
            <v>8198</v>
          </cell>
          <cell r="R205">
            <v>6149</v>
          </cell>
          <cell r="S205">
            <v>6397</v>
          </cell>
          <cell r="T205">
            <v>80823</v>
          </cell>
          <cell r="U205">
            <v>78751</v>
          </cell>
          <cell r="V205">
            <v>1791</v>
          </cell>
          <cell r="W205">
            <v>935</v>
          </cell>
          <cell r="X205">
            <v>856</v>
          </cell>
          <cell r="Y205">
            <v>1841</v>
          </cell>
          <cell r="Z205">
            <v>938</v>
          </cell>
          <cell r="AA205">
            <v>903</v>
          </cell>
          <cell r="AB205">
            <v>1843</v>
          </cell>
          <cell r="AC205">
            <v>965</v>
          </cell>
          <cell r="AD205">
            <v>878</v>
          </cell>
          <cell r="AE205">
            <v>2014</v>
          </cell>
          <cell r="AF205">
            <v>1059</v>
          </cell>
          <cell r="AG205">
            <v>955</v>
          </cell>
          <cell r="AH205">
            <v>2027</v>
          </cell>
          <cell r="AI205">
            <v>992</v>
          </cell>
          <cell r="AJ205">
            <v>1035</v>
          </cell>
          <cell r="AK205">
            <v>1754</v>
          </cell>
          <cell r="AL205">
            <v>832</v>
          </cell>
          <cell r="AM205">
            <v>922</v>
          </cell>
          <cell r="AN205">
            <v>1734</v>
          </cell>
          <cell r="AO205">
            <v>899</v>
          </cell>
          <cell r="AP205">
            <v>835</v>
          </cell>
          <cell r="AQ205">
            <v>1770</v>
          </cell>
          <cell r="AR205">
            <v>890</v>
          </cell>
          <cell r="AS205">
            <v>880</v>
          </cell>
          <cell r="AT205">
            <v>1695</v>
          </cell>
          <cell r="AU205">
            <v>817</v>
          </cell>
          <cell r="AV205">
            <v>878</v>
          </cell>
          <cell r="AW205">
            <v>1709</v>
          </cell>
          <cell r="AX205">
            <v>893</v>
          </cell>
          <cell r="AY205">
            <v>816</v>
          </cell>
          <cell r="AZ205">
            <v>1630</v>
          </cell>
          <cell r="BA205">
            <v>829</v>
          </cell>
          <cell r="BB205">
            <v>801</v>
          </cell>
          <cell r="BC205">
            <v>1559</v>
          </cell>
          <cell r="BD205">
            <v>819</v>
          </cell>
          <cell r="BE205">
            <v>740</v>
          </cell>
          <cell r="BF205">
            <v>1514</v>
          </cell>
          <cell r="BG205">
            <v>772</v>
          </cell>
          <cell r="BH205">
            <v>742</v>
          </cell>
          <cell r="BI205">
            <v>1420</v>
          </cell>
          <cell r="BJ205">
            <v>762</v>
          </cell>
          <cell r="BK205">
            <v>658</v>
          </cell>
          <cell r="BL205">
            <v>1427</v>
          </cell>
          <cell r="BM205">
            <v>724</v>
          </cell>
          <cell r="BN205">
            <v>703</v>
          </cell>
          <cell r="BO205">
            <v>1348</v>
          </cell>
          <cell r="BP205">
            <v>683</v>
          </cell>
          <cell r="BQ205">
            <v>665</v>
          </cell>
          <cell r="BR205">
            <v>1496</v>
          </cell>
          <cell r="BS205">
            <v>734</v>
          </cell>
          <cell r="BT205">
            <v>762</v>
          </cell>
          <cell r="BU205">
            <v>1582</v>
          </cell>
          <cell r="BV205">
            <v>803</v>
          </cell>
          <cell r="BW205">
            <v>779</v>
          </cell>
          <cell r="BX205">
            <v>2165</v>
          </cell>
          <cell r="BY205">
            <v>1065</v>
          </cell>
          <cell r="BZ205">
            <v>1100</v>
          </cell>
          <cell r="CA205">
            <v>4866</v>
          </cell>
          <cell r="CB205">
            <v>2505</v>
          </cell>
          <cell r="CC205">
            <v>2361</v>
          </cell>
          <cell r="CD205">
            <v>6100</v>
          </cell>
          <cell r="CE205">
            <v>2977</v>
          </cell>
          <cell r="CF205">
            <v>3123</v>
          </cell>
          <cell r="CG205">
            <v>6092</v>
          </cell>
          <cell r="CH205">
            <v>3092</v>
          </cell>
          <cell r="CI205">
            <v>3000</v>
          </cell>
          <cell r="CJ205">
            <v>5383</v>
          </cell>
          <cell r="CK205">
            <v>2851</v>
          </cell>
          <cell r="CL205">
            <v>2532</v>
          </cell>
          <cell r="CM205">
            <v>4654</v>
          </cell>
          <cell r="CN205">
            <v>2487</v>
          </cell>
          <cell r="CO205">
            <v>2167</v>
          </cell>
          <cell r="CP205">
            <v>4251</v>
          </cell>
          <cell r="CQ205">
            <v>2367</v>
          </cell>
          <cell r="CR205">
            <v>1884</v>
          </cell>
          <cell r="CS205">
            <v>3810</v>
          </cell>
          <cell r="CT205">
            <v>2191</v>
          </cell>
          <cell r="CU205">
            <v>1619</v>
          </cell>
          <cell r="CV205">
            <v>2958</v>
          </cell>
          <cell r="CW205">
            <v>1681</v>
          </cell>
          <cell r="CX205">
            <v>1277</v>
          </cell>
          <cell r="CY205">
            <v>2738</v>
          </cell>
          <cell r="CZ205">
            <v>1417</v>
          </cell>
          <cell r="DA205">
            <v>1321</v>
          </cell>
          <cell r="DB205">
            <v>2864</v>
          </cell>
          <cell r="DC205">
            <v>1541</v>
          </cell>
          <cell r="DD205">
            <v>1323</v>
          </cell>
          <cell r="DE205">
            <v>2998</v>
          </cell>
          <cell r="DF205">
            <v>1587</v>
          </cell>
          <cell r="DG205">
            <v>1411</v>
          </cell>
          <cell r="DH205">
            <v>2960</v>
          </cell>
          <cell r="DI205">
            <v>1540</v>
          </cell>
          <cell r="DJ205">
            <v>1420</v>
          </cell>
          <cell r="DK205">
            <v>2979</v>
          </cell>
          <cell r="DL205">
            <v>1482</v>
          </cell>
          <cell r="DM205">
            <v>1497</v>
          </cell>
          <cell r="DN205">
            <v>2929</v>
          </cell>
          <cell r="DO205">
            <v>1450</v>
          </cell>
          <cell r="DP205">
            <v>1479</v>
          </cell>
          <cell r="DQ205">
            <v>2653</v>
          </cell>
          <cell r="DR205">
            <v>1301</v>
          </cell>
          <cell r="DS205">
            <v>1352</v>
          </cell>
          <cell r="DT205">
            <v>2538</v>
          </cell>
          <cell r="DU205">
            <v>1380</v>
          </cell>
          <cell r="DV205">
            <v>1158</v>
          </cell>
          <cell r="DW205">
            <v>2322</v>
          </cell>
          <cell r="DX205">
            <v>1261</v>
          </cell>
          <cell r="DY205">
            <v>1061</v>
          </cell>
          <cell r="DZ205">
            <v>2273</v>
          </cell>
          <cell r="EA205">
            <v>1160</v>
          </cell>
          <cell r="EB205">
            <v>1113</v>
          </cell>
          <cell r="EC205">
            <v>2157</v>
          </cell>
          <cell r="ED205">
            <v>1188</v>
          </cell>
          <cell r="EE205">
            <v>969</v>
          </cell>
          <cell r="EF205">
            <v>2094</v>
          </cell>
          <cell r="EG205">
            <v>1152</v>
          </cell>
          <cell r="EH205">
            <v>942</v>
          </cell>
          <cell r="EI205">
            <v>1854</v>
          </cell>
          <cell r="EJ205">
            <v>968</v>
          </cell>
          <cell r="EK205">
            <v>886</v>
          </cell>
          <cell r="EL205">
            <v>1700</v>
          </cell>
          <cell r="EM205">
            <v>856</v>
          </cell>
          <cell r="EN205">
            <v>844</v>
          </cell>
          <cell r="EO205">
            <v>1718</v>
          </cell>
          <cell r="EP205">
            <v>845</v>
          </cell>
          <cell r="EQ205">
            <v>873</v>
          </cell>
          <cell r="ER205">
            <v>1666</v>
          </cell>
          <cell r="ES205">
            <v>820</v>
          </cell>
          <cell r="ET205">
            <v>846</v>
          </cell>
          <cell r="EU205">
            <v>1780</v>
          </cell>
          <cell r="EV205">
            <v>895</v>
          </cell>
          <cell r="EW205">
            <v>885</v>
          </cell>
          <cell r="EX205">
            <v>1683</v>
          </cell>
          <cell r="EY205">
            <v>823</v>
          </cell>
          <cell r="EZ205">
            <v>860</v>
          </cell>
          <cell r="FA205">
            <v>1733</v>
          </cell>
          <cell r="FB205">
            <v>864</v>
          </cell>
          <cell r="FC205">
            <v>869</v>
          </cell>
          <cell r="FD205">
            <v>1652</v>
          </cell>
          <cell r="FE205">
            <v>830</v>
          </cell>
          <cell r="FF205">
            <v>822</v>
          </cell>
          <cell r="FG205">
            <v>1746</v>
          </cell>
          <cell r="FH205">
            <v>902</v>
          </cell>
          <cell r="FI205">
            <v>844</v>
          </cell>
          <cell r="FJ205">
            <v>1677</v>
          </cell>
          <cell r="FK205">
            <v>854</v>
          </cell>
          <cell r="FL205">
            <v>823</v>
          </cell>
          <cell r="FM205">
            <v>1726</v>
          </cell>
          <cell r="FN205">
            <v>892</v>
          </cell>
          <cell r="FO205">
            <v>834</v>
          </cell>
          <cell r="FP205">
            <v>1683</v>
          </cell>
          <cell r="FQ205">
            <v>867</v>
          </cell>
          <cell r="FR205">
            <v>816</v>
          </cell>
          <cell r="FS205">
            <v>1800</v>
          </cell>
          <cell r="FT205">
            <v>915</v>
          </cell>
          <cell r="FU205">
            <v>885</v>
          </cell>
          <cell r="FV205">
            <v>1608</v>
          </cell>
          <cell r="FW205">
            <v>768</v>
          </cell>
          <cell r="FX205">
            <v>840</v>
          </cell>
          <cell r="FY205">
            <v>1521</v>
          </cell>
          <cell r="FZ205">
            <v>742</v>
          </cell>
          <cell r="GA205">
            <v>779</v>
          </cell>
          <cell r="GB205">
            <v>1368</v>
          </cell>
          <cell r="GC205">
            <v>682</v>
          </cell>
          <cell r="GD205">
            <v>686</v>
          </cell>
          <cell r="GE205">
            <v>1467</v>
          </cell>
          <cell r="GF205">
            <v>717</v>
          </cell>
          <cell r="GG205">
            <v>750</v>
          </cell>
          <cell r="GH205">
            <v>1379</v>
          </cell>
          <cell r="GI205">
            <v>706</v>
          </cell>
          <cell r="GJ205">
            <v>673</v>
          </cell>
          <cell r="GK205">
            <v>1360</v>
          </cell>
          <cell r="GL205">
            <v>665</v>
          </cell>
          <cell r="GM205">
            <v>695</v>
          </cell>
          <cell r="GN205">
            <v>1322</v>
          </cell>
          <cell r="GO205">
            <v>654</v>
          </cell>
          <cell r="GP205">
            <v>668</v>
          </cell>
          <cell r="GQ205">
            <v>1247</v>
          </cell>
          <cell r="GR205">
            <v>605</v>
          </cell>
          <cell r="GS205">
            <v>642</v>
          </cell>
          <cell r="GT205">
            <v>1162</v>
          </cell>
          <cell r="GU205">
            <v>559</v>
          </cell>
          <cell r="GV205">
            <v>603</v>
          </cell>
          <cell r="GW205">
            <v>1205</v>
          </cell>
          <cell r="GX205">
            <v>587</v>
          </cell>
          <cell r="GY205">
            <v>618</v>
          </cell>
          <cell r="GZ205">
            <v>1168</v>
          </cell>
          <cell r="HA205">
            <v>559</v>
          </cell>
          <cell r="HB205">
            <v>609</v>
          </cell>
          <cell r="HC205">
            <v>1110</v>
          </cell>
          <cell r="HD205">
            <v>545</v>
          </cell>
          <cell r="HE205">
            <v>565</v>
          </cell>
          <cell r="HF205">
            <v>1126</v>
          </cell>
          <cell r="HG205">
            <v>552</v>
          </cell>
          <cell r="HH205">
            <v>574</v>
          </cell>
          <cell r="HI205">
            <v>1176</v>
          </cell>
          <cell r="HJ205">
            <v>587</v>
          </cell>
          <cell r="HK205">
            <v>589</v>
          </cell>
          <cell r="HL205">
            <v>1088</v>
          </cell>
          <cell r="HM205">
            <v>533</v>
          </cell>
          <cell r="HN205">
            <v>555</v>
          </cell>
          <cell r="HO205">
            <v>1091</v>
          </cell>
          <cell r="HP205">
            <v>555</v>
          </cell>
          <cell r="HQ205">
            <v>536</v>
          </cell>
          <cell r="HR205">
            <v>1125</v>
          </cell>
          <cell r="HS205">
            <v>563</v>
          </cell>
          <cell r="HT205">
            <v>562</v>
          </cell>
          <cell r="HU205">
            <v>921</v>
          </cell>
          <cell r="HV205">
            <v>406</v>
          </cell>
          <cell r="HW205">
            <v>515</v>
          </cell>
          <cell r="HX205">
            <v>897</v>
          </cell>
          <cell r="HY205">
            <v>433</v>
          </cell>
          <cell r="HZ205">
            <v>464</v>
          </cell>
          <cell r="IA205">
            <v>882</v>
          </cell>
          <cell r="IB205">
            <v>414</v>
          </cell>
          <cell r="IC205">
            <v>468</v>
          </cell>
          <cell r="ID205">
            <v>863</v>
          </cell>
          <cell r="IE205">
            <v>392</v>
          </cell>
          <cell r="IF205">
            <v>471</v>
          </cell>
          <cell r="IG205">
            <v>776</v>
          </cell>
          <cell r="IH205">
            <v>349</v>
          </cell>
          <cell r="II205">
            <v>427</v>
          </cell>
          <cell r="IJ205">
            <v>667</v>
          </cell>
          <cell r="IK205">
            <v>287</v>
          </cell>
          <cell r="IL205">
            <v>380</v>
          </cell>
          <cell r="IM205">
            <v>707</v>
          </cell>
          <cell r="IN205">
            <v>309</v>
          </cell>
          <cell r="IO205">
            <v>398</v>
          </cell>
          <cell r="IP205">
            <v>684</v>
          </cell>
          <cell r="IQ205">
            <v>311</v>
          </cell>
          <cell r="IR205">
            <v>373</v>
          </cell>
          <cell r="IS205">
            <v>652</v>
          </cell>
          <cell r="IT205">
            <v>297</v>
          </cell>
          <cell r="IU205">
            <v>355</v>
          </cell>
          <cell r="IV205">
            <v>655</v>
          </cell>
          <cell r="IW205">
            <v>291</v>
          </cell>
          <cell r="IX205">
            <v>364</v>
          </cell>
          <cell r="IY205">
            <v>627</v>
          </cell>
          <cell r="IZ205">
            <v>284</v>
          </cell>
          <cell r="JA205">
            <v>343</v>
          </cell>
          <cell r="JB205">
            <v>548</v>
          </cell>
          <cell r="JC205">
            <v>259</v>
          </cell>
          <cell r="JD205">
            <v>289</v>
          </cell>
          <cell r="JE205">
            <v>514</v>
          </cell>
          <cell r="JF205">
            <v>217</v>
          </cell>
          <cell r="JG205">
            <v>297</v>
          </cell>
          <cell r="JH205">
            <v>513</v>
          </cell>
          <cell r="JI205">
            <v>230</v>
          </cell>
          <cell r="JJ205">
            <v>283</v>
          </cell>
          <cell r="JK205">
            <v>524</v>
          </cell>
          <cell r="JL205">
            <v>240</v>
          </cell>
          <cell r="JM205">
            <v>284</v>
          </cell>
          <cell r="JN205">
            <v>457</v>
          </cell>
          <cell r="JO205">
            <v>207</v>
          </cell>
          <cell r="JP205">
            <v>250</v>
          </cell>
          <cell r="JQ205">
            <v>389</v>
          </cell>
          <cell r="JR205">
            <v>162</v>
          </cell>
          <cell r="JS205">
            <v>227</v>
          </cell>
          <cell r="JT205">
            <v>376</v>
          </cell>
          <cell r="JU205">
            <v>143</v>
          </cell>
          <cell r="JV205">
            <v>233</v>
          </cell>
          <cell r="JW205">
            <v>325</v>
          </cell>
          <cell r="JX205">
            <v>128</v>
          </cell>
          <cell r="JY205">
            <v>197</v>
          </cell>
          <cell r="JZ205">
            <v>301</v>
          </cell>
          <cell r="KA205">
            <v>106</v>
          </cell>
          <cell r="KB205">
            <v>195</v>
          </cell>
          <cell r="KC205">
            <v>283</v>
          </cell>
          <cell r="KD205">
            <v>103</v>
          </cell>
          <cell r="KE205">
            <v>180</v>
          </cell>
          <cell r="KF205">
            <v>1134</v>
          </cell>
          <cell r="KG205">
            <v>324</v>
          </cell>
          <cell r="KH205">
            <v>810</v>
          </cell>
        </row>
        <row r="206">
          <cell r="C206" t="str">
            <v>Pendle</v>
          </cell>
          <cell r="D206" t="str">
            <v>E07000122</v>
          </cell>
          <cell r="E206" t="str">
            <v>Non-metropolitan District</v>
          </cell>
          <cell r="F206">
            <v>90111</v>
          </cell>
          <cell r="G206">
            <v>55179</v>
          </cell>
          <cell r="H206">
            <v>4.5485217599999999</v>
          </cell>
          <cell r="I206">
            <v>0.61234477477777405</v>
          </cell>
          <cell r="J206">
            <v>4609</v>
          </cell>
          <cell r="K206">
            <v>4357</v>
          </cell>
          <cell r="L206">
            <v>6082</v>
          </cell>
          <cell r="M206">
            <v>6275</v>
          </cell>
          <cell r="N206">
            <v>5627</v>
          </cell>
          <cell r="O206">
            <v>5560</v>
          </cell>
          <cell r="P206">
            <v>5851</v>
          </cell>
          <cell r="Q206">
            <v>6069</v>
          </cell>
          <cell r="R206">
            <v>5266</v>
          </cell>
          <cell r="S206">
            <v>5483</v>
          </cell>
          <cell r="T206">
            <v>44466</v>
          </cell>
          <cell r="U206">
            <v>45645</v>
          </cell>
          <cell r="V206">
            <v>1279</v>
          </cell>
          <cell r="W206">
            <v>684</v>
          </cell>
          <cell r="X206">
            <v>595</v>
          </cell>
          <cell r="Y206">
            <v>1269</v>
          </cell>
          <cell r="Z206">
            <v>625</v>
          </cell>
          <cell r="AA206">
            <v>644</v>
          </cell>
          <cell r="AB206">
            <v>1240</v>
          </cell>
          <cell r="AC206">
            <v>652</v>
          </cell>
          <cell r="AD206">
            <v>588</v>
          </cell>
          <cell r="AE206">
            <v>1264</v>
          </cell>
          <cell r="AF206">
            <v>641</v>
          </cell>
          <cell r="AG206">
            <v>623</v>
          </cell>
          <cell r="AH206">
            <v>1305</v>
          </cell>
          <cell r="AI206">
            <v>654</v>
          </cell>
          <cell r="AJ206">
            <v>651</v>
          </cell>
          <cell r="AK206">
            <v>1279</v>
          </cell>
          <cell r="AL206">
            <v>661</v>
          </cell>
          <cell r="AM206">
            <v>618</v>
          </cell>
          <cell r="AN206">
            <v>1292</v>
          </cell>
          <cell r="AO206">
            <v>644</v>
          </cell>
          <cell r="AP206">
            <v>648</v>
          </cell>
          <cell r="AQ206">
            <v>1264</v>
          </cell>
          <cell r="AR206">
            <v>676</v>
          </cell>
          <cell r="AS206">
            <v>588</v>
          </cell>
          <cell r="AT206">
            <v>1092</v>
          </cell>
          <cell r="AU206">
            <v>554</v>
          </cell>
          <cell r="AV206">
            <v>538</v>
          </cell>
          <cell r="AW206">
            <v>1180</v>
          </cell>
          <cell r="AX206">
            <v>573</v>
          </cell>
          <cell r="AY206">
            <v>607</v>
          </cell>
          <cell r="AZ206">
            <v>1117</v>
          </cell>
          <cell r="BA206">
            <v>567</v>
          </cell>
          <cell r="BB206">
            <v>550</v>
          </cell>
          <cell r="BC206">
            <v>1071</v>
          </cell>
          <cell r="BD206">
            <v>537</v>
          </cell>
          <cell r="BE206">
            <v>534</v>
          </cell>
          <cell r="BF206">
            <v>944</v>
          </cell>
          <cell r="BG206">
            <v>478</v>
          </cell>
          <cell r="BH206">
            <v>466</v>
          </cell>
          <cell r="BI206">
            <v>1074</v>
          </cell>
          <cell r="BJ206">
            <v>541</v>
          </cell>
          <cell r="BK206">
            <v>533</v>
          </cell>
          <cell r="BL206">
            <v>1119</v>
          </cell>
          <cell r="BM206">
            <v>544</v>
          </cell>
          <cell r="BN206">
            <v>575</v>
          </cell>
          <cell r="BO206">
            <v>999</v>
          </cell>
          <cell r="BP206">
            <v>491</v>
          </cell>
          <cell r="BQ206">
            <v>508</v>
          </cell>
          <cell r="BR206">
            <v>1046</v>
          </cell>
          <cell r="BS206">
            <v>575</v>
          </cell>
          <cell r="BT206">
            <v>471</v>
          </cell>
          <cell r="BU206">
            <v>1006</v>
          </cell>
          <cell r="BV206">
            <v>524</v>
          </cell>
          <cell r="BW206">
            <v>482</v>
          </cell>
          <cell r="BX206">
            <v>1064</v>
          </cell>
          <cell r="BY206">
            <v>557</v>
          </cell>
          <cell r="BZ206">
            <v>507</v>
          </cell>
          <cell r="CA206">
            <v>921</v>
          </cell>
          <cell r="CB206">
            <v>467</v>
          </cell>
          <cell r="CC206">
            <v>454</v>
          </cell>
          <cell r="CD206">
            <v>798</v>
          </cell>
          <cell r="CE206">
            <v>398</v>
          </cell>
          <cell r="CF206">
            <v>400</v>
          </cell>
          <cell r="CG206">
            <v>940</v>
          </cell>
          <cell r="CH206">
            <v>491</v>
          </cell>
          <cell r="CI206">
            <v>449</v>
          </cell>
          <cell r="CJ206">
            <v>943</v>
          </cell>
          <cell r="CK206">
            <v>486</v>
          </cell>
          <cell r="CL206">
            <v>457</v>
          </cell>
          <cell r="CM206">
            <v>1118</v>
          </cell>
          <cell r="CN206">
            <v>535</v>
          </cell>
          <cell r="CO206">
            <v>583</v>
          </cell>
          <cell r="CP206">
            <v>1130</v>
          </cell>
          <cell r="CQ206">
            <v>576</v>
          </cell>
          <cell r="CR206">
            <v>554</v>
          </cell>
          <cell r="CS206">
            <v>1155</v>
          </cell>
          <cell r="CT206">
            <v>591</v>
          </cell>
          <cell r="CU206">
            <v>564</v>
          </cell>
          <cell r="CV206">
            <v>1121</v>
          </cell>
          <cell r="CW206">
            <v>542</v>
          </cell>
          <cell r="CX206">
            <v>579</v>
          </cell>
          <cell r="CY206">
            <v>1238</v>
          </cell>
          <cell r="CZ206">
            <v>588</v>
          </cell>
          <cell r="DA206">
            <v>650</v>
          </cell>
          <cell r="DB206">
            <v>1274</v>
          </cell>
          <cell r="DC206">
            <v>611</v>
          </cell>
          <cell r="DD206">
            <v>663</v>
          </cell>
          <cell r="DE206">
            <v>1245</v>
          </cell>
          <cell r="DF206">
            <v>623</v>
          </cell>
          <cell r="DG206">
            <v>622</v>
          </cell>
          <cell r="DH206">
            <v>1264</v>
          </cell>
          <cell r="DI206">
            <v>631</v>
          </cell>
          <cell r="DJ206">
            <v>633</v>
          </cell>
          <cell r="DK206">
            <v>1240</v>
          </cell>
          <cell r="DL206">
            <v>591</v>
          </cell>
          <cell r="DM206">
            <v>649</v>
          </cell>
          <cell r="DN206">
            <v>1275</v>
          </cell>
          <cell r="DO206">
            <v>652</v>
          </cell>
          <cell r="DP206">
            <v>623</v>
          </cell>
          <cell r="DQ206">
            <v>1309</v>
          </cell>
          <cell r="DR206">
            <v>664</v>
          </cell>
          <cell r="DS206">
            <v>645</v>
          </cell>
          <cell r="DT206">
            <v>1236</v>
          </cell>
          <cell r="DU206">
            <v>589</v>
          </cell>
          <cell r="DV206">
            <v>647</v>
          </cell>
          <cell r="DW206">
            <v>1189</v>
          </cell>
          <cell r="DX206">
            <v>630</v>
          </cell>
          <cell r="DY206">
            <v>559</v>
          </cell>
          <cell r="DZ206">
            <v>1125</v>
          </cell>
          <cell r="EA206">
            <v>563</v>
          </cell>
          <cell r="EB206">
            <v>562</v>
          </cell>
          <cell r="EC206">
            <v>1103</v>
          </cell>
          <cell r="ED206">
            <v>544</v>
          </cell>
          <cell r="EE206">
            <v>559</v>
          </cell>
          <cell r="EF206">
            <v>1000</v>
          </cell>
          <cell r="EG206">
            <v>542</v>
          </cell>
          <cell r="EH206">
            <v>458</v>
          </cell>
          <cell r="EI206">
            <v>1079</v>
          </cell>
          <cell r="EJ206">
            <v>513</v>
          </cell>
          <cell r="EK206">
            <v>566</v>
          </cell>
          <cell r="EL206">
            <v>1066</v>
          </cell>
          <cell r="EM206">
            <v>523</v>
          </cell>
          <cell r="EN206">
            <v>543</v>
          </cell>
          <cell r="EO206">
            <v>1096</v>
          </cell>
          <cell r="EP206">
            <v>572</v>
          </cell>
          <cell r="EQ206">
            <v>524</v>
          </cell>
          <cell r="ER206">
            <v>1071</v>
          </cell>
          <cell r="ES206">
            <v>530</v>
          </cell>
          <cell r="ET206">
            <v>541</v>
          </cell>
          <cell r="EU206">
            <v>1208</v>
          </cell>
          <cell r="EV206">
            <v>606</v>
          </cell>
          <cell r="EW206">
            <v>602</v>
          </cell>
          <cell r="EX206">
            <v>1250</v>
          </cell>
          <cell r="EY206">
            <v>604</v>
          </cell>
          <cell r="EZ206">
            <v>646</v>
          </cell>
          <cell r="FA206">
            <v>1187</v>
          </cell>
          <cell r="FB206">
            <v>569</v>
          </cell>
          <cell r="FC206">
            <v>618</v>
          </cell>
          <cell r="FD206">
            <v>1210</v>
          </cell>
          <cell r="FE206">
            <v>605</v>
          </cell>
          <cell r="FF206">
            <v>605</v>
          </cell>
          <cell r="FG206">
            <v>1239</v>
          </cell>
          <cell r="FH206">
            <v>623</v>
          </cell>
          <cell r="FI206">
            <v>616</v>
          </cell>
          <cell r="FJ206">
            <v>1230</v>
          </cell>
          <cell r="FK206">
            <v>569</v>
          </cell>
          <cell r="FL206">
            <v>661</v>
          </cell>
          <cell r="FM206">
            <v>1125</v>
          </cell>
          <cell r="FN206">
            <v>574</v>
          </cell>
          <cell r="FO206">
            <v>551</v>
          </cell>
          <cell r="FP206">
            <v>1179</v>
          </cell>
          <cell r="FQ206">
            <v>595</v>
          </cell>
          <cell r="FR206">
            <v>584</v>
          </cell>
          <cell r="FS206">
            <v>1169</v>
          </cell>
          <cell r="FT206">
            <v>567</v>
          </cell>
          <cell r="FU206">
            <v>602</v>
          </cell>
          <cell r="FV206">
            <v>1199</v>
          </cell>
          <cell r="FW206">
            <v>588</v>
          </cell>
          <cell r="FX206">
            <v>611</v>
          </cell>
          <cell r="FY206">
            <v>1236</v>
          </cell>
          <cell r="FZ206">
            <v>587</v>
          </cell>
          <cell r="GA206">
            <v>649</v>
          </cell>
          <cell r="GB206">
            <v>1146</v>
          </cell>
          <cell r="GC206">
            <v>574</v>
          </cell>
          <cell r="GD206">
            <v>572</v>
          </cell>
          <cell r="GE206">
            <v>1124</v>
          </cell>
          <cell r="GF206">
            <v>541</v>
          </cell>
          <cell r="GG206">
            <v>583</v>
          </cell>
          <cell r="GH206">
            <v>1106</v>
          </cell>
          <cell r="GI206">
            <v>569</v>
          </cell>
          <cell r="GJ206">
            <v>537</v>
          </cell>
          <cell r="GK206">
            <v>1136</v>
          </cell>
          <cell r="GL206">
            <v>553</v>
          </cell>
          <cell r="GM206">
            <v>583</v>
          </cell>
          <cell r="GN206">
            <v>1145</v>
          </cell>
          <cell r="GO206">
            <v>531</v>
          </cell>
          <cell r="GP206">
            <v>614</v>
          </cell>
          <cell r="GQ206">
            <v>1041</v>
          </cell>
          <cell r="GR206">
            <v>471</v>
          </cell>
          <cell r="GS206">
            <v>570</v>
          </cell>
          <cell r="GT206">
            <v>1038</v>
          </cell>
          <cell r="GU206">
            <v>497</v>
          </cell>
          <cell r="GV206">
            <v>541</v>
          </cell>
          <cell r="GW206">
            <v>1004</v>
          </cell>
          <cell r="GX206">
            <v>501</v>
          </cell>
          <cell r="GY206">
            <v>503</v>
          </cell>
          <cell r="GZ206">
            <v>1058</v>
          </cell>
          <cell r="HA206">
            <v>533</v>
          </cell>
          <cell r="HB206">
            <v>525</v>
          </cell>
          <cell r="HC206">
            <v>1015</v>
          </cell>
          <cell r="HD206">
            <v>538</v>
          </cell>
          <cell r="HE206">
            <v>477</v>
          </cell>
          <cell r="HF206">
            <v>1082</v>
          </cell>
          <cell r="HG206">
            <v>532</v>
          </cell>
          <cell r="HH206">
            <v>550</v>
          </cell>
          <cell r="HI206">
            <v>1086</v>
          </cell>
          <cell r="HJ206">
            <v>568</v>
          </cell>
          <cell r="HK206">
            <v>518</v>
          </cell>
          <cell r="HL206">
            <v>1071</v>
          </cell>
          <cell r="HM206">
            <v>542</v>
          </cell>
          <cell r="HN206">
            <v>529</v>
          </cell>
          <cell r="HO206">
            <v>1123</v>
          </cell>
          <cell r="HP206">
            <v>554</v>
          </cell>
          <cell r="HQ206">
            <v>569</v>
          </cell>
          <cell r="HR206">
            <v>1258</v>
          </cell>
          <cell r="HS206">
            <v>619</v>
          </cell>
          <cell r="HT206">
            <v>639</v>
          </cell>
          <cell r="HU206">
            <v>854</v>
          </cell>
          <cell r="HV206">
            <v>422</v>
          </cell>
          <cell r="HW206">
            <v>432</v>
          </cell>
          <cell r="HX206">
            <v>888</v>
          </cell>
          <cell r="HY206">
            <v>429</v>
          </cell>
          <cell r="HZ206">
            <v>459</v>
          </cell>
          <cell r="IA206">
            <v>878</v>
          </cell>
          <cell r="IB206">
            <v>445</v>
          </cell>
          <cell r="IC206">
            <v>433</v>
          </cell>
          <cell r="ID206">
            <v>773</v>
          </cell>
          <cell r="IE206">
            <v>409</v>
          </cell>
          <cell r="IF206">
            <v>364</v>
          </cell>
          <cell r="IG206">
            <v>668</v>
          </cell>
          <cell r="IH206">
            <v>319</v>
          </cell>
          <cell r="II206">
            <v>349</v>
          </cell>
          <cell r="IJ206">
            <v>650</v>
          </cell>
          <cell r="IK206">
            <v>310</v>
          </cell>
          <cell r="IL206">
            <v>340</v>
          </cell>
          <cell r="IM206">
            <v>568</v>
          </cell>
          <cell r="IN206">
            <v>262</v>
          </cell>
          <cell r="IO206">
            <v>306</v>
          </cell>
          <cell r="IP206">
            <v>609</v>
          </cell>
          <cell r="IQ206">
            <v>277</v>
          </cell>
          <cell r="IR206">
            <v>332</v>
          </cell>
          <cell r="IS206">
            <v>553</v>
          </cell>
          <cell r="IT206">
            <v>268</v>
          </cell>
          <cell r="IU206">
            <v>285</v>
          </cell>
          <cell r="IV206">
            <v>575</v>
          </cell>
          <cell r="IW206">
            <v>287</v>
          </cell>
          <cell r="IX206">
            <v>288</v>
          </cell>
          <cell r="IY206">
            <v>509</v>
          </cell>
          <cell r="IZ206">
            <v>218</v>
          </cell>
          <cell r="JA206">
            <v>291</v>
          </cell>
          <cell r="JB206">
            <v>483</v>
          </cell>
          <cell r="JC206">
            <v>212</v>
          </cell>
          <cell r="JD206">
            <v>271</v>
          </cell>
          <cell r="JE206">
            <v>429</v>
          </cell>
          <cell r="JF206">
            <v>183</v>
          </cell>
          <cell r="JG206">
            <v>246</v>
          </cell>
          <cell r="JH206">
            <v>408</v>
          </cell>
          <cell r="JI206">
            <v>178</v>
          </cell>
          <cell r="JJ206">
            <v>230</v>
          </cell>
          <cell r="JK206">
            <v>391</v>
          </cell>
          <cell r="JL206">
            <v>164</v>
          </cell>
          <cell r="JM206">
            <v>227</v>
          </cell>
          <cell r="JN206">
            <v>337</v>
          </cell>
          <cell r="JO206">
            <v>144</v>
          </cell>
          <cell r="JP206">
            <v>193</v>
          </cell>
          <cell r="JQ206">
            <v>363</v>
          </cell>
          <cell r="JR206">
            <v>129</v>
          </cell>
          <cell r="JS206">
            <v>234</v>
          </cell>
          <cell r="JT206">
            <v>278</v>
          </cell>
          <cell r="JU206">
            <v>99</v>
          </cell>
          <cell r="JV206">
            <v>179</v>
          </cell>
          <cell r="JW206">
            <v>276</v>
          </cell>
          <cell r="JX206">
            <v>93</v>
          </cell>
          <cell r="JY206">
            <v>183</v>
          </cell>
          <cell r="JZ206">
            <v>228</v>
          </cell>
          <cell r="KA206">
            <v>86</v>
          </cell>
          <cell r="KB206">
            <v>142</v>
          </cell>
          <cell r="KC206">
            <v>184</v>
          </cell>
          <cell r="KD206">
            <v>67</v>
          </cell>
          <cell r="KE206">
            <v>117</v>
          </cell>
          <cell r="KF206">
            <v>704</v>
          </cell>
          <cell r="KG206">
            <v>225</v>
          </cell>
          <cell r="KH206">
            <v>479</v>
          </cell>
        </row>
        <row r="207">
          <cell r="C207" t="str">
            <v>Peterborough</v>
          </cell>
          <cell r="D207" t="str">
            <v>E06000031</v>
          </cell>
          <cell r="E207" t="str">
            <v>Unitary Authority</v>
          </cell>
          <cell r="F207">
            <v>193980</v>
          </cell>
          <cell r="G207">
            <v>122930</v>
          </cell>
          <cell r="H207">
            <v>4.5577330200000006</v>
          </cell>
          <cell r="I207">
            <v>0.63372512630168054</v>
          </cell>
          <cell r="J207">
            <v>10599</v>
          </cell>
          <cell r="K207">
            <v>9850</v>
          </cell>
          <cell r="L207">
            <v>15523</v>
          </cell>
          <cell r="M207">
            <v>15035</v>
          </cell>
          <cell r="N207">
            <v>13785</v>
          </cell>
          <cell r="O207">
            <v>13062</v>
          </cell>
          <cell r="P207">
            <v>12709</v>
          </cell>
          <cell r="Q207">
            <v>12805</v>
          </cell>
          <cell r="R207">
            <v>9463</v>
          </cell>
          <cell r="S207">
            <v>10099</v>
          </cell>
          <cell r="T207">
            <v>97022</v>
          </cell>
          <cell r="U207">
            <v>96958</v>
          </cell>
          <cell r="V207">
            <v>3189</v>
          </cell>
          <cell r="W207">
            <v>1630</v>
          </cell>
          <cell r="X207">
            <v>1559</v>
          </cell>
          <cell r="Y207">
            <v>3196</v>
          </cell>
          <cell r="Z207">
            <v>1671</v>
          </cell>
          <cell r="AA207">
            <v>1525</v>
          </cell>
          <cell r="AB207">
            <v>3240</v>
          </cell>
          <cell r="AC207">
            <v>1686</v>
          </cell>
          <cell r="AD207">
            <v>1554</v>
          </cell>
          <cell r="AE207">
            <v>3338</v>
          </cell>
          <cell r="AF207">
            <v>1722</v>
          </cell>
          <cell r="AG207">
            <v>1616</v>
          </cell>
          <cell r="AH207">
            <v>2977</v>
          </cell>
          <cell r="AI207">
            <v>1547</v>
          </cell>
          <cell r="AJ207">
            <v>1430</v>
          </cell>
          <cell r="AK207">
            <v>2938</v>
          </cell>
          <cell r="AL207">
            <v>1539</v>
          </cell>
          <cell r="AM207">
            <v>1399</v>
          </cell>
          <cell r="AN207">
            <v>2854</v>
          </cell>
          <cell r="AO207">
            <v>1462</v>
          </cell>
          <cell r="AP207">
            <v>1392</v>
          </cell>
          <cell r="AQ207">
            <v>2775</v>
          </cell>
          <cell r="AR207">
            <v>1462</v>
          </cell>
          <cell r="AS207">
            <v>1313</v>
          </cell>
          <cell r="AT207">
            <v>2661</v>
          </cell>
          <cell r="AU207">
            <v>1332</v>
          </cell>
          <cell r="AV207">
            <v>1329</v>
          </cell>
          <cell r="AW207">
            <v>2436</v>
          </cell>
          <cell r="AX207">
            <v>1225</v>
          </cell>
          <cell r="AY207">
            <v>1211</v>
          </cell>
          <cell r="AZ207">
            <v>2349</v>
          </cell>
          <cell r="BA207">
            <v>1230</v>
          </cell>
          <cell r="BB207">
            <v>1119</v>
          </cell>
          <cell r="BC207">
            <v>2345</v>
          </cell>
          <cell r="BD207">
            <v>1164</v>
          </cell>
          <cell r="BE207">
            <v>1181</v>
          </cell>
          <cell r="BF207">
            <v>2131</v>
          </cell>
          <cell r="BG207">
            <v>1113</v>
          </cell>
          <cell r="BH207">
            <v>1018</v>
          </cell>
          <cell r="BI207">
            <v>2238</v>
          </cell>
          <cell r="BJ207">
            <v>1157</v>
          </cell>
          <cell r="BK207">
            <v>1081</v>
          </cell>
          <cell r="BL207">
            <v>2201</v>
          </cell>
          <cell r="BM207">
            <v>1130</v>
          </cell>
          <cell r="BN207">
            <v>1071</v>
          </cell>
          <cell r="BO207">
            <v>2295</v>
          </cell>
          <cell r="BP207">
            <v>1148</v>
          </cell>
          <cell r="BQ207">
            <v>1147</v>
          </cell>
          <cell r="BR207">
            <v>2257</v>
          </cell>
          <cell r="BS207">
            <v>1172</v>
          </cell>
          <cell r="BT207">
            <v>1085</v>
          </cell>
          <cell r="BU207">
            <v>2295</v>
          </cell>
          <cell r="BV207">
            <v>1167</v>
          </cell>
          <cell r="BW207">
            <v>1128</v>
          </cell>
          <cell r="BX207">
            <v>2335</v>
          </cell>
          <cell r="BY207">
            <v>1179</v>
          </cell>
          <cell r="BZ207">
            <v>1156</v>
          </cell>
          <cell r="CA207">
            <v>2070</v>
          </cell>
          <cell r="CB207">
            <v>1060</v>
          </cell>
          <cell r="CC207">
            <v>1010</v>
          </cell>
          <cell r="CD207">
            <v>1905</v>
          </cell>
          <cell r="CE207">
            <v>1023</v>
          </cell>
          <cell r="CF207">
            <v>882</v>
          </cell>
          <cell r="CG207">
            <v>2109</v>
          </cell>
          <cell r="CH207">
            <v>1143</v>
          </cell>
          <cell r="CI207">
            <v>966</v>
          </cell>
          <cell r="CJ207">
            <v>2275</v>
          </cell>
          <cell r="CK207">
            <v>1164</v>
          </cell>
          <cell r="CL207">
            <v>1111</v>
          </cell>
          <cell r="CM207">
            <v>2361</v>
          </cell>
          <cell r="CN207">
            <v>1222</v>
          </cell>
          <cell r="CO207">
            <v>1139</v>
          </cell>
          <cell r="CP207">
            <v>2842</v>
          </cell>
          <cell r="CQ207">
            <v>1469</v>
          </cell>
          <cell r="CR207">
            <v>1373</v>
          </cell>
          <cell r="CS207">
            <v>2837</v>
          </cell>
          <cell r="CT207">
            <v>1486</v>
          </cell>
          <cell r="CU207">
            <v>1351</v>
          </cell>
          <cell r="CV207">
            <v>2894</v>
          </cell>
          <cell r="CW207">
            <v>1468</v>
          </cell>
          <cell r="CX207">
            <v>1426</v>
          </cell>
          <cell r="CY207">
            <v>3063</v>
          </cell>
          <cell r="CZ207">
            <v>1568</v>
          </cell>
          <cell r="DA207">
            <v>1495</v>
          </cell>
          <cell r="DB207">
            <v>3083</v>
          </cell>
          <cell r="DC207">
            <v>1549</v>
          </cell>
          <cell r="DD207">
            <v>1534</v>
          </cell>
          <cell r="DE207">
            <v>3295</v>
          </cell>
          <cell r="DF207">
            <v>1718</v>
          </cell>
          <cell r="DG207">
            <v>1577</v>
          </cell>
          <cell r="DH207">
            <v>3184</v>
          </cell>
          <cell r="DI207">
            <v>1591</v>
          </cell>
          <cell r="DJ207">
            <v>1593</v>
          </cell>
          <cell r="DK207">
            <v>3096</v>
          </cell>
          <cell r="DL207">
            <v>1520</v>
          </cell>
          <cell r="DM207">
            <v>1576</v>
          </cell>
          <cell r="DN207">
            <v>3071</v>
          </cell>
          <cell r="DO207">
            <v>1529</v>
          </cell>
          <cell r="DP207">
            <v>1542</v>
          </cell>
          <cell r="DQ207">
            <v>3000</v>
          </cell>
          <cell r="DR207">
            <v>1532</v>
          </cell>
          <cell r="DS207">
            <v>1468</v>
          </cell>
          <cell r="DT207">
            <v>3035</v>
          </cell>
          <cell r="DU207">
            <v>1562</v>
          </cell>
          <cell r="DV207">
            <v>1473</v>
          </cell>
          <cell r="DW207">
            <v>3061</v>
          </cell>
          <cell r="DX207">
            <v>1538</v>
          </cell>
          <cell r="DY207">
            <v>1523</v>
          </cell>
          <cell r="DZ207">
            <v>2856</v>
          </cell>
          <cell r="EA207">
            <v>1524</v>
          </cell>
          <cell r="EB207">
            <v>1332</v>
          </cell>
          <cell r="EC207">
            <v>2689</v>
          </cell>
          <cell r="ED207">
            <v>1357</v>
          </cell>
          <cell r="EE207">
            <v>1332</v>
          </cell>
          <cell r="EF207">
            <v>2625</v>
          </cell>
          <cell r="EG207">
            <v>1311</v>
          </cell>
          <cell r="EH207">
            <v>1314</v>
          </cell>
          <cell r="EI207">
            <v>2521</v>
          </cell>
          <cell r="EJ207">
            <v>1342</v>
          </cell>
          <cell r="EK207">
            <v>1179</v>
          </cell>
          <cell r="EL207">
            <v>2596</v>
          </cell>
          <cell r="EM207">
            <v>1360</v>
          </cell>
          <cell r="EN207">
            <v>1236</v>
          </cell>
          <cell r="EO207">
            <v>2472</v>
          </cell>
          <cell r="EP207">
            <v>1233</v>
          </cell>
          <cell r="EQ207">
            <v>1239</v>
          </cell>
          <cell r="ER207">
            <v>2675</v>
          </cell>
          <cell r="ES207">
            <v>1389</v>
          </cell>
          <cell r="ET207">
            <v>1286</v>
          </cell>
          <cell r="EU207">
            <v>2729</v>
          </cell>
          <cell r="EV207">
            <v>1411</v>
          </cell>
          <cell r="EW207">
            <v>1318</v>
          </cell>
          <cell r="EX207">
            <v>2623</v>
          </cell>
          <cell r="EY207">
            <v>1320</v>
          </cell>
          <cell r="EZ207">
            <v>1303</v>
          </cell>
          <cell r="FA207">
            <v>2642</v>
          </cell>
          <cell r="FB207">
            <v>1330</v>
          </cell>
          <cell r="FC207">
            <v>1312</v>
          </cell>
          <cell r="FD207">
            <v>2669</v>
          </cell>
          <cell r="FE207">
            <v>1356</v>
          </cell>
          <cell r="FF207">
            <v>1313</v>
          </cell>
          <cell r="FG207">
            <v>2634</v>
          </cell>
          <cell r="FH207">
            <v>1332</v>
          </cell>
          <cell r="FI207">
            <v>1302</v>
          </cell>
          <cell r="FJ207">
            <v>2633</v>
          </cell>
          <cell r="FK207">
            <v>1365</v>
          </cell>
          <cell r="FL207">
            <v>1268</v>
          </cell>
          <cell r="FM207">
            <v>2632</v>
          </cell>
          <cell r="FN207">
            <v>1277</v>
          </cell>
          <cell r="FO207">
            <v>1355</v>
          </cell>
          <cell r="FP207">
            <v>2557</v>
          </cell>
          <cell r="FQ207">
            <v>1203</v>
          </cell>
          <cell r="FR207">
            <v>1354</v>
          </cell>
          <cell r="FS207">
            <v>2555</v>
          </cell>
          <cell r="FT207">
            <v>1269</v>
          </cell>
          <cell r="FU207">
            <v>1286</v>
          </cell>
          <cell r="FV207">
            <v>2458</v>
          </cell>
          <cell r="FW207">
            <v>1213</v>
          </cell>
          <cell r="FX207">
            <v>1245</v>
          </cell>
          <cell r="FY207">
            <v>2340</v>
          </cell>
          <cell r="FZ207">
            <v>1168</v>
          </cell>
          <cell r="GA207">
            <v>1172</v>
          </cell>
          <cell r="GB207">
            <v>2394</v>
          </cell>
          <cell r="GC207">
            <v>1196</v>
          </cell>
          <cell r="GD207">
            <v>1198</v>
          </cell>
          <cell r="GE207">
            <v>2208</v>
          </cell>
          <cell r="GF207">
            <v>1145</v>
          </cell>
          <cell r="GG207">
            <v>1063</v>
          </cell>
          <cell r="GH207">
            <v>2156</v>
          </cell>
          <cell r="GI207">
            <v>1031</v>
          </cell>
          <cell r="GJ207">
            <v>1125</v>
          </cell>
          <cell r="GK207">
            <v>2123</v>
          </cell>
          <cell r="GL207">
            <v>1040</v>
          </cell>
          <cell r="GM207">
            <v>1083</v>
          </cell>
          <cell r="GN207">
            <v>1944</v>
          </cell>
          <cell r="GO207">
            <v>951</v>
          </cell>
          <cell r="GP207">
            <v>993</v>
          </cell>
          <cell r="GQ207">
            <v>1952</v>
          </cell>
          <cell r="GR207">
            <v>946</v>
          </cell>
          <cell r="GS207">
            <v>1006</v>
          </cell>
          <cell r="GT207">
            <v>1892</v>
          </cell>
          <cell r="GU207">
            <v>916</v>
          </cell>
          <cell r="GV207">
            <v>976</v>
          </cell>
          <cell r="GW207">
            <v>1907</v>
          </cell>
          <cell r="GX207">
            <v>877</v>
          </cell>
          <cell r="GY207">
            <v>1030</v>
          </cell>
          <cell r="GZ207">
            <v>1846</v>
          </cell>
          <cell r="HA207">
            <v>890</v>
          </cell>
          <cell r="HB207">
            <v>956</v>
          </cell>
          <cell r="HC207">
            <v>1831</v>
          </cell>
          <cell r="HD207">
            <v>844</v>
          </cell>
          <cell r="HE207">
            <v>987</v>
          </cell>
          <cell r="HF207">
            <v>1703</v>
          </cell>
          <cell r="HG207">
            <v>823</v>
          </cell>
          <cell r="HH207">
            <v>880</v>
          </cell>
          <cell r="HI207">
            <v>1791</v>
          </cell>
          <cell r="HJ207">
            <v>944</v>
          </cell>
          <cell r="HK207">
            <v>847</v>
          </cell>
          <cell r="HL207">
            <v>1708</v>
          </cell>
          <cell r="HM207">
            <v>867</v>
          </cell>
          <cell r="HN207">
            <v>841</v>
          </cell>
          <cell r="HO207">
            <v>1751</v>
          </cell>
          <cell r="HP207">
            <v>868</v>
          </cell>
          <cell r="HQ207">
            <v>883</v>
          </cell>
          <cell r="HR207">
            <v>1978</v>
          </cell>
          <cell r="HS207">
            <v>952</v>
          </cell>
          <cell r="HT207">
            <v>1026</v>
          </cell>
          <cell r="HU207">
            <v>1570</v>
          </cell>
          <cell r="HV207">
            <v>783</v>
          </cell>
          <cell r="HW207">
            <v>787</v>
          </cell>
          <cell r="HX207">
            <v>1379</v>
          </cell>
          <cell r="HY207">
            <v>658</v>
          </cell>
          <cell r="HZ207">
            <v>721</v>
          </cell>
          <cell r="IA207">
            <v>1414</v>
          </cell>
          <cell r="IB207">
            <v>667</v>
          </cell>
          <cell r="IC207">
            <v>747</v>
          </cell>
          <cell r="ID207">
            <v>1230</v>
          </cell>
          <cell r="IE207">
            <v>581</v>
          </cell>
          <cell r="IF207">
            <v>649</v>
          </cell>
          <cell r="IG207">
            <v>1111</v>
          </cell>
          <cell r="IH207">
            <v>504</v>
          </cell>
          <cell r="II207">
            <v>607</v>
          </cell>
          <cell r="IJ207">
            <v>1042</v>
          </cell>
          <cell r="IK207">
            <v>512</v>
          </cell>
          <cell r="IL207">
            <v>530</v>
          </cell>
          <cell r="IM207">
            <v>1110</v>
          </cell>
          <cell r="IN207">
            <v>536</v>
          </cell>
          <cell r="IO207">
            <v>574</v>
          </cell>
          <cell r="IP207">
            <v>1082</v>
          </cell>
          <cell r="IQ207">
            <v>491</v>
          </cell>
          <cell r="IR207">
            <v>591</v>
          </cell>
          <cell r="IS207">
            <v>953</v>
          </cell>
          <cell r="IT207">
            <v>448</v>
          </cell>
          <cell r="IU207">
            <v>505</v>
          </cell>
          <cell r="IV207">
            <v>963</v>
          </cell>
          <cell r="IW207">
            <v>444</v>
          </cell>
          <cell r="IX207">
            <v>519</v>
          </cell>
          <cell r="IY207">
            <v>992</v>
          </cell>
          <cell r="IZ207">
            <v>446</v>
          </cell>
          <cell r="JA207">
            <v>546</v>
          </cell>
          <cell r="JB207">
            <v>910</v>
          </cell>
          <cell r="JC207">
            <v>406</v>
          </cell>
          <cell r="JD207">
            <v>504</v>
          </cell>
          <cell r="JE207">
            <v>835</v>
          </cell>
          <cell r="JF207">
            <v>360</v>
          </cell>
          <cell r="JG207">
            <v>475</v>
          </cell>
          <cell r="JH207">
            <v>785</v>
          </cell>
          <cell r="JI207">
            <v>308</v>
          </cell>
          <cell r="JJ207">
            <v>477</v>
          </cell>
          <cell r="JK207">
            <v>796</v>
          </cell>
          <cell r="JL207">
            <v>336</v>
          </cell>
          <cell r="JM207">
            <v>460</v>
          </cell>
          <cell r="JN207">
            <v>706</v>
          </cell>
          <cell r="JO207">
            <v>282</v>
          </cell>
          <cell r="JP207">
            <v>424</v>
          </cell>
          <cell r="JQ207">
            <v>631</v>
          </cell>
          <cell r="JR207">
            <v>250</v>
          </cell>
          <cell r="JS207">
            <v>381</v>
          </cell>
          <cell r="JT207">
            <v>570</v>
          </cell>
          <cell r="JU207">
            <v>225</v>
          </cell>
          <cell r="JV207">
            <v>345</v>
          </cell>
          <cell r="JW207">
            <v>486</v>
          </cell>
          <cell r="JX207">
            <v>174</v>
          </cell>
          <cell r="JY207">
            <v>312</v>
          </cell>
          <cell r="JZ207">
            <v>427</v>
          </cell>
          <cell r="KA207">
            <v>135</v>
          </cell>
          <cell r="KB207">
            <v>292</v>
          </cell>
          <cell r="KC207">
            <v>377</v>
          </cell>
          <cell r="KD207">
            <v>141</v>
          </cell>
          <cell r="KE207">
            <v>236</v>
          </cell>
          <cell r="KF207">
            <v>1290</v>
          </cell>
          <cell r="KG207">
            <v>407</v>
          </cell>
          <cell r="KH207">
            <v>883</v>
          </cell>
        </row>
        <row r="208">
          <cell r="C208" t="str">
            <v>Plymouth</v>
          </cell>
          <cell r="D208" t="str">
            <v>E06000026</v>
          </cell>
          <cell r="E208" t="str">
            <v>Unitary Authority</v>
          </cell>
          <cell r="F208">
            <v>262712</v>
          </cell>
          <cell r="G208">
            <v>170006</v>
          </cell>
          <cell r="H208">
            <v>5.6057604200000002</v>
          </cell>
          <cell r="I208">
            <v>0.6471192789061786</v>
          </cell>
          <cell r="J208">
            <v>20707</v>
          </cell>
          <cell r="K208">
            <v>18651</v>
          </cell>
          <cell r="L208">
            <v>18799</v>
          </cell>
          <cell r="M208">
            <v>17749</v>
          </cell>
          <cell r="N208">
            <v>15116</v>
          </cell>
          <cell r="O208">
            <v>15275</v>
          </cell>
          <cell r="P208">
            <v>16896</v>
          </cell>
          <cell r="Q208">
            <v>17789</v>
          </cell>
          <cell r="R208">
            <v>14331</v>
          </cell>
          <cell r="S208">
            <v>14693</v>
          </cell>
          <cell r="T208">
            <v>130585</v>
          </cell>
          <cell r="U208">
            <v>132127</v>
          </cell>
          <cell r="V208">
            <v>3107</v>
          </cell>
          <cell r="W208">
            <v>1590</v>
          </cell>
          <cell r="X208">
            <v>1517</v>
          </cell>
          <cell r="Y208">
            <v>3088</v>
          </cell>
          <cell r="Z208">
            <v>1585</v>
          </cell>
          <cell r="AA208">
            <v>1503</v>
          </cell>
          <cell r="AB208">
            <v>3171</v>
          </cell>
          <cell r="AC208">
            <v>1621</v>
          </cell>
          <cell r="AD208">
            <v>1550</v>
          </cell>
          <cell r="AE208">
            <v>3412</v>
          </cell>
          <cell r="AF208">
            <v>1732</v>
          </cell>
          <cell r="AG208">
            <v>1680</v>
          </cell>
          <cell r="AH208">
            <v>3266</v>
          </cell>
          <cell r="AI208">
            <v>1666</v>
          </cell>
          <cell r="AJ208">
            <v>1600</v>
          </cell>
          <cell r="AK208">
            <v>3052</v>
          </cell>
          <cell r="AL208">
            <v>1520</v>
          </cell>
          <cell r="AM208">
            <v>1532</v>
          </cell>
          <cell r="AN208">
            <v>2974</v>
          </cell>
          <cell r="AO208">
            <v>1576</v>
          </cell>
          <cell r="AP208">
            <v>1398</v>
          </cell>
          <cell r="AQ208">
            <v>3073</v>
          </cell>
          <cell r="AR208">
            <v>1548</v>
          </cell>
          <cell r="AS208">
            <v>1525</v>
          </cell>
          <cell r="AT208">
            <v>2853</v>
          </cell>
          <cell r="AU208">
            <v>1458</v>
          </cell>
          <cell r="AV208">
            <v>1395</v>
          </cell>
          <cell r="AW208">
            <v>2769</v>
          </cell>
          <cell r="AX208">
            <v>1434</v>
          </cell>
          <cell r="AY208">
            <v>1335</v>
          </cell>
          <cell r="AZ208">
            <v>2656</v>
          </cell>
          <cell r="BA208">
            <v>1296</v>
          </cell>
          <cell r="BB208">
            <v>1360</v>
          </cell>
          <cell r="BC208">
            <v>2609</v>
          </cell>
          <cell r="BD208">
            <v>1339</v>
          </cell>
          <cell r="BE208">
            <v>1270</v>
          </cell>
          <cell r="BF208">
            <v>2530</v>
          </cell>
          <cell r="BG208">
            <v>1300</v>
          </cell>
          <cell r="BH208">
            <v>1230</v>
          </cell>
          <cell r="BI208">
            <v>2521</v>
          </cell>
          <cell r="BJ208">
            <v>1309</v>
          </cell>
          <cell r="BK208">
            <v>1212</v>
          </cell>
          <cell r="BL208">
            <v>2517</v>
          </cell>
          <cell r="BM208">
            <v>1305</v>
          </cell>
          <cell r="BN208">
            <v>1212</v>
          </cell>
          <cell r="BO208">
            <v>2725</v>
          </cell>
          <cell r="BP208">
            <v>1389</v>
          </cell>
          <cell r="BQ208">
            <v>1336</v>
          </cell>
          <cell r="BR208">
            <v>2773</v>
          </cell>
          <cell r="BS208">
            <v>1403</v>
          </cell>
          <cell r="BT208">
            <v>1370</v>
          </cell>
          <cell r="BU208">
            <v>2846</v>
          </cell>
          <cell r="BV208">
            <v>1489</v>
          </cell>
          <cell r="BW208">
            <v>1357</v>
          </cell>
          <cell r="BX208">
            <v>3278</v>
          </cell>
          <cell r="BY208">
            <v>1617</v>
          </cell>
          <cell r="BZ208">
            <v>1661</v>
          </cell>
          <cell r="CA208">
            <v>4952</v>
          </cell>
          <cell r="CB208">
            <v>2577</v>
          </cell>
          <cell r="CC208">
            <v>2375</v>
          </cell>
          <cell r="CD208">
            <v>5561</v>
          </cell>
          <cell r="CE208">
            <v>2782</v>
          </cell>
          <cell r="CF208">
            <v>2779</v>
          </cell>
          <cell r="CG208">
            <v>5889</v>
          </cell>
          <cell r="CH208">
            <v>3085</v>
          </cell>
          <cell r="CI208">
            <v>2804</v>
          </cell>
          <cell r="CJ208">
            <v>5263</v>
          </cell>
          <cell r="CK208">
            <v>2896</v>
          </cell>
          <cell r="CL208">
            <v>2367</v>
          </cell>
          <cell r="CM208">
            <v>4488</v>
          </cell>
          <cell r="CN208">
            <v>2419</v>
          </cell>
          <cell r="CO208">
            <v>2069</v>
          </cell>
          <cell r="CP208">
            <v>4308</v>
          </cell>
          <cell r="CQ208">
            <v>2439</v>
          </cell>
          <cell r="CR208">
            <v>1869</v>
          </cell>
          <cell r="CS208">
            <v>4258</v>
          </cell>
          <cell r="CT208">
            <v>2285</v>
          </cell>
          <cell r="CU208">
            <v>1973</v>
          </cell>
          <cell r="CV208">
            <v>3738</v>
          </cell>
          <cell r="CW208">
            <v>2054</v>
          </cell>
          <cell r="CX208">
            <v>1684</v>
          </cell>
          <cell r="CY208">
            <v>3533</v>
          </cell>
          <cell r="CZ208">
            <v>1804</v>
          </cell>
          <cell r="DA208">
            <v>1729</v>
          </cell>
          <cell r="DB208">
            <v>3558</v>
          </cell>
          <cell r="DC208">
            <v>1694</v>
          </cell>
          <cell r="DD208">
            <v>1864</v>
          </cell>
          <cell r="DE208">
            <v>3497</v>
          </cell>
          <cell r="DF208">
            <v>1779</v>
          </cell>
          <cell r="DG208">
            <v>1718</v>
          </cell>
          <cell r="DH208">
            <v>3698</v>
          </cell>
          <cell r="DI208">
            <v>1927</v>
          </cell>
          <cell r="DJ208">
            <v>1771</v>
          </cell>
          <cell r="DK208">
            <v>3739</v>
          </cell>
          <cell r="DL208">
            <v>1873</v>
          </cell>
          <cell r="DM208">
            <v>1866</v>
          </cell>
          <cell r="DN208">
            <v>3585</v>
          </cell>
          <cell r="DO208">
            <v>1831</v>
          </cell>
          <cell r="DP208">
            <v>1754</v>
          </cell>
          <cell r="DQ208">
            <v>3648</v>
          </cell>
          <cell r="DR208">
            <v>1886</v>
          </cell>
          <cell r="DS208">
            <v>1762</v>
          </cell>
          <cell r="DT208">
            <v>3294</v>
          </cell>
          <cell r="DU208">
            <v>1666</v>
          </cell>
          <cell r="DV208">
            <v>1628</v>
          </cell>
          <cell r="DW208">
            <v>3268</v>
          </cell>
          <cell r="DX208">
            <v>1584</v>
          </cell>
          <cell r="DY208">
            <v>1684</v>
          </cell>
          <cell r="DZ208">
            <v>3072</v>
          </cell>
          <cell r="EA208">
            <v>1548</v>
          </cell>
          <cell r="EB208">
            <v>1524</v>
          </cell>
          <cell r="EC208">
            <v>2826</v>
          </cell>
          <cell r="ED208">
            <v>1447</v>
          </cell>
          <cell r="EE208">
            <v>1379</v>
          </cell>
          <cell r="EF208">
            <v>2720</v>
          </cell>
          <cell r="EG208">
            <v>1400</v>
          </cell>
          <cell r="EH208">
            <v>1320</v>
          </cell>
          <cell r="EI208">
            <v>2827</v>
          </cell>
          <cell r="EJ208">
            <v>1393</v>
          </cell>
          <cell r="EK208">
            <v>1434</v>
          </cell>
          <cell r="EL208">
            <v>2891</v>
          </cell>
          <cell r="EM208">
            <v>1441</v>
          </cell>
          <cell r="EN208">
            <v>1450</v>
          </cell>
          <cell r="EO208">
            <v>2993</v>
          </cell>
          <cell r="EP208">
            <v>1433</v>
          </cell>
          <cell r="EQ208">
            <v>1560</v>
          </cell>
          <cell r="ER208">
            <v>3095</v>
          </cell>
          <cell r="ES208">
            <v>1568</v>
          </cell>
          <cell r="ET208">
            <v>1527</v>
          </cell>
          <cell r="EU208">
            <v>3217</v>
          </cell>
          <cell r="EV208">
            <v>1601</v>
          </cell>
          <cell r="EW208">
            <v>1616</v>
          </cell>
          <cell r="EX208">
            <v>3482</v>
          </cell>
          <cell r="EY208">
            <v>1701</v>
          </cell>
          <cell r="EZ208">
            <v>1781</v>
          </cell>
          <cell r="FA208">
            <v>3390</v>
          </cell>
          <cell r="FB208">
            <v>1569</v>
          </cell>
          <cell r="FC208">
            <v>1821</v>
          </cell>
          <cell r="FD208">
            <v>3561</v>
          </cell>
          <cell r="FE208">
            <v>1748</v>
          </cell>
          <cell r="FF208">
            <v>1813</v>
          </cell>
          <cell r="FG208">
            <v>3453</v>
          </cell>
          <cell r="FH208">
            <v>1668</v>
          </cell>
          <cell r="FI208">
            <v>1785</v>
          </cell>
          <cell r="FJ208">
            <v>3506</v>
          </cell>
          <cell r="FK208">
            <v>1665</v>
          </cell>
          <cell r="FL208">
            <v>1841</v>
          </cell>
          <cell r="FM208">
            <v>3554</v>
          </cell>
          <cell r="FN208">
            <v>1768</v>
          </cell>
          <cell r="FO208">
            <v>1786</v>
          </cell>
          <cell r="FP208">
            <v>3555</v>
          </cell>
          <cell r="FQ208">
            <v>1774</v>
          </cell>
          <cell r="FR208">
            <v>1781</v>
          </cell>
          <cell r="FS208">
            <v>3582</v>
          </cell>
          <cell r="FT208">
            <v>1736</v>
          </cell>
          <cell r="FU208">
            <v>1846</v>
          </cell>
          <cell r="FV208">
            <v>3342</v>
          </cell>
          <cell r="FW208">
            <v>1679</v>
          </cell>
          <cell r="FX208">
            <v>1663</v>
          </cell>
          <cell r="FY208">
            <v>3383</v>
          </cell>
          <cell r="FZ208">
            <v>1647</v>
          </cell>
          <cell r="GA208">
            <v>1736</v>
          </cell>
          <cell r="GB208">
            <v>3359</v>
          </cell>
          <cell r="GC208">
            <v>1642</v>
          </cell>
          <cell r="GD208">
            <v>1717</v>
          </cell>
          <cell r="GE208">
            <v>3306</v>
          </cell>
          <cell r="GF208">
            <v>1699</v>
          </cell>
          <cell r="GG208">
            <v>1607</v>
          </cell>
          <cell r="GH208">
            <v>3266</v>
          </cell>
          <cell r="GI208">
            <v>1618</v>
          </cell>
          <cell r="GJ208">
            <v>1648</v>
          </cell>
          <cell r="GK208">
            <v>3086</v>
          </cell>
          <cell r="GL208">
            <v>1594</v>
          </cell>
          <cell r="GM208">
            <v>1492</v>
          </cell>
          <cell r="GN208">
            <v>3193</v>
          </cell>
          <cell r="GO208">
            <v>1588</v>
          </cell>
          <cell r="GP208">
            <v>1605</v>
          </cell>
          <cell r="GQ208">
            <v>2876</v>
          </cell>
          <cell r="GR208">
            <v>1443</v>
          </cell>
          <cell r="GS208">
            <v>1433</v>
          </cell>
          <cell r="GT208">
            <v>2644</v>
          </cell>
          <cell r="GU208">
            <v>1310</v>
          </cell>
          <cell r="GV208">
            <v>1334</v>
          </cell>
          <cell r="GW208">
            <v>2706</v>
          </cell>
          <cell r="GX208">
            <v>1307</v>
          </cell>
          <cell r="GY208">
            <v>1399</v>
          </cell>
          <cell r="GZ208">
            <v>2626</v>
          </cell>
          <cell r="HA208">
            <v>1271</v>
          </cell>
          <cell r="HB208">
            <v>1355</v>
          </cell>
          <cell r="HC208">
            <v>2725</v>
          </cell>
          <cell r="HD208">
            <v>1256</v>
          </cell>
          <cell r="HE208">
            <v>1469</v>
          </cell>
          <cell r="HF208">
            <v>2596</v>
          </cell>
          <cell r="HG208">
            <v>1245</v>
          </cell>
          <cell r="HH208">
            <v>1351</v>
          </cell>
          <cell r="HI208">
            <v>2710</v>
          </cell>
          <cell r="HJ208">
            <v>1319</v>
          </cell>
          <cell r="HK208">
            <v>1391</v>
          </cell>
          <cell r="HL208">
            <v>2801</v>
          </cell>
          <cell r="HM208">
            <v>1390</v>
          </cell>
          <cell r="HN208">
            <v>1411</v>
          </cell>
          <cell r="HO208">
            <v>2989</v>
          </cell>
          <cell r="HP208">
            <v>1425</v>
          </cell>
          <cell r="HQ208">
            <v>1564</v>
          </cell>
          <cell r="HR208">
            <v>3249</v>
          </cell>
          <cell r="HS208">
            <v>1566</v>
          </cell>
          <cell r="HT208">
            <v>1683</v>
          </cell>
          <cell r="HU208">
            <v>2584</v>
          </cell>
          <cell r="HV208">
            <v>1261</v>
          </cell>
          <cell r="HW208">
            <v>1323</v>
          </cell>
          <cell r="HX208">
            <v>2484</v>
          </cell>
          <cell r="HY208">
            <v>1202</v>
          </cell>
          <cell r="HZ208">
            <v>1282</v>
          </cell>
          <cell r="IA208">
            <v>2413</v>
          </cell>
          <cell r="IB208">
            <v>1185</v>
          </cell>
          <cell r="IC208">
            <v>1228</v>
          </cell>
          <cell r="ID208">
            <v>2292</v>
          </cell>
          <cell r="IE208">
            <v>1147</v>
          </cell>
          <cell r="IF208">
            <v>1145</v>
          </cell>
          <cell r="IG208">
            <v>1904</v>
          </cell>
          <cell r="IH208">
            <v>893</v>
          </cell>
          <cell r="II208">
            <v>1011</v>
          </cell>
          <cell r="IJ208">
            <v>1777</v>
          </cell>
          <cell r="IK208">
            <v>850</v>
          </cell>
          <cell r="IL208">
            <v>927</v>
          </cell>
          <cell r="IM208">
            <v>1918</v>
          </cell>
          <cell r="IN208">
            <v>905</v>
          </cell>
          <cell r="IO208">
            <v>1013</v>
          </cell>
          <cell r="IP208">
            <v>1854</v>
          </cell>
          <cell r="IQ208">
            <v>833</v>
          </cell>
          <cell r="IR208">
            <v>1021</v>
          </cell>
          <cell r="IS208">
            <v>1741</v>
          </cell>
          <cell r="IT208">
            <v>794</v>
          </cell>
          <cell r="IU208">
            <v>947</v>
          </cell>
          <cell r="IV208">
            <v>1590</v>
          </cell>
          <cell r="IW208">
            <v>707</v>
          </cell>
          <cell r="IX208">
            <v>883</v>
          </cell>
          <cell r="IY208">
            <v>1590</v>
          </cell>
          <cell r="IZ208">
            <v>702</v>
          </cell>
          <cell r="JA208">
            <v>888</v>
          </cell>
          <cell r="JB208">
            <v>1481</v>
          </cell>
          <cell r="JC208">
            <v>660</v>
          </cell>
          <cell r="JD208">
            <v>821</v>
          </cell>
          <cell r="JE208">
            <v>1390</v>
          </cell>
          <cell r="JF208">
            <v>593</v>
          </cell>
          <cell r="JG208">
            <v>797</v>
          </cell>
          <cell r="JH208">
            <v>1275</v>
          </cell>
          <cell r="JI208">
            <v>540</v>
          </cell>
          <cell r="JJ208">
            <v>735</v>
          </cell>
          <cell r="JK208">
            <v>1193</v>
          </cell>
          <cell r="JL208">
            <v>500</v>
          </cell>
          <cell r="JM208">
            <v>693</v>
          </cell>
          <cell r="JN208">
            <v>1123</v>
          </cell>
          <cell r="JO208">
            <v>477</v>
          </cell>
          <cell r="JP208">
            <v>646</v>
          </cell>
          <cell r="JQ208">
            <v>978</v>
          </cell>
          <cell r="JR208">
            <v>418</v>
          </cell>
          <cell r="JS208">
            <v>560</v>
          </cell>
          <cell r="JT208">
            <v>882</v>
          </cell>
          <cell r="JU208">
            <v>300</v>
          </cell>
          <cell r="JV208">
            <v>582</v>
          </cell>
          <cell r="JW208">
            <v>739</v>
          </cell>
          <cell r="JX208">
            <v>261</v>
          </cell>
          <cell r="JY208">
            <v>478</v>
          </cell>
          <cell r="JZ208">
            <v>608</v>
          </cell>
          <cell r="KA208">
            <v>232</v>
          </cell>
          <cell r="KB208">
            <v>376</v>
          </cell>
          <cell r="KC208">
            <v>516</v>
          </cell>
          <cell r="KD208">
            <v>201</v>
          </cell>
          <cell r="KE208">
            <v>315</v>
          </cell>
          <cell r="KF208">
            <v>2302</v>
          </cell>
          <cell r="KG208">
            <v>707</v>
          </cell>
          <cell r="KH208">
            <v>1595</v>
          </cell>
        </row>
        <row r="209">
          <cell r="C209" t="str">
            <v>Poole</v>
          </cell>
          <cell r="D209" t="str">
            <v>E06000029</v>
          </cell>
          <cell r="E209" t="str">
            <v>Unitary Authority</v>
          </cell>
          <cell r="F209">
            <v>150577</v>
          </cell>
          <cell r="G209">
            <v>90987</v>
          </cell>
          <cell r="H209">
            <v>3.8650771700000002</v>
          </cell>
          <cell r="I209">
            <v>0.60425563000989524</v>
          </cell>
          <cell r="J209">
            <v>7299</v>
          </cell>
          <cell r="K209">
            <v>6955</v>
          </cell>
          <cell r="L209">
            <v>9161</v>
          </cell>
          <cell r="M209">
            <v>9087</v>
          </cell>
          <cell r="N209">
            <v>9435</v>
          </cell>
          <cell r="O209">
            <v>9264</v>
          </cell>
          <cell r="P209">
            <v>10858</v>
          </cell>
          <cell r="Q209">
            <v>10912</v>
          </cell>
          <cell r="R209">
            <v>8740</v>
          </cell>
          <cell r="S209">
            <v>9276</v>
          </cell>
          <cell r="T209">
            <v>74009</v>
          </cell>
          <cell r="U209">
            <v>76568</v>
          </cell>
          <cell r="V209">
            <v>1578</v>
          </cell>
          <cell r="W209">
            <v>786</v>
          </cell>
          <cell r="X209">
            <v>792</v>
          </cell>
          <cell r="Y209">
            <v>1636</v>
          </cell>
          <cell r="Z209">
            <v>844</v>
          </cell>
          <cell r="AA209">
            <v>792</v>
          </cell>
          <cell r="AB209">
            <v>1641</v>
          </cell>
          <cell r="AC209">
            <v>849</v>
          </cell>
          <cell r="AD209">
            <v>792</v>
          </cell>
          <cell r="AE209">
            <v>1801</v>
          </cell>
          <cell r="AF209">
            <v>964</v>
          </cell>
          <cell r="AG209">
            <v>837</v>
          </cell>
          <cell r="AH209">
            <v>1791</v>
          </cell>
          <cell r="AI209">
            <v>947</v>
          </cell>
          <cell r="AJ209">
            <v>844</v>
          </cell>
          <cell r="AK209">
            <v>1704</v>
          </cell>
          <cell r="AL209">
            <v>885</v>
          </cell>
          <cell r="AM209">
            <v>819</v>
          </cell>
          <cell r="AN209">
            <v>1665</v>
          </cell>
          <cell r="AO209">
            <v>843</v>
          </cell>
          <cell r="AP209">
            <v>822</v>
          </cell>
          <cell r="AQ209">
            <v>1788</v>
          </cell>
          <cell r="AR209">
            <v>925</v>
          </cell>
          <cell r="AS209">
            <v>863</v>
          </cell>
          <cell r="AT209">
            <v>1705</v>
          </cell>
          <cell r="AU209">
            <v>918</v>
          </cell>
          <cell r="AV209">
            <v>787</v>
          </cell>
          <cell r="AW209">
            <v>1684</v>
          </cell>
          <cell r="AX209">
            <v>847</v>
          </cell>
          <cell r="AY209">
            <v>837</v>
          </cell>
          <cell r="AZ209">
            <v>1638</v>
          </cell>
          <cell r="BA209">
            <v>813</v>
          </cell>
          <cell r="BB209">
            <v>825</v>
          </cell>
          <cell r="BC209">
            <v>1567</v>
          </cell>
          <cell r="BD209">
            <v>803</v>
          </cell>
          <cell r="BE209">
            <v>764</v>
          </cell>
          <cell r="BF209">
            <v>1496</v>
          </cell>
          <cell r="BG209">
            <v>739</v>
          </cell>
          <cell r="BH209">
            <v>757</v>
          </cell>
          <cell r="BI209">
            <v>1435</v>
          </cell>
          <cell r="BJ209">
            <v>731</v>
          </cell>
          <cell r="BK209">
            <v>704</v>
          </cell>
          <cell r="BL209">
            <v>1639</v>
          </cell>
          <cell r="BM209">
            <v>835</v>
          </cell>
          <cell r="BN209">
            <v>804</v>
          </cell>
          <cell r="BO209">
            <v>1686</v>
          </cell>
          <cell r="BP209">
            <v>886</v>
          </cell>
          <cell r="BQ209">
            <v>800</v>
          </cell>
          <cell r="BR209">
            <v>1691</v>
          </cell>
          <cell r="BS209">
            <v>854</v>
          </cell>
          <cell r="BT209">
            <v>837</v>
          </cell>
          <cell r="BU209">
            <v>1658</v>
          </cell>
          <cell r="BV209">
            <v>816</v>
          </cell>
          <cell r="BW209">
            <v>842</v>
          </cell>
          <cell r="BX209">
            <v>1751</v>
          </cell>
          <cell r="BY209">
            <v>857</v>
          </cell>
          <cell r="BZ209">
            <v>894</v>
          </cell>
          <cell r="CA209">
            <v>1574</v>
          </cell>
          <cell r="CB209">
            <v>794</v>
          </cell>
          <cell r="CC209">
            <v>780</v>
          </cell>
          <cell r="CD209">
            <v>1426</v>
          </cell>
          <cell r="CE209">
            <v>721</v>
          </cell>
          <cell r="CF209">
            <v>705</v>
          </cell>
          <cell r="CG209">
            <v>1501</v>
          </cell>
          <cell r="CH209">
            <v>829</v>
          </cell>
          <cell r="CI209">
            <v>672</v>
          </cell>
          <cell r="CJ209">
            <v>1511</v>
          </cell>
          <cell r="CK209">
            <v>812</v>
          </cell>
          <cell r="CL209">
            <v>699</v>
          </cell>
          <cell r="CM209">
            <v>1516</v>
          </cell>
          <cell r="CN209">
            <v>716</v>
          </cell>
          <cell r="CO209">
            <v>800</v>
          </cell>
          <cell r="CP209">
            <v>1626</v>
          </cell>
          <cell r="CQ209">
            <v>900</v>
          </cell>
          <cell r="CR209">
            <v>726</v>
          </cell>
          <cell r="CS209">
            <v>1687</v>
          </cell>
          <cell r="CT209">
            <v>904</v>
          </cell>
          <cell r="CU209">
            <v>783</v>
          </cell>
          <cell r="CV209">
            <v>1686</v>
          </cell>
          <cell r="CW209">
            <v>849</v>
          </cell>
          <cell r="CX209">
            <v>837</v>
          </cell>
          <cell r="CY209">
            <v>1772</v>
          </cell>
          <cell r="CZ209">
            <v>874</v>
          </cell>
          <cell r="DA209">
            <v>898</v>
          </cell>
          <cell r="DB209">
            <v>1840</v>
          </cell>
          <cell r="DC209">
            <v>943</v>
          </cell>
          <cell r="DD209">
            <v>897</v>
          </cell>
          <cell r="DE209">
            <v>1876</v>
          </cell>
          <cell r="DF209">
            <v>954</v>
          </cell>
          <cell r="DG209">
            <v>922</v>
          </cell>
          <cell r="DH209">
            <v>1739</v>
          </cell>
          <cell r="DI209">
            <v>848</v>
          </cell>
          <cell r="DJ209">
            <v>891</v>
          </cell>
          <cell r="DK209">
            <v>1812</v>
          </cell>
          <cell r="DL209">
            <v>881</v>
          </cell>
          <cell r="DM209">
            <v>931</v>
          </cell>
          <cell r="DN209">
            <v>1924</v>
          </cell>
          <cell r="DO209">
            <v>992</v>
          </cell>
          <cell r="DP209">
            <v>932</v>
          </cell>
          <cell r="DQ209">
            <v>1929</v>
          </cell>
          <cell r="DR209">
            <v>951</v>
          </cell>
          <cell r="DS209">
            <v>978</v>
          </cell>
          <cell r="DT209">
            <v>1983</v>
          </cell>
          <cell r="DU209">
            <v>965</v>
          </cell>
          <cell r="DV209">
            <v>1018</v>
          </cell>
          <cell r="DW209">
            <v>1901</v>
          </cell>
          <cell r="DX209">
            <v>956</v>
          </cell>
          <cell r="DY209">
            <v>945</v>
          </cell>
          <cell r="DZ209">
            <v>1969</v>
          </cell>
          <cell r="EA209">
            <v>1032</v>
          </cell>
          <cell r="EB209">
            <v>937</v>
          </cell>
          <cell r="EC209">
            <v>1677</v>
          </cell>
          <cell r="ED209">
            <v>845</v>
          </cell>
          <cell r="EE209">
            <v>832</v>
          </cell>
          <cell r="EF209">
            <v>1729</v>
          </cell>
          <cell r="EG209">
            <v>884</v>
          </cell>
          <cell r="EH209">
            <v>845</v>
          </cell>
          <cell r="EI209">
            <v>1715</v>
          </cell>
          <cell r="EJ209">
            <v>849</v>
          </cell>
          <cell r="EK209">
            <v>866</v>
          </cell>
          <cell r="EL209">
            <v>1787</v>
          </cell>
          <cell r="EM209">
            <v>897</v>
          </cell>
          <cell r="EN209">
            <v>890</v>
          </cell>
          <cell r="EO209">
            <v>1841</v>
          </cell>
          <cell r="EP209">
            <v>891</v>
          </cell>
          <cell r="EQ209">
            <v>950</v>
          </cell>
          <cell r="ER209">
            <v>1918</v>
          </cell>
          <cell r="ES209">
            <v>944</v>
          </cell>
          <cell r="ET209">
            <v>974</v>
          </cell>
          <cell r="EU209">
            <v>1999</v>
          </cell>
          <cell r="EV209">
            <v>1023</v>
          </cell>
          <cell r="EW209">
            <v>976</v>
          </cell>
          <cell r="EX209">
            <v>2163</v>
          </cell>
          <cell r="EY209">
            <v>1114</v>
          </cell>
          <cell r="EZ209">
            <v>1049</v>
          </cell>
          <cell r="FA209">
            <v>2169</v>
          </cell>
          <cell r="FB209">
            <v>1050</v>
          </cell>
          <cell r="FC209">
            <v>1119</v>
          </cell>
          <cell r="FD209">
            <v>2162</v>
          </cell>
          <cell r="FE209">
            <v>1112</v>
          </cell>
          <cell r="FF209">
            <v>1050</v>
          </cell>
          <cell r="FG209">
            <v>2096</v>
          </cell>
          <cell r="FH209">
            <v>1051</v>
          </cell>
          <cell r="FI209">
            <v>1045</v>
          </cell>
          <cell r="FJ209">
            <v>2239</v>
          </cell>
          <cell r="FK209">
            <v>1142</v>
          </cell>
          <cell r="FL209">
            <v>1097</v>
          </cell>
          <cell r="FM209">
            <v>2306</v>
          </cell>
          <cell r="FN209">
            <v>1116</v>
          </cell>
          <cell r="FO209">
            <v>1190</v>
          </cell>
          <cell r="FP209">
            <v>2150</v>
          </cell>
          <cell r="FQ209">
            <v>1051</v>
          </cell>
          <cell r="FR209">
            <v>1099</v>
          </cell>
          <cell r="FS209">
            <v>2187</v>
          </cell>
          <cell r="FT209">
            <v>1140</v>
          </cell>
          <cell r="FU209">
            <v>1047</v>
          </cell>
          <cell r="FV209">
            <v>2233</v>
          </cell>
          <cell r="FW209">
            <v>1096</v>
          </cell>
          <cell r="FX209">
            <v>1137</v>
          </cell>
          <cell r="FY209">
            <v>2238</v>
          </cell>
          <cell r="FZ209">
            <v>1115</v>
          </cell>
          <cell r="GA209">
            <v>1123</v>
          </cell>
          <cell r="GB209">
            <v>1990</v>
          </cell>
          <cell r="GC209">
            <v>985</v>
          </cell>
          <cell r="GD209">
            <v>1005</v>
          </cell>
          <cell r="GE209">
            <v>1912</v>
          </cell>
          <cell r="GF209">
            <v>960</v>
          </cell>
          <cell r="GG209">
            <v>952</v>
          </cell>
          <cell r="GH209">
            <v>1951</v>
          </cell>
          <cell r="GI209">
            <v>956</v>
          </cell>
          <cell r="GJ209">
            <v>995</v>
          </cell>
          <cell r="GK209">
            <v>1940</v>
          </cell>
          <cell r="GL209">
            <v>927</v>
          </cell>
          <cell r="GM209">
            <v>1013</v>
          </cell>
          <cell r="GN209">
            <v>1773</v>
          </cell>
          <cell r="GO209">
            <v>876</v>
          </cell>
          <cell r="GP209">
            <v>897</v>
          </cell>
          <cell r="GQ209">
            <v>1810</v>
          </cell>
          <cell r="GR209">
            <v>864</v>
          </cell>
          <cell r="GS209">
            <v>946</v>
          </cell>
          <cell r="GT209">
            <v>1737</v>
          </cell>
          <cell r="GU209">
            <v>849</v>
          </cell>
          <cell r="GV209">
            <v>888</v>
          </cell>
          <cell r="GW209">
            <v>1745</v>
          </cell>
          <cell r="GX209">
            <v>834</v>
          </cell>
          <cell r="GY209">
            <v>911</v>
          </cell>
          <cell r="GZ209">
            <v>1714</v>
          </cell>
          <cell r="HA209">
            <v>808</v>
          </cell>
          <cell r="HB209">
            <v>906</v>
          </cell>
          <cell r="HC209">
            <v>1727</v>
          </cell>
          <cell r="HD209">
            <v>841</v>
          </cell>
          <cell r="HE209">
            <v>886</v>
          </cell>
          <cell r="HF209">
            <v>1707</v>
          </cell>
          <cell r="HG209">
            <v>825</v>
          </cell>
          <cell r="HH209">
            <v>882</v>
          </cell>
          <cell r="HI209">
            <v>1864</v>
          </cell>
          <cell r="HJ209">
            <v>879</v>
          </cell>
          <cell r="HK209">
            <v>985</v>
          </cell>
          <cell r="HL209">
            <v>1830</v>
          </cell>
          <cell r="HM209">
            <v>846</v>
          </cell>
          <cell r="HN209">
            <v>984</v>
          </cell>
          <cell r="HO209">
            <v>2066</v>
          </cell>
          <cell r="HP209">
            <v>1026</v>
          </cell>
          <cell r="HQ209">
            <v>1040</v>
          </cell>
          <cell r="HR209">
            <v>2301</v>
          </cell>
          <cell r="HS209">
            <v>1120</v>
          </cell>
          <cell r="HT209">
            <v>1181</v>
          </cell>
          <cell r="HU209">
            <v>1689</v>
          </cell>
          <cell r="HV209">
            <v>826</v>
          </cell>
          <cell r="HW209">
            <v>863</v>
          </cell>
          <cell r="HX209">
            <v>1661</v>
          </cell>
          <cell r="HY209">
            <v>815</v>
          </cell>
          <cell r="HZ209">
            <v>846</v>
          </cell>
          <cell r="IA209">
            <v>1655</v>
          </cell>
          <cell r="IB209">
            <v>793</v>
          </cell>
          <cell r="IC209">
            <v>862</v>
          </cell>
          <cell r="ID209">
            <v>1525</v>
          </cell>
          <cell r="IE209">
            <v>723</v>
          </cell>
          <cell r="IF209">
            <v>802</v>
          </cell>
          <cell r="IG209">
            <v>1349</v>
          </cell>
          <cell r="IH209">
            <v>653</v>
          </cell>
          <cell r="II209">
            <v>696</v>
          </cell>
          <cell r="IJ209">
            <v>1159</v>
          </cell>
          <cell r="IK209">
            <v>542</v>
          </cell>
          <cell r="IL209">
            <v>617</v>
          </cell>
          <cell r="IM209">
            <v>1214</v>
          </cell>
          <cell r="IN209">
            <v>567</v>
          </cell>
          <cell r="IO209">
            <v>647</v>
          </cell>
          <cell r="IP209">
            <v>1263</v>
          </cell>
          <cell r="IQ209">
            <v>629</v>
          </cell>
          <cell r="IR209">
            <v>634</v>
          </cell>
          <cell r="IS209">
            <v>1286</v>
          </cell>
          <cell r="IT209">
            <v>599</v>
          </cell>
          <cell r="IU209">
            <v>687</v>
          </cell>
          <cell r="IV209">
            <v>1188</v>
          </cell>
          <cell r="IW209">
            <v>550</v>
          </cell>
          <cell r="IX209">
            <v>638</v>
          </cell>
          <cell r="IY209">
            <v>1120</v>
          </cell>
          <cell r="IZ209">
            <v>512</v>
          </cell>
          <cell r="JA209">
            <v>608</v>
          </cell>
          <cell r="JB209">
            <v>1064</v>
          </cell>
          <cell r="JC209">
            <v>463</v>
          </cell>
          <cell r="JD209">
            <v>601</v>
          </cell>
          <cell r="JE209">
            <v>972</v>
          </cell>
          <cell r="JF209">
            <v>417</v>
          </cell>
          <cell r="JG209">
            <v>555</v>
          </cell>
          <cell r="JH209">
            <v>955</v>
          </cell>
          <cell r="JI209">
            <v>379</v>
          </cell>
          <cell r="JJ209">
            <v>576</v>
          </cell>
          <cell r="JK209">
            <v>891</v>
          </cell>
          <cell r="JL209">
            <v>368</v>
          </cell>
          <cell r="JM209">
            <v>523</v>
          </cell>
          <cell r="JN209">
            <v>898</v>
          </cell>
          <cell r="JO209">
            <v>344</v>
          </cell>
          <cell r="JP209">
            <v>554</v>
          </cell>
          <cell r="JQ209">
            <v>860</v>
          </cell>
          <cell r="JR209">
            <v>339</v>
          </cell>
          <cell r="JS209">
            <v>521</v>
          </cell>
          <cell r="JT209">
            <v>701</v>
          </cell>
          <cell r="JU209">
            <v>274</v>
          </cell>
          <cell r="JV209">
            <v>427</v>
          </cell>
          <cell r="JW209">
            <v>646</v>
          </cell>
          <cell r="JX209">
            <v>231</v>
          </cell>
          <cell r="JY209">
            <v>415</v>
          </cell>
          <cell r="JZ209">
            <v>564</v>
          </cell>
          <cell r="KA209">
            <v>238</v>
          </cell>
          <cell r="KB209">
            <v>326</v>
          </cell>
          <cell r="KC209">
            <v>471</v>
          </cell>
          <cell r="KD209">
            <v>164</v>
          </cell>
          <cell r="KE209">
            <v>307</v>
          </cell>
          <cell r="KF209">
            <v>1944</v>
          </cell>
          <cell r="KG209">
            <v>604</v>
          </cell>
          <cell r="KH209">
            <v>1340</v>
          </cell>
        </row>
        <row r="210">
          <cell r="C210" t="str">
            <v>Portsmouth</v>
          </cell>
          <cell r="D210" t="str">
            <v>E06000044</v>
          </cell>
          <cell r="E210" t="str">
            <v>Unitary Authority</v>
          </cell>
          <cell r="F210">
            <v>211758</v>
          </cell>
          <cell r="G210">
            <v>142763</v>
          </cell>
          <cell r="H210">
            <v>5.66081199</v>
          </cell>
          <cell r="I210">
            <v>0.67417996014318227</v>
          </cell>
          <cell r="J210">
            <v>19682</v>
          </cell>
          <cell r="K210">
            <v>16542</v>
          </cell>
          <cell r="L210">
            <v>17419</v>
          </cell>
          <cell r="M210">
            <v>16111</v>
          </cell>
          <cell r="N210">
            <v>13468</v>
          </cell>
          <cell r="O210">
            <v>12643</v>
          </cell>
          <cell r="P210">
            <v>13632</v>
          </cell>
          <cell r="Q210">
            <v>13410</v>
          </cell>
          <cell r="R210">
            <v>9991</v>
          </cell>
          <cell r="S210">
            <v>9865</v>
          </cell>
          <cell r="T210">
            <v>107678</v>
          </cell>
          <cell r="U210">
            <v>104080</v>
          </cell>
          <cell r="V210">
            <v>2741</v>
          </cell>
          <cell r="W210">
            <v>1406</v>
          </cell>
          <cell r="X210">
            <v>1335</v>
          </cell>
          <cell r="Y210">
            <v>2693</v>
          </cell>
          <cell r="Z210">
            <v>1424</v>
          </cell>
          <cell r="AA210">
            <v>1269</v>
          </cell>
          <cell r="AB210">
            <v>2749</v>
          </cell>
          <cell r="AC210">
            <v>1391</v>
          </cell>
          <cell r="AD210">
            <v>1358</v>
          </cell>
          <cell r="AE210">
            <v>2701</v>
          </cell>
          <cell r="AF210">
            <v>1346</v>
          </cell>
          <cell r="AG210">
            <v>1355</v>
          </cell>
          <cell r="AH210">
            <v>2686</v>
          </cell>
          <cell r="AI210">
            <v>1352</v>
          </cell>
          <cell r="AJ210">
            <v>1334</v>
          </cell>
          <cell r="AK210">
            <v>2711</v>
          </cell>
          <cell r="AL210">
            <v>1404</v>
          </cell>
          <cell r="AM210">
            <v>1307</v>
          </cell>
          <cell r="AN210">
            <v>2670</v>
          </cell>
          <cell r="AO210">
            <v>1376</v>
          </cell>
          <cell r="AP210">
            <v>1294</v>
          </cell>
          <cell r="AQ210">
            <v>2534</v>
          </cell>
          <cell r="AR210">
            <v>1278</v>
          </cell>
          <cell r="AS210">
            <v>1256</v>
          </cell>
          <cell r="AT210">
            <v>2601</v>
          </cell>
          <cell r="AU210">
            <v>1334</v>
          </cell>
          <cell r="AV210">
            <v>1267</v>
          </cell>
          <cell r="AW210">
            <v>2400</v>
          </cell>
          <cell r="AX210">
            <v>1297</v>
          </cell>
          <cell r="AY210">
            <v>1103</v>
          </cell>
          <cell r="AZ210">
            <v>2210</v>
          </cell>
          <cell r="BA210">
            <v>1124</v>
          </cell>
          <cell r="BB210">
            <v>1086</v>
          </cell>
          <cell r="BC210">
            <v>2314</v>
          </cell>
          <cell r="BD210">
            <v>1105</v>
          </cell>
          <cell r="BE210">
            <v>1209</v>
          </cell>
          <cell r="BF210">
            <v>2060</v>
          </cell>
          <cell r="BG210">
            <v>1089</v>
          </cell>
          <cell r="BH210">
            <v>971</v>
          </cell>
          <cell r="BI210">
            <v>2032</v>
          </cell>
          <cell r="BJ210">
            <v>1069</v>
          </cell>
          <cell r="BK210">
            <v>963</v>
          </cell>
          <cell r="BL210">
            <v>2030</v>
          </cell>
          <cell r="BM210">
            <v>1046</v>
          </cell>
          <cell r="BN210">
            <v>984</v>
          </cell>
          <cell r="BO210">
            <v>2178</v>
          </cell>
          <cell r="BP210">
            <v>1104</v>
          </cell>
          <cell r="BQ210">
            <v>1074</v>
          </cell>
          <cell r="BR210">
            <v>2092</v>
          </cell>
          <cell r="BS210">
            <v>1080</v>
          </cell>
          <cell r="BT210">
            <v>1012</v>
          </cell>
          <cell r="BU210">
            <v>2364</v>
          </cell>
          <cell r="BV210">
            <v>1240</v>
          </cell>
          <cell r="BW210">
            <v>1124</v>
          </cell>
          <cell r="BX210">
            <v>2724</v>
          </cell>
          <cell r="BY210">
            <v>1388</v>
          </cell>
          <cell r="BZ210">
            <v>1336</v>
          </cell>
          <cell r="CA210">
            <v>4435</v>
          </cell>
          <cell r="CB210">
            <v>2402</v>
          </cell>
          <cell r="CC210">
            <v>2033</v>
          </cell>
          <cell r="CD210">
            <v>5228</v>
          </cell>
          <cell r="CE210">
            <v>2791</v>
          </cell>
          <cell r="CF210">
            <v>2437</v>
          </cell>
          <cell r="CG210">
            <v>5504</v>
          </cell>
          <cell r="CH210">
            <v>2988</v>
          </cell>
          <cell r="CI210">
            <v>2516</v>
          </cell>
          <cell r="CJ210">
            <v>4960</v>
          </cell>
          <cell r="CK210">
            <v>2742</v>
          </cell>
          <cell r="CL210">
            <v>2218</v>
          </cell>
          <cell r="CM210">
            <v>4642</v>
          </cell>
          <cell r="CN210">
            <v>2640</v>
          </cell>
          <cell r="CO210">
            <v>2002</v>
          </cell>
          <cell r="CP210">
            <v>4275</v>
          </cell>
          <cell r="CQ210">
            <v>2411</v>
          </cell>
          <cell r="CR210">
            <v>1864</v>
          </cell>
          <cell r="CS210">
            <v>3993</v>
          </cell>
          <cell r="CT210">
            <v>2151</v>
          </cell>
          <cell r="CU210">
            <v>1842</v>
          </cell>
          <cell r="CV210">
            <v>3604</v>
          </cell>
          <cell r="CW210">
            <v>1876</v>
          </cell>
          <cell r="CX210">
            <v>1728</v>
          </cell>
          <cell r="CY210">
            <v>3325</v>
          </cell>
          <cell r="CZ210">
            <v>1780</v>
          </cell>
          <cell r="DA210">
            <v>1545</v>
          </cell>
          <cell r="DB210">
            <v>3183</v>
          </cell>
          <cell r="DC210">
            <v>1582</v>
          </cell>
          <cell r="DD210">
            <v>1601</v>
          </cell>
          <cell r="DE210">
            <v>3469</v>
          </cell>
          <cell r="DF210">
            <v>1712</v>
          </cell>
          <cell r="DG210">
            <v>1757</v>
          </cell>
          <cell r="DH210">
            <v>3403</v>
          </cell>
          <cell r="DI210">
            <v>1850</v>
          </cell>
          <cell r="DJ210">
            <v>1553</v>
          </cell>
          <cell r="DK210">
            <v>3455</v>
          </cell>
          <cell r="DL210">
            <v>1803</v>
          </cell>
          <cell r="DM210">
            <v>1652</v>
          </cell>
          <cell r="DN210">
            <v>3133</v>
          </cell>
          <cell r="DO210">
            <v>1614</v>
          </cell>
          <cell r="DP210">
            <v>1519</v>
          </cell>
          <cell r="DQ210">
            <v>3012</v>
          </cell>
          <cell r="DR210">
            <v>1542</v>
          </cell>
          <cell r="DS210">
            <v>1470</v>
          </cell>
          <cell r="DT210">
            <v>2953</v>
          </cell>
          <cell r="DU210">
            <v>1509</v>
          </cell>
          <cell r="DV210">
            <v>1444</v>
          </cell>
          <cell r="DW210">
            <v>2868</v>
          </cell>
          <cell r="DX210">
            <v>1523</v>
          </cell>
          <cell r="DY210">
            <v>1345</v>
          </cell>
          <cell r="DZ210">
            <v>2704</v>
          </cell>
          <cell r="EA210">
            <v>1421</v>
          </cell>
          <cell r="EB210">
            <v>1283</v>
          </cell>
          <cell r="EC210">
            <v>2429</v>
          </cell>
          <cell r="ED210">
            <v>1238</v>
          </cell>
          <cell r="EE210">
            <v>1191</v>
          </cell>
          <cell r="EF210">
            <v>2444</v>
          </cell>
          <cell r="EG210">
            <v>1288</v>
          </cell>
          <cell r="EH210">
            <v>1156</v>
          </cell>
          <cell r="EI210">
            <v>2491</v>
          </cell>
          <cell r="EJ210">
            <v>1271</v>
          </cell>
          <cell r="EK210">
            <v>1220</v>
          </cell>
          <cell r="EL210">
            <v>2465</v>
          </cell>
          <cell r="EM210">
            <v>1204</v>
          </cell>
          <cell r="EN210">
            <v>1261</v>
          </cell>
          <cell r="EO210">
            <v>2488</v>
          </cell>
          <cell r="EP210">
            <v>1307</v>
          </cell>
          <cell r="EQ210">
            <v>1181</v>
          </cell>
          <cell r="ER210">
            <v>2675</v>
          </cell>
          <cell r="ES210">
            <v>1386</v>
          </cell>
          <cell r="ET210">
            <v>1289</v>
          </cell>
          <cell r="EU210">
            <v>2765</v>
          </cell>
          <cell r="EV210">
            <v>1429</v>
          </cell>
          <cell r="EW210">
            <v>1336</v>
          </cell>
          <cell r="EX210">
            <v>2782</v>
          </cell>
          <cell r="EY210">
            <v>1401</v>
          </cell>
          <cell r="EZ210">
            <v>1381</v>
          </cell>
          <cell r="FA210">
            <v>2845</v>
          </cell>
          <cell r="FB210">
            <v>1453</v>
          </cell>
          <cell r="FC210">
            <v>1392</v>
          </cell>
          <cell r="FD210">
            <v>2631</v>
          </cell>
          <cell r="FE210">
            <v>1329</v>
          </cell>
          <cell r="FF210">
            <v>1302</v>
          </cell>
          <cell r="FG210">
            <v>2741</v>
          </cell>
          <cell r="FH210">
            <v>1389</v>
          </cell>
          <cell r="FI210">
            <v>1352</v>
          </cell>
          <cell r="FJ210">
            <v>2757</v>
          </cell>
          <cell r="FK210">
            <v>1398</v>
          </cell>
          <cell r="FL210">
            <v>1359</v>
          </cell>
          <cell r="FM210">
            <v>2762</v>
          </cell>
          <cell r="FN210">
            <v>1375</v>
          </cell>
          <cell r="FO210">
            <v>1387</v>
          </cell>
          <cell r="FP210">
            <v>2748</v>
          </cell>
          <cell r="FQ210">
            <v>1325</v>
          </cell>
          <cell r="FR210">
            <v>1423</v>
          </cell>
          <cell r="FS210">
            <v>2710</v>
          </cell>
          <cell r="FT210">
            <v>1391</v>
          </cell>
          <cell r="FU210">
            <v>1319</v>
          </cell>
          <cell r="FV210">
            <v>2719</v>
          </cell>
          <cell r="FW210">
            <v>1379</v>
          </cell>
          <cell r="FX210">
            <v>1340</v>
          </cell>
          <cell r="FY210">
            <v>2574</v>
          </cell>
          <cell r="FZ210">
            <v>1280</v>
          </cell>
          <cell r="GA210">
            <v>1294</v>
          </cell>
          <cell r="GB210">
            <v>2555</v>
          </cell>
          <cell r="GC210">
            <v>1313</v>
          </cell>
          <cell r="GD210">
            <v>1242</v>
          </cell>
          <cell r="GE210">
            <v>2437</v>
          </cell>
          <cell r="GF210">
            <v>1225</v>
          </cell>
          <cell r="GG210">
            <v>1212</v>
          </cell>
          <cell r="GH210">
            <v>2362</v>
          </cell>
          <cell r="GI210">
            <v>1223</v>
          </cell>
          <cell r="GJ210">
            <v>1139</v>
          </cell>
          <cell r="GK210">
            <v>2247</v>
          </cell>
          <cell r="GL210">
            <v>1147</v>
          </cell>
          <cell r="GM210">
            <v>1100</v>
          </cell>
          <cell r="GN210">
            <v>2118</v>
          </cell>
          <cell r="GO210">
            <v>1071</v>
          </cell>
          <cell r="GP210">
            <v>1047</v>
          </cell>
          <cell r="GQ210">
            <v>1970</v>
          </cell>
          <cell r="GR210">
            <v>1001</v>
          </cell>
          <cell r="GS210">
            <v>969</v>
          </cell>
          <cell r="GT210">
            <v>1865</v>
          </cell>
          <cell r="GU210">
            <v>916</v>
          </cell>
          <cell r="GV210">
            <v>949</v>
          </cell>
          <cell r="GW210">
            <v>1771</v>
          </cell>
          <cell r="GX210">
            <v>836</v>
          </cell>
          <cell r="GY210">
            <v>935</v>
          </cell>
          <cell r="GZ210">
            <v>1795</v>
          </cell>
          <cell r="HA210">
            <v>925</v>
          </cell>
          <cell r="HB210">
            <v>870</v>
          </cell>
          <cell r="HC210">
            <v>1672</v>
          </cell>
          <cell r="HD210">
            <v>842</v>
          </cell>
          <cell r="HE210">
            <v>830</v>
          </cell>
          <cell r="HF210">
            <v>1619</v>
          </cell>
          <cell r="HG210">
            <v>805</v>
          </cell>
          <cell r="HH210">
            <v>814</v>
          </cell>
          <cell r="HI210">
            <v>1747</v>
          </cell>
          <cell r="HJ210">
            <v>863</v>
          </cell>
          <cell r="HK210">
            <v>884</v>
          </cell>
          <cell r="HL210">
            <v>1799</v>
          </cell>
          <cell r="HM210">
            <v>883</v>
          </cell>
          <cell r="HN210">
            <v>916</v>
          </cell>
          <cell r="HO210">
            <v>1891</v>
          </cell>
          <cell r="HP210">
            <v>900</v>
          </cell>
          <cell r="HQ210">
            <v>991</v>
          </cell>
          <cell r="HR210">
            <v>2153</v>
          </cell>
          <cell r="HS210">
            <v>1053</v>
          </cell>
          <cell r="HT210">
            <v>1100</v>
          </cell>
          <cell r="HU210">
            <v>1666</v>
          </cell>
          <cell r="HV210">
            <v>825</v>
          </cell>
          <cell r="HW210">
            <v>841</v>
          </cell>
          <cell r="HX210">
            <v>1512</v>
          </cell>
          <cell r="HY210">
            <v>734</v>
          </cell>
          <cell r="HZ210">
            <v>778</v>
          </cell>
          <cell r="IA210">
            <v>1397</v>
          </cell>
          <cell r="IB210">
            <v>722</v>
          </cell>
          <cell r="IC210">
            <v>675</v>
          </cell>
          <cell r="ID210">
            <v>1343</v>
          </cell>
          <cell r="IE210">
            <v>668</v>
          </cell>
          <cell r="IF210">
            <v>675</v>
          </cell>
          <cell r="IG210">
            <v>1295</v>
          </cell>
          <cell r="IH210">
            <v>576</v>
          </cell>
          <cell r="II210">
            <v>719</v>
          </cell>
          <cell r="IJ210">
            <v>1091</v>
          </cell>
          <cell r="IK210">
            <v>539</v>
          </cell>
          <cell r="IL210">
            <v>552</v>
          </cell>
          <cell r="IM210">
            <v>1143</v>
          </cell>
          <cell r="IN210">
            <v>531</v>
          </cell>
          <cell r="IO210">
            <v>612</v>
          </cell>
          <cell r="IP210">
            <v>1123</v>
          </cell>
          <cell r="IQ210">
            <v>522</v>
          </cell>
          <cell r="IR210">
            <v>601</v>
          </cell>
          <cell r="IS210">
            <v>1121</v>
          </cell>
          <cell r="IT210">
            <v>500</v>
          </cell>
          <cell r="IU210">
            <v>621</v>
          </cell>
          <cell r="IV210">
            <v>1013</v>
          </cell>
          <cell r="IW210">
            <v>417</v>
          </cell>
          <cell r="IX210">
            <v>596</v>
          </cell>
          <cell r="IY210">
            <v>1026</v>
          </cell>
          <cell r="IZ210">
            <v>464</v>
          </cell>
          <cell r="JA210">
            <v>562</v>
          </cell>
          <cell r="JB210">
            <v>916</v>
          </cell>
          <cell r="JC210">
            <v>402</v>
          </cell>
          <cell r="JD210">
            <v>514</v>
          </cell>
          <cell r="JE210">
            <v>849</v>
          </cell>
          <cell r="JF210">
            <v>368</v>
          </cell>
          <cell r="JG210">
            <v>481</v>
          </cell>
          <cell r="JH210">
            <v>753</v>
          </cell>
          <cell r="JI210">
            <v>309</v>
          </cell>
          <cell r="JJ210">
            <v>444</v>
          </cell>
          <cell r="JK210">
            <v>787</v>
          </cell>
          <cell r="JL210">
            <v>322</v>
          </cell>
          <cell r="JM210">
            <v>465</v>
          </cell>
          <cell r="JN210">
            <v>711</v>
          </cell>
          <cell r="JO210">
            <v>306</v>
          </cell>
          <cell r="JP210">
            <v>405</v>
          </cell>
          <cell r="JQ210">
            <v>648</v>
          </cell>
          <cell r="JR210">
            <v>231</v>
          </cell>
          <cell r="JS210">
            <v>417</v>
          </cell>
          <cell r="JT210">
            <v>604</v>
          </cell>
          <cell r="JU210">
            <v>216</v>
          </cell>
          <cell r="JV210">
            <v>388</v>
          </cell>
          <cell r="JW210">
            <v>509</v>
          </cell>
          <cell r="JX210">
            <v>182</v>
          </cell>
          <cell r="JY210">
            <v>327</v>
          </cell>
          <cell r="JZ210">
            <v>423</v>
          </cell>
          <cell r="KA210">
            <v>142</v>
          </cell>
          <cell r="KB210">
            <v>281</v>
          </cell>
          <cell r="KC210">
            <v>416</v>
          </cell>
          <cell r="KD210">
            <v>156</v>
          </cell>
          <cell r="KE210">
            <v>260</v>
          </cell>
          <cell r="KF210">
            <v>1749</v>
          </cell>
          <cell r="KG210">
            <v>510</v>
          </cell>
          <cell r="KH210">
            <v>1239</v>
          </cell>
        </row>
        <row r="211">
          <cell r="C211" t="str">
            <v>Preston</v>
          </cell>
          <cell r="D211" t="str">
            <v>E07000123</v>
          </cell>
          <cell r="E211" t="str">
            <v>Non-metropolitan District</v>
          </cell>
          <cell r="F211">
            <v>141302</v>
          </cell>
          <cell r="G211">
            <v>93143</v>
          </cell>
          <cell r="H211">
            <v>5.6353198000000004</v>
          </cell>
          <cell r="I211">
            <v>0.65917679862988487</v>
          </cell>
          <cell r="J211">
            <v>11461</v>
          </cell>
          <cell r="K211">
            <v>10942</v>
          </cell>
          <cell r="L211">
            <v>10516</v>
          </cell>
          <cell r="M211">
            <v>9686</v>
          </cell>
          <cell r="N211">
            <v>8904</v>
          </cell>
          <cell r="O211">
            <v>8441</v>
          </cell>
          <cell r="P211">
            <v>9603</v>
          </cell>
          <cell r="Q211">
            <v>9190</v>
          </cell>
          <cell r="R211">
            <v>7281</v>
          </cell>
          <cell r="S211">
            <v>7119</v>
          </cell>
          <cell r="T211">
            <v>71324</v>
          </cell>
          <cell r="U211">
            <v>69978</v>
          </cell>
          <cell r="V211">
            <v>1910</v>
          </cell>
          <cell r="W211">
            <v>980</v>
          </cell>
          <cell r="X211">
            <v>930</v>
          </cell>
          <cell r="Y211">
            <v>1912</v>
          </cell>
          <cell r="Z211">
            <v>951</v>
          </cell>
          <cell r="AA211">
            <v>961</v>
          </cell>
          <cell r="AB211">
            <v>1824</v>
          </cell>
          <cell r="AC211">
            <v>896</v>
          </cell>
          <cell r="AD211">
            <v>928</v>
          </cell>
          <cell r="AE211">
            <v>1777</v>
          </cell>
          <cell r="AF211">
            <v>922</v>
          </cell>
          <cell r="AG211">
            <v>855</v>
          </cell>
          <cell r="AH211">
            <v>1924</v>
          </cell>
          <cell r="AI211">
            <v>1014</v>
          </cell>
          <cell r="AJ211">
            <v>910</v>
          </cell>
          <cell r="AK211">
            <v>1889</v>
          </cell>
          <cell r="AL211">
            <v>958</v>
          </cell>
          <cell r="AM211">
            <v>931</v>
          </cell>
          <cell r="AN211">
            <v>1885</v>
          </cell>
          <cell r="AO211">
            <v>948</v>
          </cell>
          <cell r="AP211">
            <v>937</v>
          </cell>
          <cell r="AQ211">
            <v>1807</v>
          </cell>
          <cell r="AR211">
            <v>955</v>
          </cell>
          <cell r="AS211">
            <v>852</v>
          </cell>
          <cell r="AT211">
            <v>1783</v>
          </cell>
          <cell r="AU211">
            <v>956</v>
          </cell>
          <cell r="AV211">
            <v>827</v>
          </cell>
          <cell r="AW211">
            <v>1760</v>
          </cell>
          <cell r="AX211">
            <v>875</v>
          </cell>
          <cell r="AY211">
            <v>885</v>
          </cell>
          <cell r="AZ211">
            <v>1594</v>
          </cell>
          <cell r="BA211">
            <v>828</v>
          </cell>
          <cell r="BB211">
            <v>766</v>
          </cell>
          <cell r="BC211">
            <v>1601</v>
          </cell>
          <cell r="BD211">
            <v>858</v>
          </cell>
          <cell r="BE211">
            <v>743</v>
          </cell>
          <cell r="BF211">
            <v>1484</v>
          </cell>
          <cell r="BG211">
            <v>748</v>
          </cell>
          <cell r="BH211">
            <v>736</v>
          </cell>
          <cell r="BI211">
            <v>1495</v>
          </cell>
          <cell r="BJ211">
            <v>760</v>
          </cell>
          <cell r="BK211">
            <v>735</v>
          </cell>
          <cell r="BL211">
            <v>1505</v>
          </cell>
          <cell r="BM211">
            <v>753</v>
          </cell>
          <cell r="BN211">
            <v>752</v>
          </cell>
          <cell r="BO211">
            <v>1502</v>
          </cell>
          <cell r="BP211">
            <v>767</v>
          </cell>
          <cell r="BQ211">
            <v>735</v>
          </cell>
          <cell r="BR211">
            <v>1581</v>
          </cell>
          <cell r="BS211">
            <v>819</v>
          </cell>
          <cell r="BT211">
            <v>762</v>
          </cell>
          <cell r="BU211">
            <v>1635</v>
          </cell>
          <cell r="BV211">
            <v>832</v>
          </cell>
          <cell r="BW211">
            <v>803</v>
          </cell>
          <cell r="BX211">
            <v>1881</v>
          </cell>
          <cell r="BY211">
            <v>989</v>
          </cell>
          <cell r="BZ211">
            <v>892</v>
          </cell>
          <cell r="CA211">
            <v>2779</v>
          </cell>
          <cell r="CB211">
            <v>1376</v>
          </cell>
          <cell r="CC211">
            <v>1403</v>
          </cell>
          <cell r="CD211">
            <v>3015</v>
          </cell>
          <cell r="CE211">
            <v>1541</v>
          </cell>
          <cell r="CF211">
            <v>1474</v>
          </cell>
          <cell r="CG211">
            <v>3137</v>
          </cell>
          <cell r="CH211">
            <v>1575</v>
          </cell>
          <cell r="CI211">
            <v>1562</v>
          </cell>
          <cell r="CJ211">
            <v>3003</v>
          </cell>
          <cell r="CK211">
            <v>1515</v>
          </cell>
          <cell r="CL211">
            <v>1488</v>
          </cell>
          <cell r="CM211">
            <v>2750</v>
          </cell>
          <cell r="CN211">
            <v>1428</v>
          </cell>
          <cell r="CO211">
            <v>1322</v>
          </cell>
          <cell r="CP211">
            <v>2622</v>
          </cell>
          <cell r="CQ211">
            <v>1386</v>
          </cell>
          <cell r="CR211">
            <v>1236</v>
          </cell>
          <cell r="CS211">
            <v>2465</v>
          </cell>
          <cell r="CT211">
            <v>1309</v>
          </cell>
          <cell r="CU211">
            <v>1156</v>
          </cell>
          <cell r="CV211">
            <v>2232</v>
          </cell>
          <cell r="CW211">
            <v>1181</v>
          </cell>
          <cell r="CX211">
            <v>1051</v>
          </cell>
          <cell r="CY211">
            <v>2153</v>
          </cell>
          <cell r="CZ211">
            <v>1153</v>
          </cell>
          <cell r="DA211">
            <v>1000</v>
          </cell>
          <cell r="DB211">
            <v>1956</v>
          </cell>
          <cell r="DC211">
            <v>1016</v>
          </cell>
          <cell r="DD211">
            <v>940</v>
          </cell>
          <cell r="DE211">
            <v>1971</v>
          </cell>
          <cell r="DF211">
            <v>1001</v>
          </cell>
          <cell r="DG211">
            <v>970</v>
          </cell>
          <cell r="DH211">
            <v>1927</v>
          </cell>
          <cell r="DI211">
            <v>1007</v>
          </cell>
          <cell r="DJ211">
            <v>920</v>
          </cell>
          <cell r="DK211">
            <v>2005</v>
          </cell>
          <cell r="DL211">
            <v>978</v>
          </cell>
          <cell r="DM211">
            <v>1027</v>
          </cell>
          <cell r="DN211">
            <v>1852</v>
          </cell>
          <cell r="DO211">
            <v>981</v>
          </cell>
          <cell r="DP211">
            <v>871</v>
          </cell>
          <cell r="DQ211">
            <v>1790</v>
          </cell>
          <cell r="DR211">
            <v>948</v>
          </cell>
          <cell r="DS211">
            <v>842</v>
          </cell>
          <cell r="DT211">
            <v>1851</v>
          </cell>
          <cell r="DU211">
            <v>942</v>
          </cell>
          <cell r="DV211">
            <v>909</v>
          </cell>
          <cell r="DW211">
            <v>1962</v>
          </cell>
          <cell r="DX211">
            <v>1003</v>
          </cell>
          <cell r="DY211">
            <v>959</v>
          </cell>
          <cell r="DZ211">
            <v>1832</v>
          </cell>
          <cell r="EA211">
            <v>997</v>
          </cell>
          <cell r="EB211">
            <v>835</v>
          </cell>
          <cell r="EC211">
            <v>1525</v>
          </cell>
          <cell r="ED211">
            <v>817</v>
          </cell>
          <cell r="EE211">
            <v>708</v>
          </cell>
          <cell r="EF211">
            <v>1581</v>
          </cell>
          <cell r="EG211">
            <v>783</v>
          </cell>
          <cell r="EH211">
            <v>798</v>
          </cell>
          <cell r="EI211">
            <v>1652</v>
          </cell>
          <cell r="EJ211">
            <v>841</v>
          </cell>
          <cell r="EK211">
            <v>811</v>
          </cell>
          <cell r="EL211">
            <v>1542</v>
          </cell>
          <cell r="EM211">
            <v>778</v>
          </cell>
          <cell r="EN211">
            <v>764</v>
          </cell>
          <cell r="EO211">
            <v>1675</v>
          </cell>
          <cell r="EP211">
            <v>857</v>
          </cell>
          <cell r="EQ211">
            <v>818</v>
          </cell>
          <cell r="ER211">
            <v>1851</v>
          </cell>
          <cell r="ES211">
            <v>956</v>
          </cell>
          <cell r="ET211">
            <v>895</v>
          </cell>
          <cell r="EU211">
            <v>1853</v>
          </cell>
          <cell r="EV211">
            <v>970</v>
          </cell>
          <cell r="EW211">
            <v>883</v>
          </cell>
          <cell r="EX211">
            <v>1872</v>
          </cell>
          <cell r="EY211">
            <v>902</v>
          </cell>
          <cell r="EZ211">
            <v>970</v>
          </cell>
          <cell r="FA211">
            <v>1913</v>
          </cell>
          <cell r="FB211">
            <v>994</v>
          </cell>
          <cell r="FC211">
            <v>919</v>
          </cell>
          <cell r="FD211">
            <v>1877</v>
          </cell>
          <cell r="FE211">
            <v>912</v>
          </cell>
          <cell r="FF211">
            <v>965</v>
          </cell>
          <cell r="FG211">
            <v>1950</v>
          </cell>
          <cell r="FH211">
            <v>989</v>
          </cell>
          <cell r="FI211">
            <v>961</v>
          </cell>
          <cell r="FJ211">
            <v>1880</v>
          </cell>
          <cell r="FK211">
            <v>979</v>
          </cell>
          <cell r="FL211">
            <v>901</v>
          </cell>
          <cell r="FM211">
            <v>1831</v>
          </cell>
          <cell r="FN211">
            <v>944</v>
          </cell>
          <cell r="FO211">
            <v>887</v>
          </cell>
          <cell r="FP211">
            <v>1875</v>
          </cell>
          <cell r="FQ211">
            <v>982</v>
          </cell>
          <cell r="FR211">
            <v>893</v>
          </cell>
          <cell r="FS211">
            <v>1862</v>
          </cell>
          <cell r="FT211">
            <v>993</v>
          </cell>
          <cell r="FU211">
            <v>869</v>
          </cell>
          <cell r="FV211">
            <v>1915</v>
          </cell>
          <cell r="FW211">
            <v>921</v>
          </cell>
          <cell r="FX211">
            <v>994</v>
          </cell>
          <cell r="FY211">
            <v>1927</v>
          </cell>
          <cell r="FZ211">
            <v>998</v>
          </cell>
          <cell r="GA211">
            <v>929</v>
          </cell>
          <cell r="GB211">
            <v>1763</v>
          </cell>
          <cell r="GC211">
            <v>891</v>
          </cell>
          <cell r="GD211">
            <v>872</v>
          </cell>
          <cell r="GE211">
            <v>1679</v>
          </cell>
          <cell r="GF211">
            <v>854</v>
          </cell>
          <cell r="GG211">
            <v>825</v>
          </cell>
          <cell r="GH211">
            <v>1570</v>
          </cell>
          <cell r="GI211">
            <v>798</v>
          </cell>
          <cell r="GJ211">
            <v>772</v>
          </cell>
          <cell r="GK211">
            <v>1521</v>
          </cell>
          <cell r="GL211">
            <v>773</v>
          </cell>
          <cell r="GM211">
            <v>748</v>
          </cell>
          <cell r="GN211">
            <v>1536</v>
          </cell>
          <cell r="GO211">
            <v>738</v>
          </cell>
          <cell r="GP211">
            <v>798</v>
          </cell>
          <cell r="GQ211">
            <v>1484</v>
          </cell>
          <cell r="GR211">
            <v>776</v>
          </cell>
          <cell r="GS211">
            <v>708</v>
          </cell>
          <cell r="GT211">
            <v>1341</v>
          </cell>
          <cell r="GU211">
            <v>665</v>
          </cell>
          <cell r="GV211">
            <v>676</v>
          </cell>
          <cell r="GW211">
            <v>1309</v>
          </cell>
          <cell r="GX211">
            <v>668</v>
          </cell>
          <cell r="GY211">
            <v>641</v>
          </cell>
          <cell r="GZ211">
            <v>1367</v>
          </cell>
          <cell r="HA211">
            <v>704</v>
          </cell>
          <cell r="HB211">
            <v>663</v>
          </cell>
          <cell r="HC211">
            <v>1279</v>
          </cell>
          <cell r="HD211">
            <v>632</v>
          </cell>
          <cell r="HE211">
            <v>647</v>
          </cell>
          <cell r="HF211">
            <v>1314</v>
          </cell>
          <cell r="HG211">
            <v>673</v>
          </cell>
          <cell r="HH211">
            <v>641</v>
          </cell>
          <cell r="HI211">
            <v>1270</v>
          </cell>
          <cell r="HJ211">
            <v>636</v>
          </cell>
          <cell r="HK211">
            <v>634</v>
          </cell>
          <cell r="HL211">
            <v>1307</v>
          </cell>
          <cell r="HM211">
            <v>680</v>
          </cell>
          <cell r="HN211">
            <v>627</v>
          </cell>
          <cell r="HO211">
            <v>1309</v>
          </cell>
          <cell r="HP211">
            <v>655</v>
          </cell>
          <cell r="HQ211">
            <v>654</v>
          </cell>
          <cell r="HR211">
            <v>1355</v>
          </cell>
          <cell r="HS211">
            <v>655</v>
          </cell>
          <cell r="HT211">
            <v>700</v>
          </cell>
          <cell r="HU211">
            <v>1016</v>
          </cell>
          <cell r="HV211">
            <v>522</v>
          </cell>
          <cell r="HW211">
            <v>494</v>
          </cell>
          <cell r="HX211">
            <v>979</v>
          </cell>
          <cell r="HY211">
            <v>460</v>
          </cell>
          <cell r="HZ211">
            <v>519</v>
          </cell>
          <cell r="IA211">
            <v>1017</v>
          </cell>
          <cell r="IB211">
            <v>500</v>
          </cell>
          <cell r="IC211">
            <v>517</v>
          </cell>
          <cell r="ID211">
            <v>972</v>
          </cell>
          <cell r="IE211">
            <v>447</v>
          </cell>
          <cell r="IF211">
            <v>525</v>
          </cell>
          <cell r="IG211">
            <v>868</v>
          </cell>
          <cell r="IH211">
            <v>423</v>
          </cell>
          <cell r="II211">
            <v>445</v>
          </cell>
          <cell r="IJ211">
            <v>820</v>
          </cell>
          <cell r="IK211">
            <v>391</v>
          </cell>
          <cell r="IL211">
            <v>429</v>
          </cell>
          <cell r="IM211">
            <v>841</v>
          </cell>
          <cell r="IN211">
            <v>379</v>
          </cell>
          <cell r="IO211">
            <v>462</v>
          </cell>
          <cell r="IP211">
            <v>820</v>
          </cell>
          <cell r="IQ211">
            <v>376</v>
          </cell>
          <cell r="IR211">
            <v>444</v>
          </cell>
          <cell r="IS211">
            <v>851</v>
          </cell>
          <cell r="IT211">
            <v>390</v>
          </cell>
          <cell r="IU211">
            <v>461</v>
          </cell>
          <cell r="IV211">
            <v>729</v>
          </cell>
          <cell r="IW211">
            <v>331</v>
          </cell>
          <cell r="IX211">
            <v>398</v>
          </cell>
          <cell r="IY211">
            <v>715</v>
          </cell>
          <cell r="IZ211">
            <v>321</v>
          </cell>
          <cell r="JA211">
            <v>394</v>
          </cell>
          <cell r="JB211">
            <v>712</v>
          </cell>
          <cell r="JC211">
            <v>303</v>
          </cell>
          <cell r="JD211">
            <v>409</v>
          </cell>
          <cell r="JE211">
            <v>651</v>
          </cell>
          <cell r="JF211">
            <v>286</v>
          </cell>
          <cell r="JG211">
            <v>365</v>
          </cell>
          <cell r="JH211">
            <v>584</v>
          </cell>
          <cell r="JI211">
            <v>283</v>
          </cell>
          <cell r="JJ211">
            <v>301</v>
          </cell>
          <cell r="JK211">
            <v>556</v>
          </cell>
          <cell r="JL211">
            <v>231</v>
          </cell>
          <cell r="JM211">
            <v>325</v>
          </cell>
          <cell r="JN211">
            <v>499</v>
          </cell>
          <cell r="JO211">
            <v>195</v>
          </cell>
          <cell r="JP211">
            <v>304</v>
          </cell>
          <cell r="JQ211">
            <v>454</v>
          </cell>
          <cell r="JR211">
            <v>168</v>
          </cell>
          <cell r="JS211">
            <v>286</v>
          </cell>
          <cell r="JT211">
            <v>371</v>
          </cell>
          <cell r="JU211">
            <v>143</v>
          </cell>
          <cell r="JV211">
            <v>228</v>
          </cell>
          <cell r="JW211">
            <v>332</v>
          </cell>
          <cell r="JX211">
            <v>137</v>
          </cell>
          <cell r="JY211">
            <v>195</v>
          </cell>
          <cell r="JZ211">
            <v>256</v>
          </cell>
          <cell r="KA211">
            <v>92</v>
          </cell>
          <cell r="KB211">
            <v>164</v>
          </cell>
          <cell r="KC211">
            <v>280</v>
          </cell>
          <cell r="KD211">
            <v>102</v>
          </cell>
          <cell r="KE211">
            <v>178</v>
          </cell>
          <cell r="KF211">
            <v>943</v>
          </cell>
          <cell r="KG211">
            <v>284</v>
          </cell>
          <cell r="KH211">
            <v>659</v>
          </cell>
        </row>
        <row r="212">
          <cell r="C212" t="str">
            <v>Purbeck</v>
          </cell>
          <cell r="D212" t="str">
            <v>E07000051</v>
          </cell>
          <cell r="E212" t="str">
            <v>Non-metropolitan District</v>
          </cell>
          <cell r="F212">
            <v>46212</v>
          </cell>
          <cell r="G212">
            <v>26462</v>
          </cell>
          <cell r="H212">
            <v>3.2398226500000002</v>
          </cell>
          <cell r="I212">
            <v>0.57262182982775034</v>
          </cell>
          <cell r="J212">
            <v>2272</v>
          </cell>
          <cell r="K212">
            <v>1902</v>
          </cell>
          <cell r="L212">
            <v>2225</v>
          </cell>
          <cell r="M212">
            <v>2075</v>
          </cell>
          <cell r="N212">
            <v>2453</v>
          </cell>
          <cell r="O212">
            <v>2435</v>
          </cell>
          <cell r="P212">
            <v>3205</v>
          </cell>
          <cell r="Q212">
            <v>3407</v>
          </cell>
          <cell r="R212">
            <v>3119</v>
          </cell>
          <cell r="S212">
            <v>3369</v>
          </cell>
          <cell r="T212">
            <v>22893</v>
          </cell>
          <cell r="U212">
            <v>23319</v>
          </cell>
          <cell r="V212">
            <v>397</v>
          </cell>
          <cell r="W212">
            <v>196</v>
          </cell>
          <cell r="X212">
            <v>201</v>
          </cell>
          <cell r="Y212">
            <v>414</v>
          </cell>
          <cell r="Z212">
            <v>215</v>
          </cell>
          <cell r="AA212">
            <v>199</v>
          </cell>
          <cell r="AB212">
            <v>452</v>
          </cell>
          <cell r="AC212">
            <v>232</v>
          </cell>
          <cell r="AD212">
            <v>220</v>
          </cell>
          <cell r="AE212">
            <v>447</v>
          </cell>
          <cell r="AF212">
            <v>259</v>
          </cell>
          <cell r="AG212">
            <v>188</v>
          </cell>
          <cell r="AH212">
            <v>481</v>
          </cell>
          <cell r="AI212">
            <v>252</v>
          </cell>
          <cell r="AJ212">
            <v>229</v>
          </cell>
          <cell r="AK212">
            <v>472</v>
          </cell>
          <cell r="AL212">
            <v>232</v>
          </cell>
          <cell r="AM212">
            <v>240</v>
          </cell>
          <cell r="AN212">
            <v>469</v>
          </cell>
          <cell r="AO212">
            <v>227</v>
          </cell>
          <cell r="AP212">
            <v>242</v>
          </cell>
          <cell r="AQ212">
            <v>513</v>
          </cell>
          <cell r="AR212">
            <v>261</v>
          </cell>
          <cell r="AS212">
            <v>252</v>
          </cell>
          <cell r="AT212">
            <v>526</v>
          </cell>
          <cell r="AU212">
            <v>275</v>
          </cell>
          <cell r="AV212">
            <v>251</v>
          </cell>
          <cell r="AW212">
            <v>461</v>
          </cell>
          <cell r="AX212">
            <v>235</v>
          </cell>
          <cell r="AY212">
            <v>226</v>
          </cell>
          <cell r="AZ212">
            <v>462</v>
          </cell>
          <cell r="BA212">
            <v>228</v>
          </cell>
          <cell r="BB212">
            <v>234</v>
          </cell>
          <cell r="BC212">
            <v>501</v>
          </cell>
          <cell r="BD212">
            <v>253</v>
          </cell>
          <cell r="BE212">
            <v>248</v>
          </cell>
          <cell r="BF212">
            <v>507</v>
          </cell>
          <cell r="BG212">
            <v>283</v>
          </cell>
          <cell r="BH212">
            <v>224</v>
          </cell>
          <cell r="BI212">
            <v>458</v>
          </cell>
          <cell r="BJ212">
            <v>262</v>
          </cell>
          <cell r="BK212">
            <v>196</v>
          </cell>
          <cell r="BL212">
            <v>445</v>
          </cell>
          <cell r="BM212">
            <v>243</v>
          </cell>
          <cell r="BN212">
            <v>202</v>
          </cell>
          <cell r="BO212">
            <v>480</v>
          </cell>
          <cell r="BP212">
            <v>245</v>
          </cell>
          <cell r="BQ212">
            <v>235</v>
          </cell>
          <cell r="BR212">
            <v>519</v>
          </cell>
          <cell r="BS212">
            <v>235</v>
          </cell>
          <cell r="BT212">
            <v>284</v>
          </cell>
          <cell r="BU212">
            <v>529</v>
          </cell>
          <cell r="BV212">
            <v>284</v>
          </cell>
          <cell r="BW212">
            <v>245</v>
          </cell>
          <cell r="BX212">
            <v>534</v>
          </cell>
          <cell r="BY212">
            <v>291</v>
          </cell>
          <cell r="BZ212">
            <v>243</v>
          </cell>
          <cell r="CA212">
            <v>436</v>
          </cell>
          <cell r="CB212">
            <v>254</v>
          </cell>
          <cell r="CC212">
            <v>182</v>
          </cell>
          <cell r="CD212">
            <v>422</v>
          </cell>
          <cell r="CE212">
            <v>245</v>
          </cell>
          <cell r="CF212">
            <v>177</v>
          </cell>
          <cell r="CG212">
            <v>393</v>
          </cell>
          <cell r="CH212">
            <v>215</v>
          </cell>
          <cell r="CI212">
            <v>178</v>
          </cell>
          <cell r="CJ212">
            <v>422</v>
          </cell>
          <cell r="CK212">
            <v>270</v>
          </cell>
          <cell r="CL212">
            <v>152</v>
          </cell>
          <cell r="CM212">
            <v>401</v>
          </cell>
          <cell r="CN212">
            <v>209</v>
          </cell>
          <cell r="CO212">
            <v>192</v>
          </cell>
          <cell r="CP212">
            <v>518</v>
          </cell>
          <cell r="CQ212">
            <v>269</v>
          </cell>
          <cell r="CR212">
            <v>249</v>
          </cell>
          <cell r="CS212">
            <v>471</v>
          </cell>
          <cell r="CT212">
            <v>291</v>
          </cell>
          <cell r="CU212">
            <v>180</v>
          </cell>
          <cell r="CV212">
            <v>463</v>
          </cell>
          <cell r="CW212">
            <v>253</v>
          </cell>
          <cell r="CX212">
            <v>210</v>
          </cell>
          <cell r="CY212">
            <v>423</v>
          </cell>
          <cell r="CZ212">
            <v>202</v>
          </cell>
          <cell r="DA212">
            <v>221</v>
          </cell>
          <cell r="DB212">
            <v>410</v>
          </cell>
          <cell r="DC212">
            <v>216</v>
          </cell>
          <cell r="DD212">
            <v>194</v>
          </cell>
          <cell r="DE212">
            <v>384</v>
          </cell>
          <cell r="DF212">
            <v>204</v>
          </cell>
          <cell r="DG212">
            <v>180</v>
          </cell>
          <cell r="DH212">
            <v>410</v>
          </cell>
          <cell r="DI212">
            <v>209</v>
          </cell>
          <cell r="DJ212">
            <v>201</v>
          </cell>
          <cell r="DK212">
            <v>444</v>
          </cell>
          <cell r="DL212">
            <v>217</v>
          </cell>
          <cell r="DM212">
            <v>227</v>
          </cell>
          <cell r="DN212">
            <v>435</v>
          </cell>
          <cell r="DO212">
            <v>216</v>
          </cell>
          <cell r="DP212">
            <v>219</v>
          </cell>
          <cell r="DQ212">
            <v>409</v>
          </cell>
          <cell r="DR212">
            <v>183</v>
          </cell>
          <cell r="DS212">
            <v>226</v>
          </cell>
          <cell r="DT212">
            <v>451</v>
          </cell>
          <cell r="DU212">
            <v>234</v>
          </cell>
          <cell r="DV212">
            <v>217</v>
          </cell>
          <cell r="DW212">
            <v>440</v>
          </cell>
          <cell r="DX212">
            <v>236</v>
          </cell>
          <cell r="DY212">
            <v>204</v>
          </cell>
          <cell r="DZ212">
            <v>473</v>
          </cell>
          <cell r="EA212">
            <v>235</v>
          </cell>
          <cell r="EB212">
            <v>238</v>
          </cell>
          <cell r="EC212">
            <v>423</v>
          </cell>
          <cell r="ED212">
            <v>218</v>
          </cell>
          <cell r="EE212">
            <v>205</v>
          </cell>
          <cell r="EF212">
            <v>417</v>
          </cell>
          <cell r="EG212">
            <v>207</v>
          </cell>
          <cell r="EH212">
            <v>210</v>
          </cell>
          <cell r="EI212">
            <v>444</v>
          </cell>
          <cell r="EJ212">
            <v>212</v>
          </cell>
          <cell r="EK212">
            <v>232</v>
          </cell>
          <cell r="EL212">
            <v>486</v>
          </cell>
          <cell r="EM212">
            <v>261</v>
          </cell>
          <cell r="EN212">
            <v>225</v>
          </cell>
          <cell r="EO212">
            <v>526</v>
          </cell>
          <cell r="EP212">
            <v>261</v>
          </cell>
          <cell r="EQ212">
            <v>265</v>
          </cell>
          <cell r="ER212">
            <v>519</v>
          </cell>
          <cell r="ES212">
            <v>237</v>
          </cell>
          <cell r="ET212">
            <v>282</v>
          </cell>
          <cell r="EU212">
            <v>586</v>
          </cell>
          <cell r="EV212">
            <v>297</v>
          </cell>
          <cell r="EW212">
            <v>289</v>
          </cell>
          <cell r="EX212">
            <v>574</v>
          </cell>
          <cell r="EY212">
            <v>289</v>
          </cell>
          <cell r="EZ212">
            <v>285</v>
          </cell>
          <cell r="FA212">
            <v>584</v>
          </cell>
          <cell r="FB212">
            <v>273</v>
          </cell>
          <cell r="FC212">
            <v>311</v>
          </cell>
          <cell r="FD212">
            <v>601</v>
          </cell>
          <cell r="FE212">
            <v>279</v>
          </cell>
          <cell r="FF212">
            <v>322</v>
          </cell>
          <cell r="FG212">
            <v>623</v>
          </cell>
          <cell r="FH212">
            <v>292</v>
          </cell>
          <cell r="FI212">
            <v>331</v>
          </cell>
          <cell r="FJ212">
            <v>646</v>
          </cell>
          <cell r="FK212">
            <v>287</v>
          </cell>
          <cell r="FL212">
            <v>359</v>
          </cell>
          <cell r="FM212">
            <v>679</v>
          </cell>
          <cell r="FN212">
            <v>341</v>
          </cell>
          <cell r="FO212">
            <v>338</v>
          </cell>
          <cell r="FP212">
            <v>655</v>
          </cell>
          <cell r="FQ212">
            <v>307</v>
          </cell>
          <cell r="FR212">
            <v>348</v>
          </cell>
          <cell r="FS212">
            <v>689</v>
          </cell>
          <cell r="FT212">
            <v>330</v>
          </cell>
          <cell r="FU212">
            <v>359</v>
          </cell>
          <cell r="FV212">
            <v>719</v>
          </cell>
          <cell r="FW212">
            <v>360</v>
          </cell>
          <cell r="FX212">
            <v>359</v>
          </cell>
          <cell r="FY212">
            <v>685</v>
          </cell>
          <cell r="FZ212">
            <v>359</v>
          </cell>
          <cell r="GA212">
            <v>326</v>
          </cell>
          <cell r="GB212">
            <v>731</v>
          </cell>
          <cell r="GC212">
            <v>377</v>
          </cell>
          <cell r="GD212">
            <v>354</v>
          </cell>
          <cell r="GE212">
            <v>657</v>
          </cell>
          <cell r="GF212">
            <v>339</v>
          </cell>
          <cell r="GG212">
            <v>318</v>
          </cell>
          <cell r="GH212">
            <v>686</v>
          </cell>
          <cell r="GI212">
            <v>327</v>
          </cell>
          <cell r="GJ212">
            <v>359</v>
          </cell>
          <cell r="GK212">
            <v>654</v>
          </cell>
          <cell r="GL212">
            <v>316</v>
          </cell>
          <cell r="GM212">
            <v>338</v>
          </cell>
          <cell r="GN212">
            <v>700</v>
          </cell>
          <cell r="GO212">
            <v>325</v>
          </cell>
          <cell r="GP212">
            <v>375</v>
          </cell>
          <cell r="GQ212">
            <v>607</v>
          </cell>
          <cell r="GR212">
            <v>311</v>
          </cell>
          <cell r="GS212">
            <v>296</v>
          </cell>
          <cell r="GT212">
            <v>642</v>
          </cell>
          <cell r="GU212">
            <v>322</v>
          </cell>
          <cell r="GV212">
            <v>320</v>
          </cell>
          <cell r="GW212">
            <v>626</v>
          </cell>
          <cell r="GX212">
            <v>299</v>
          </cell>
          <cell r="GY212">
            <v>327</v>
          </cell>
          <cell r="GZ212">
            <v>599</v>
          </cell>
          <cell r="HA212">
            <v>261</v>
          </cell>
          <cell r="HB212">
            <v>338</v>
          </cell>
          <cell r="HC212">
            <v>656</v>
          </cell>
          <cell r="HD212">
            <v>308</v>
          </cell>
          <cell r="HE212">
            <v>348</v>
          </cell>
          <cell r="HF212">
            <v>661</v>
          </cell>
          <cell r="HG212">
            <v>311</v>
          </cell>
          <cell r="HH212">
            <v>350</v>
          </cell>
          <cell r="HI212">
            <v>737</v>
          </cell>
          <cell r="HJ212">
            <v>349</v>
          </cell>
          <cell r="HK212">
            <v>388</v>
          </cell>
          <cell r="HL212">
            <v>712</v>
          </cell>
          <cell r="HM212">
            <v>357</v>
          </cell>
          <cell r="HN212">
            <v>355</v>
          </cell>
          <cell r="HO212">
            <v>775</v>
          </cell>
          <cell r="HP212">
            <v>357</v>
          </cell>
          <cell r="HQ212">
            <v>418</v>
          </cell>
          <cell r="HR212">
            <v>889</v>
          </cell>
          <cell r="HS212">
            <v>434</v>
          </cell>
          <cell r="HT212">
            <v>455</v>
          </cell>
          <cell r="HU212">
            <v>690</v>
          </cell>
          <cell r="HV212">
            <v>327</v>
          </cell>
          <cell r="HW212">
            <v>363</v>
          </cell>
          <cell r="HX212">
            <v>672</v>
          </cell>
          <cell r="HY212">
            <v>329</v>
          </cell>
          <cell r="HZ212">
            <v>343</v>
          </cell>
          <cell r="IA212">
            <v>650</v>
          </cell>
          <cell r="IB212">
            <v>345</v>
          </cell>
          <cell r="IC212">
            <v>305</v>
          </cell>
          <cell r="ID212">
            <v>623</v>
          </cell>
          <cell r="IE212">
            <v>305</v>
          </cell>
          <cell r="IF212">
            <v>318</v>
          </cell>
          <cell r="IG212">
            <v>534</v>
          </cell>
          <cell r="IH212">
            <v>244</v>
          </cell>
          <cell r="II212">
            <v>290</v>
          </cell>
          <cell r="IJ212">
            <v>466</v>
          </cell>
          <cell r="IK212">
            <v>231</v>
          </cell>
          <cell r="IL212">
            <v>235</v>
          </cell>
          <cell r="IM212">
            <v>462</v>
          </cell>
          <cell r="IN212">
            <v>225</v>
          </cell>
          <cell r="IO212">
            <v>237</v>
          </cell>
          <cell r="IP212">
            <v>454</v>
          </cell>
          <cell r="IQ212">
            <v>228</v>
          </cell>
          <cell r="IR212">
            <v>226</v>
          </cell>
          <cell r="IS212">
            <v>450</v>
          </cell>
          <cell r="IT212">
            <v>197</v>
          </cell>
          <cell r="IU212">
            <v>253</v>
          </cell>
          <cell r="IV212">
            <v>409</v>
          </cell>
          <cell r="IW212">
            <v>202</v>
          </cell>
          <cell r="IX212">
            <v>207</v>
          </cell>
          <cell r="IY212">
            <v>415</v>
          </cell>
          <cell r="IZ212">
            <v>202</v>
          </cell>
          <cell r="JA212">
            <v>213</v>
          </cell>
          <cell r="JB212">
            <v>351</v>
          </cell>
          <cell r="JC212">
            <v>164</v>
          </cell>
          <cell r="JD212">
            <v>187</v>
          </cell>
          <cell r="JE212">
            <v>391</v>
          </cell>
          <cell r="JF212">
            <v>181</v>
          </cell>
          <cell r="JG212">
            <v>210</v>
          </cell>
          <cell r="JH212">
            <v>337</v>
          </cell>
          <cell r="JI212">
            <v>144</v>
          </cell>
          <cell r="JJ212">
            <v>193</v>
          </cell>
          <cell r="JK212">
            <v>335</v>
          </cell>
          <cell r="JL212">
            <v>139</v>
          </cell>
          <cell r="JM212">
            <v>196</v>
          </cell>
          <cell r="JN212">
            <v>312</v>
          </cell>
          <cell r="JO212">
            <v>148</v>
          </cell>
          <cell r="JP212">
            <v>164</v>
          </cell>
          <cell r="JQ212">
            <v>267</v>
          </cell>
          <cell r="JR212">
            <v>120</v>
          </cell>
          <cell r="JS212">
            <v>147</v>
          </cell>
          <cell r="JT212">
            <v>210</v>
          </cell>
          <cell r="JU212">
            <v>94</v>
          </cell>
          <cell r="JV212">
            <v>116</v>
          </cell>
          <cell r="JW212">
            <v>225</v>
          </cell>
          <cell r="JX212">
            <v>84</v>
          </cell>
          <cell r="JY212">
            <v>141</v>
          </cell>
          <cell r="JZ212">
            <v>155</v>
          </cell>
          <cell r="KA212">
            <v>56</v>
          </cell>
          <cell r="KB212">
            <v>99</v>
          </cell>
          <cell r="KC212">
            <v>152</v>
          </cell>
          <cell r="KD212">
            <v>58</v>
          </cell>
          <cell r="KE212">
            <v>94</v>
          </cell>
          <cell r="KF212">
            <v>592</v>
          </cell>
          <cell r="KG212">
            <v>201</v>
          </cell>
          <cell r="KH212">
            <v>391</v>
          </cell>
        </row>
        <row r="213">
          <cell r="C213" t="str">
            <v>Reading</v>
          </cell>
          <cell r="D213" t="str">
            <v>E06000038</v>
          </cell>
          <cell r="E213" t="str">
            <v>Unitary Authority</v>
          </cell>
          <cell r="F213">
            <v>161739</v>
          </cell>
          <cell r="G213">
            <v>109115</v>
          </cell>
          <cell r="H213">
            <v>4.49745229</v>
          </cell>
          <cell r="I213">
            <v>0.67463629674970171</v>
          </cell>
          <cell r="J213">
            <v>10898</v>
          </cell>
          <cell r="K213">
            <v>11349</v>
          </cell>
          <cell r="L213">
            <v>14553</v>
          </cell>
          <cell r="M213">
            <v>14036</v>
          </cell>
          <cell r="N213">
            <v>12814</v>
          </cell>
          <cell r="O213">
            <v>11565</v>
          </cell>
          <cell r="P213">
            <v>10202</v>
          </cell>
          <cell r="Q213">
            <v>9783</v>
          </cell>
          <cell r="R213">
            <v>7137</v>
          </cell>
          <cell r="S213">
            <v>6778</v>
          </cell>
          <cell r="T213">
            <v>81402</v>
          </cell>
          <cell r="U213">
            <v>80337</v>
          </cell>
          <cell r="V213">
            <v>2469</v>
          </cell>
          <cell r="W213">
            <v>1318</v>
          </cell>
          <cell r="X213">
            <v>1151</v>
          </cell>
          <cell r="Y213">
            <v>2542</v>
          </cell>
          <cell r="Z213">
            <v>1263</v>
          </cell>
          <cell r="AA213">
            <v>1279</v>
          </cell>
          <cell r="AB213">
            <v>2652</v>
          </cell>
          <cell r="AC213">
            <v>1355</v>
          </cell>
          <cell r="AD213">
            <v>1297</v>
          </cell>
          <cell r="AE213">
            <v>2445</v>
          </cell>
          <cell r="AF213">
            <v>1266</v>
          </cell>
          <cell r="AG213">
            <v>1179</v>
          </cell>
          <cell r="AH213">
            <v>2364</v>
          </cell>
          <cell r="AI213">
            <v>1183</v>
          </cell>
          <cell r="AJ213">
            <v>1181</v>
          </cell>
          <cell r="AK213">
            <v>2311</v>
          </cell>
          <cell r="AL213">
            <v>1203</v>
          </cell>
          <cell r="AM213">
            <v>1108</v>
          </cell>
          <cell r="AN213">
            <v>2276</v>
          </cell>
          <cell r="AO213">
            <v>1137</v>
          </cell>
          <cell r="AP213">
            <v>1139</v>
          </cell>
          <cell r="AQ213">
            <v>2291</v>
          </cell>
          <cell r="AR213">
            <v>1205</v>
          </cell>
          <cell r="AS213">
            <v>1086</v>
          </cell>
          <cell r="AT213">
            <v>2072</v>
          </cell>
          <cell r="AU213">
            <v>1057</v>
          </cell>
          <cell r="AV213">
            <v>1015</v>
          </cell>
          <cell r="AW213">
            <v>1929</v>
          </cell>
          <cell r="AX213">
            <v>962</v>
          </cell>
          <cell r="AY213">
            <v>967</v>
          </cell>
          <cell r="AZ213">
            <v>1754</v>
          </cell>
          <cell r="BA213">
            <v>963</v>
          </cell>
          <cell r="BB213">
            <v>791</v>
          </cell>
          <cell r="BC213">
            <v>1699</v>
          </cell>
          <cell r="BD213">
            <v>856</v>
          </cell>
          <cell r="BE213">
            <v>843</v>
          </cell>
          <cell r="BF213">
            <v>1642</v>
          </cell>
          <cell r="BG213">
            <v>818</v>
          </cell>
          <cell r="BH213">
            <v>824</v>
          </cell>
          <cell r="BI213">
            <v>1494</v>
          </cell>
          <cell r="BJ213">
            <v>790</v>
          </cell>
          <cell r="BK213">
            <v>704</v>
          </cell>
          <cell r="BL213">
            <v>1616</v>
          </cell>
          <cell r="BM213">
            <v>824</v>
          </cell>
          <cell r="BN213">
            <v>792</v>
          </cell>
          <cell r="BO213">
            <v>1635</v>
          </cell>
          <cell r="BP213">
            <v>818</v>
          </cell>
          <cell r="BQ213">
            <v>817</v>
          </cell>
          <cell r="BR213">
            <v>1612</v>
          </cell>
          <cell r="BS213">
            <v>776</v>
          </cell>
          <cell r="BT213">
            <v>836</v>
          </cell>
          <cell r="BU213">
            <v>1630</v>
          </cell>
          <cell r="BV213">
            <v>803</v>
          </cell>
          <cell r="BW213">
            <v>827</v>
          </cell>
          <cell r="BX213">
            <v>1827</v>
          </cell>
          <cell r="BY213">
            <v>935</v>
          </cell>
          <cell r="BZ213">
            <v>892</v>
          </cell>
          <cell r="CA213">
            <v>2748</v>
          </cell>
          <cell r="CB213">
            <v>1361</v>
          </cell>
          <cell r="CC213">
            <v>1387</v>
          </cell>
          <cell r="CD213">
            <v>3001</v>
          </cell>
          <cell r="CE213">
            <v>1434</v>
          </cell>
          <cell r="CF213">
            <v>1567</v>
          </cell>
          <cell r="CG213">
            <v>3015</v>
          </cell>
          <cell r="CH213">
            <v>1411</v>
          </cell>
          <cell r="CI213">
            <v>1604</v>
          </cell>
          <cell r="CJ213">
            <v>2739</v>
          </cell>
          <cell r="CK213">
            <v>1328</v>
          </cell>
          <cell r="CL213">
            <v>1411</v>
          </cell>
          <cell r="CM213">
            <v>2772</v>
          </cell>
          <cell r="CN213">
            <v>1403</v>
          </cell>
          <cell r="CO213">
            <v>1369</v>
          </cell>
          <cell r="CP213">
            <v>2903</v>
          </cell>
          <cell r="CQ213">
            <v>1447</v>
          </cell>
          <cell r="CR213">
            <v>1456</v>
          </cell>
          <cell r="CS213">
            <v>2999</v>
          </cell>
          <cell r="CT213">
            <v>1532</v>
          </cell>
          <cell r="CU213">
            <v>1467</v>
          </cell>
          <cell r="CV213">
            <v>2483</v>
          </cell>
          <cell r="CW213">
            <v>1229</v>
          </cell>
          <cell r="CX213">
            <v>1254</v>
          </cell>
          <cell r="CY213">
            <v>2592</v>
          </cell>
          <cell r="CZ213">
            <v>1269</v>
          </cell>
          <cell r="DA213">
            <v>1323</v>
          </cell>
          <cell r="DB213">
            <v>2824</v>
          </cell>
          <cell r="DC213">
            <v>1455</v>
          </cell>
          <cell r="DD213">
            <v>1369</v>
          </cell>
          <cell r="DE213">
            <v>2826</v>
          </cell>
          <cell r="DF213">
            <v>1459</v>
          </cell>
          <cell r="DG213">
            <v>1367</v>
          </cell>
          <cell r="DH213">
            <v>3050</v>
          </cell>
          <cell r="DI213">
            <v>1574</v>
          </cell>
          <cell r="DJ213">
            <v>1476</v>
          </cell>
          <cell r="DK213">
            <v>2958</v>
          </cell>
          <cell r="DL213">
            <v>1443</v>
          </cell>
          <cell r="DM213">
            <v>1515</v>
          </cell>
          <cell r="DN213">
            <v>3024</v>
          </cell>
          <cell r="DO213">
            <v>1543</v>
          </cell>
          <cell r="DP213">
            <v>1481</v>
          </cell>
          <cell r="DQ213">
            <v>2841</v>
          </cell>
          <cell r="DR213">
            <v>1498</v>
          </cell>
          <cell r="DS213">
            <v>1343</v>
          </cell>
          <cell r="DT213">
            <v>2992</v>
          </cell>
          <cell r="DU213">
            <v>1551</v>
          </cell>
          <cell r="DV213">
            <v>1441</v>
          </cell>
          <cell r="DW213">
            <v>3091</v>
          </cell>
          <cell r="DX213">
            <v>1576</v>
          </cell>
          <cell r="DY213">
            <v>1515</v>
          </cell>
          <cell r="DZ213">
            <v>2758</v>
          </cell>
          <cell r="EA213">
            <v>1490</v>
          </cell>
          <cell r="EB213">
            <v>1268</v>
          </cell>
          <cell r="EC213">
            <v>2631</v>
          </cell>
          <cell r="ED213">
            <v>1355</v>
          </cell>
          <cell r="EE213">
            <v>1276</v>
          </cell>
          <cell r="EF213">
            <v>2486</v>
          </cell>
          <cell r="EG213">
            <v>1291</v>
          </cell>
          <cell r="EH213">
            <v>1195</v>
          </cell>
          <cell r="EI213">
            <v>2280</v>
          </cell>
          <cell r="EJ213">
            <v>1197</v>
          </cell>
          <cell r="EK213">
            <v>1083</v>
          </cell>
          <cell r="EL213">
            <v>2363</v>
          </cell>
          <cell r="EM213">
            <v>1251</v>
          </cell>
          <cell r="EN213">
            <v>1112</v>
          </cell>
          <cell r="EO213">
            <v>2119</v>
          </cell>
          <cell r="EP213">
            <v>1109</v>
          </cell>
          <cell r="EQ213">
            <v>1010</v>
          </cell>
          <cell r="ER213">
            <v>2244</v>
          </cell>
          <cell r="ES213">
            <v>1211</v>
          </cell>
          <cell r="ET213">
            <v>1033</v>
          </cell>
          <cell r="EU213">
            <v>2252</v>
          </cell>
          <cell r="EV213">
            <v>1215</v>
          </cell>
          <cell r="EW213">
            <v>1037</v>
          </cell>
          <cell r="EX213">
            <v>2155</v>
          </cell>
          <cell r="EY213">
            <v>1119</v>
          </cell>
          <cell r="EZ213">
            <v>1036</v>
          </cell>
          <cell r="FA213">
            <v>2150</v>
          </cell>
          <cell r="FB213">
            <v>1111</v>
          </cell>
          <cell r="FC213">
            <v>1039</v>
          </cell>
          <cell r="FD213">
            <v>2081</v>
          </cell>
          <cell r="FE213">
            <v>1076</v>
          </cell>
          <cell r="FF213">
            <v>1005</v>
          </cell>
          <cell r="FG213">
            <v>2054</v>
          </cell>
          <cell r="FH213">
            <v>1020</v>
          </cell>
          <cell r="FI213">
            <v>1034</v>
          </cell>
          <cell r="FJ213">
            <v>2186</v>
          </cell>
          <cell r="FK213">
            <v>1143</v>
          </cell>
          <cell r="FL213">
            <v>1043</v>
          </cell>
          <cell r="FM213">
            <v>2049</v>
          </cell>
          <cell r="FN213">
            <v>1049</v>
          </cell>
          <cell r="FO213">
            <v>1000</v>
          </cell>
          <cell r="FP213">
            <v>2035</v>
          </cell>
          <cell r="FQ213">
            <v>1044</v>
          </cell>
          <cell r="FR213">
            <v>991</v>
          </cell>
          <cell r="FS213">
            <v>1976</v>
          </cell>
          <cell r="FT213">
            <v>982</v>
          </cell>
          <cell r="FU213">
            <v>994</v>
          </cell>
          <cell r="FV213">
            <v>1910</v>
          </cell>
          <cell r="FW213">
            <v>960</v>
          </cell>
          <cell r="FX213">
            <v>950</v>
          </cell>
          <cell r="FY213">
            <v>1797</v>
          </cell>
          <cell r="FZ213">
            <v>927</v>
          </cell>
          <cell r="GA213">
            <v>870</v>
          </cell>
          <cell r="GB213">
            <v>1747</v>
          </cell>
          <cell r="GC213">
            <v>890</v>
          </cell>
          <cell r="GD213">
            <v>857</v>
          </cell>
          <cell r="GE213">
            <v>1688</v>
          </cell>
          <cell r="GF213">
            <v>922</v>
          </cell>
          <cell r="GG213">
            <v>766</v>
          </cell>
          <cell r="GH213">
            <v>1619</v>
          </cell>
          <cell r="GI213">
            <v>814</v>
          </cell>
          <cell r="GJ213">
            <v>805</v>
          </cell>
          <cell r="GK213">
            <v>1550</v>
          </cell>
          <cell r="GL213">
            <v>815</v>
          </cell>
          <cell r="GM213">
            <v>735</v>
          </cell>
          <cell r="GN213">
            <v>1463</v>
          </cell>
          <cell r="GO213">
            <v>724</v>
          </cell>
          <cell r="GP213">
            <v>739</v>
          </cell>
          <cell r="GQ213">
            <v>1425</v>
          </cell>
          <cell r="GR213">
            <v>756</v>
          </cell>
          <cell r="GS213">
            <v>669</v>
          </cell>
          <cell r="GT213">
            <v>1327</v>
          </cell>
          <cell r="GU213">
            <v>645</v>
          </cell>
          <cell r="GV213">
            <v>682</v>
          </cell>
          <cell r="GW213">
            <v>1288</v>
          </cell>
          <cell r="GX213">
            <v>626</v>
          </cell>
          <cell r="GY213">
            <v>662</v>
          </cell>
          <cell r="GZ213">
            <v>1243</v>
          </cell>
          <cell r="HA213">
            <v>666</v>
          </cell>
          <cell r="HB213">
            <v>577</v>
          </cell>
          <cell r="HC213">
            <v>1175</v>
          </cell>
          <cell r="HD213">
            <v>601</v>
          </cell>
          <cell r="HE213">
            <v>574</v>
          </cell>
          <cell r="HF213">
            <v>1137</v>
          </cell>
          <cell r="HG213">
            <v>568</v>
          </cell>
          <cell r="HH213">
            <v>569</v>
          </cell>
          <cell r="HI213">
            <v>1110</v>
          </cell>
          <cell r="HJ213">
            <v>529</v>
          </cell>
          <cell r="HK213">
            <v>581</v>
          </cell>
          <cell r="HL213">
            <v>1207</v>
          </cell>
          <cell r="HM213">
            <v>555</v>
          </cell>
          <cell r="HN213">
            <v>652</v>
          </cell>
          <cell r="HO213">
            <v>1237</v>
          </cell>
          <cell r="HP213">
            <v>615</v>
          </cell>
          <cell r="HQ213">
            <v>622</v>
          </cell>
          <cell r="HR213">
            <v>1338</v>
          </cell>
          <cell r="HS213">
            <v>663</v>
          </cell>
          <cell r="HT213">
            <v>675</v>
          </cell>
          <cell r="HU213">
            <v>924</v>
          </cell>
          <cell r="HV213">
            <v>446</v>
          </cell>
          <cell r="HW213">
            <v>478</v>
          </cell>
          <cell r="HX213">
            <v>960</v>
          </cell>
          <cell r="HY213">
            <v>456</v>
          </cell>
          <cell r="HZ213">
            <v>504</v>
          </cell>
          <cell r="IA213">
            <v>1014</v>
          </cell>
          <cell r="IB213">
            <v>477</v>
          </cell>
          <cell r="IC213">
            <v>537</v>
          </cell>
          <cell r="ID213">
            <v>877</v>
          </cell>
          <cell r="IE213">
            <v>411</v>
          </cell>
          <cell r="IF213">
            <v>466</v>
          </cell>
          <cell r="IG213">
            <v>818</v>
          </cell>
          <cell r="IH213">
            <v>395</v>
          </cell>
          <cell r="II213">
            <v>423</v>
          </cell>
          <cell r="IJ213">
            <v>724</v>
          </cell>
          <cell r="IK213">
            <v>305</v>
          </cell>
          <cell r="IL213">
            <v>419</v>
          </cell>
          <cell r="IM213">
            <v>786</v>
          </cell>
          <cell r="IN213">
            <v>395</v>
          </cell>
          <cell r="IO213">
            <v>391</v>
          </cell>
          <cell r="IP213">
            <v>725</v>
          </cell>
          <cell r="IQ213">
            <v>328</v>
          </cell>
          <cell r="IR213">
            <v>397</v>
          </cell>
          <cell r="IS213">
            <v>760</v>
          </cell>
          <cell r="IT213">
            <v>345</v>
          </cell>
          <cell r="IU213">
            <v>415</v>
          </cell>
          <cell r="IV213">
            <v>719</v>
          </cell>
          <cell r="IW213">
            <v>348</v>
          </cell>
          <cell r="IX213">
            <v>371</v>
          </cell>
          <cell r="IY213">
            <v>645</v>
          </cell>
          <cell r="IZ213">
            <v>304</v>
          </cell>
          <cell r="JA213">
            <v>341</v>
          </cell>
          <cell r="JB213">
            <v>653</v>
          </cell>
          <cell r="JC213">
            <v>290</v>
          </cell>
          <cell r="JD213">
            <v>363</v>
          </cell>
          <cell r="JE213">
            <v>555</v>
          </cell>
          <cell r="JF213">
            <v>239</v>
          </cell>
          <cell r="JG213">
            <v>316</v>
          </cell>
          <cell r="JH213">
            <v>544</v>
          </cell>
          <cell r="JI213">
            <v>223</v>
          </cell>
          <cell r="JJ213">
            <v>321</v>
          </cell>
          <cell r="JK213">
            <v>506</v>
          </cell>
          <cell r="JL213">
            <v>216</v>
          </cell>
          <cell r="JM213">
            <v>290</v>
          </cell>
          <cell r="JN213">
            <v>467</v>
          </cell>
          <cell r="JO213">
            <v>184</v>
          </cell>
          <cell r="JP213">
            <v>283</v>
          </cell>
          <cell r="JQ213">
            <v>458</v>
          </cell>
          <cell r="JR213">
            <v>176</v>
          </cell>
          <cell r="JS213">
            <v>282</v>
          </cell>
          <cell r="JT213">
            <v>404</v>
          </cell>
          <cell r="JU213">
            <v>176</v>
          </cell>
          <cell r="JV213">
            <v>228</v>
          </cell>
          <cell r="JW213">
            <v>377</v>
          </cell>
          <cell r="JX213">
            <v>156</v>
          </cell>
          <cell r="JY213">
            <v>221</v>
          </cell>
          <cell r="JZ213">
            <v>300</v>
          </cell>
          <cell r="KA213">
            <v>114</v>
          </cell>
          <cell r="KB213">
            <v>186</v>
          </cell>
          <cell r="KC213">
            <v>293</v>
          </cell>
          <cell r="KD213">
            <v>113</v>
          </cell>
          <cell r="KE213">
            <v>180</v>
          </cell>
          <cell r="KF213">
            <v>1032</v>
          </cell>
          <cell r="KG213">
            <v>321</v>
          </cell>
          <cell r="KH213">
            <v>711</v>
          </cell>
        </row>
        <row r="214">
          <cell r="C214" t="str">
            <v>Redbridge</v>
          </cell>
          <cell r="D214" t="str">
            <v>E09000026</v>
          </cell>
          <cell r="E214" t="str">
            <v>London Borough</v>
          </cell>
          <cell r="F214">
            <v>296793</v>
          </cell>
          <cell r="G214">
            <v>193029</v>
          </cell>
          <cell r="H214">
            <v>5.1308495299999999</v>
          </cell>
          <cell r="I214">
            <v>0.65038258988588005</v>
          </cell>
          <cell r="J214">
            <v>16445</v>
          </cell>
          <cell r="K214">
            <v>15829</v>
          </cell>
          <cell r="L214">
            <v>25215</v>
          </cell>
          <cell r="M214">
            <v>25353</v>
          </cell>
          <cell r="N214">
            <v>22657</v>
          </cell>
          <cell r="O214">
            <v>22359</v>
          </cell>
          <cell r="P214">
            <v>18134</v>
          </cell>
          <cell r="Q214">
            <v>18925</v>
          </cell>
          <cell r="R214">
            <v>13878</v>
          </cell>
          <cell r="S214">
            <v>14234</v>
          </cell>
          <cell r="T214">
            <v>147403</v>
          </cell>
          <cell r="U214">
            <v>149390</v>
          </cell>
          <cell r="V214">
            <v>4791</v>
          </cell>
          <cell r="W214">
            <v>2457</v>
          </cell>
          <cell r="X214">
            <v>2334</v>
          </cell>
          <cell r="Y214">
            <v>4528</v>
          </cell>
          <cell r="Z214">
            <v>2349</v>
          </cell>
          <cell r="AA214">
            <v>2179</v>
          </cell>
          <cell r="AB214">
            <v>4623</v>
          </cell>
          <cell r="AC214">
            <v>2394</v>
          </cell>
          <cell r="AD214">
            <v>2229</v>
          </cell>
          <cell r="AE214">
            <v>4731</v>
          </cell>
          <cell r="AF214">
            <v>2447</v>
          </cell>
          <cell r="AG214">
            <v>2284</v>
          </cell>
          <cell r="AH214">
            <v>4378</v>
          </cell>
          <cell r="AI214">
            <v>2281</v>
          </cell>
          <cell r="AJ214">
            <v>2097</v>
          </cell>
          <cell r="AK214">
            <v>4464</v>
          </cell>
          <cell r="AL214">
            <v>2275</v>
          </cell>
          <cell r="AM214">
            <v>2189</v>
          </cell>
          <cell r="AN214">
            <v>4357</v>
          </cell>
          <cell r="AO214">
            <v>2093</v>
          </cell>
          <cell r="AP214">
            <v>2264</v>
          </cell>
          <cell r="AQ214">
            <v>4403</v>
          </cell>
          <cell r="AR214">
            <v>2261</v>
          </cell>
          <cell r="AS214">
            <v>2142</v>
          </cell>
          <cell r="AT214">
            <v>4267</v>
          </cell>
          <cell r="AU214">
            <v>2209</v>
          </cell>
          <cell r="AV214">
            <v>2058</v>
          </cell>
          <cell r="AW214">
            <v>4089</v>
          </cell>
          <cell r="AX214">
            <v>2122</v>
          </cell>
          <cell r="AY214">
            <v>1967</v>
          </cell>
          <cell r="AZ214">
            <v>3887</v>
          </cell>
          <cell r="BA214">
            <v>2060</v>
          </cell>
          <cell r="BB214">
            <v>1827</v>
          </cell>
          <cell r="BC214">
            <v>3948</v>
          </cell>
          <cell r="BD214">
            <v>1988</v>
          </cell>
          <cell r="BE214">
            <v>1960</v>
          </cell>
          <cell r="BF214">
            <v>3870</v>
          </cell>
          <cell r="BG214">
            <v>2080</v>
          </cell>
          <cell r="BH214">
            <v>1790</v>
          </cell>
          <cell r="BI214">
            <v>3772</v>
          </cell>
          <cell r="BJ214">
            <v>1979</v>
          </cell>
          <cell r="BK214">
            <v>1793</v>
          </cell>
          <cell r="BL214">
            <v>3728</v>
          </cell>
          <cell r="BM214">
            <v>1962</v>
          </cell>
          <cell r="BN214">
            <v>1766</v>
          </cell>
          <cell r="BO214">
            <v>3710</v>
          </cell>
          <cell r="BP214">
            <v>1927</v>
          </cell>
          <cell r="BQ214">
            <v>1783</v>
          </cell>
          <cell r="BR214">
            <v>3829</v>
          </cell>
          <cell r="BS214">
            <v>1916</v>
          </cell>
          <cell r="BT214">
            <v>1913</v>
          </cell>
          <cell r="BU214">
            <v>3799</v>
          </cell>
          <cell r="BV214">
            <v>1909</v>
          </cell>
          <cell r="BW214">
            <v>1890</v>
          </cell>
          <cell r="BX214">
            <v>3834</v>
          </cell>
          <cell r="BY214">
            <v>2002</v>
          </cell>
          <cell r="BZ214">
            <v>1832</v>
          </cell>
          <cell r="CA214">
            <v>2978</v>
          </cell>
          <cell r="CB214">
            <v>1585</v>
          </cell>
          <cell r="CC214">
            <v>1393</v>
          </cell>
          <cell r="CD214">
            <v>2917</v>
          </cell>
          <cell r="CE214">
            <v>1485</v>
          </cell>
          <cell r="CF214">
            <v>1432</v>
          </cell>
          <cell r="CG214">
            <v>3051</v>
          </cell>
          <cell r="CH214">
            <v>1523</v>
          </cell>
          <cell r="CI214">
            <v>1528</v>
          </cell>
          <cell r="CJ214">
            <v>3560</v>
          </cell>
          <cell r="CK214">
            <v>1838</v>
          </cell>
          <cell r="CL214">
            <v>1722</v>
          </cell>
          <cell r="CM214">
            <v>3885</v>
          </cell>
          <cell r="CN214">
            <v>1936</v>
          </cell>
          <cell r="CO214">
            <v>1949</v>
          </cell>
          <cell r="CP214">
            <v>4421</v>
          </cell>
          <cell r="CQ214">
            <v>2251</v>
          </cell>
          <cell r="CR214">
            <v>2170</v>
          </cell>
          <cell r="CS214">
            <v>4612</v>
          </cell>
          <cell r="CT214">
            <v>2387</v>
          </cell>
          <cell r="CU214">
            <v>2225</v>
          </cell>
          <cell r="CV214">
            <v>4517</v>
          </cell>
          <cell r="CW214">
            <v>2189</v>
          </cell>
          <cell r="CX214">
            <v>2328</v>
          </cell>
          <cell r="CY214">
            <v>5163</v>
          </cell>
          <cell r="CZ214">
            <v>2602</v>
          </cell>
          <cell r="DA214">
            <v>2561</v>
          </cell>
          <cell r="DB214">
            <v>4908</v>
          </cell>
          <cell r="DC214">
            <v>2482</v>
          </cell>
          <cell r="DD214">
            <v>2426</v>
          </cell>
          <cell r="DE214">
            <v>5010</v>
          </cell>
          <cell r="DF214">
            <v>2374</v>
          </cell>
          <cell r="DG214">
            <v>2636</v>
          </cell>
          <cell r="DH214">
            <v>5305</v>
          </cell>
          <cell r="DI214">
            <v>2635</v>
          </cell>
          <cell r="DJ214">
            <v>2670</v>
          </cell>
          <cell r="DK214">
            <v>5274</v>
          </cell>
          <cell r="DL214">
            <v>2714</v>
          </cell>
          <cell r="DM214">
            <v>2560</v>
          </cell>
          <cell r="DN214">
            <v>5350</v>
          </cell>
          <cell r="DO214">
            <v>2690</v>
          </cell>
          <cell r="DP214">
            <v>2660</v>
          </cell>
          <cell r="DQ214">
            <v>5031</v>
          </cell>
          <cell r="DR214">
            <v>2529</v>
          </cell>
          <cell r="DS214">
            <v>2502</v>
          </cell>
          <cell r="DT214">
            <v>5398</v>
          </cell>
          <cell r="DU214">
            <v>2613</v>
          </cell>
          <cell r="DV214">
            <v>2785</v>
          </cell>
          <cell r="DW214">
            <v>5213</v>
          </cell>
          <cell r="DX214">
            <v>2614</v>
          </cell>
          <cell r="DY214">
            <v>2599</v>
          </cell>
          <cell r="DZ214">
            <v>4950</v>
          </cell>
          <cell r="EA214">
            <v>2371</v>
          </cell>
          <cell r="EB214">
            <v>2579</v>
          </cell>
          <cell r="EC214">
            <v>4770</v>
          </cell>
          <cell r="ED214">
            <v>2392</v>
          </cell>
          <cell r="EE214">
            <v>2378</v>
          </cell>
          <cell r="EF214">
            <v>4725</v>
          </cell>
          <cell r="EG214">
            <v>2510</v>
          </cell>
          <cell r="EH214">
            <v>2215</v>
          </cell>
          <cell r="EI214">
            <v>4570</v>
          </cell>
          <cell r="EJ214">
            <v>2322</v>
          </cell>
          <cell r="EK214">
            <v>2248</v>
          </cell>
          <cell r="EL214">
            <v>4378</v>
          </cell>
          <cell r="EM214">
            <v>2208</v>
          </cell>
          <cell r="EN214">
            <v>2170</v>
          </cell>
          <cell r="EO214">
            <v>4290</v>
          </cell>
          <cell r="EP214">
            <v>2277</v>
          </cell>
          <cell r="EQ214">
            <v>2013</v>
          </cell>
          <cell r="ER214">
            <v>4029</v>
          </cell>
          <cell r="ES214">
            <v>2020</v>
          </cell>
          <cell r="ET214">
            <v>2009</v>
          </cell>
          <cell r="EU214">
            <v>4059</v>
          </cell>
          <cell r="EV214">
            <v>1981</v>
          </cell>
          <cell r="EW214">
            <v>2078</v>
          </cell>
          <cell r="EX214">
            <v>4032</v>
          </cell>
          <cell r="EY214">
            <v>1962</v>
          </cell>
          <cell r="EZ214">
            <v>2070</v>
          </cell>
          <cell r="FA214">
            <v>3897</v>
          </cell>
          <cell r="FB214">
            <v>1932</v>
          </cell>
          <cell r="FC214">
            <v>1965</v>
          </cell>
          <cell r="FD214">
            <v>3967</v>
          </cell>
          <cell r="FE214">
            <v>1971</v>
          </cell>
          <cell r="FF214">
            <v>1996</v>
          </cell>
          <cell r="FG214">
            <v>3887</v>
          </cell>
          <cell r="FH214">
            <v>1995</v>
          </cell>
          <cell r="FI214">
            <v>1892</v>
          </cell>
          <cell r="FJ214">
            <v>3830</v>
          </cell>
          <cell r="FK214">
            <v>1854</v>
          </cell>
          <cell r="FL214">
            <v>1976</v>
          </cell>
          <cell r="FM214">
            <v>3723</v>
          </cell>
          <cell r="FN214">
            <v>1812</v>
          </cell>
          <cell r="FO214">
            <v>1911</v>
          </cell>
          <cell r="FP214">
            <v>3788</v>
          </cell>
          <cell r="FQ214">
            <v>1815</v>
          </cell>
          <cell r="FR214">
            <v>1973</v>
          </cell>
          <cell r="FS214">
            <v>3681</v>
          </cell>
          <cell r="FT214">
            <v>1735</v>
          </cell>
          <cell r="FU214">
            <v>1946</v>
          </cell>
          <cell r="FV214">
            <v>3526</v>
          </cell>
          <cell r="FW214">
            <v>1703</v>
          </cell>
          <cell r="FX214">
            <v>1823</v>
          </cell>
          <cell r="FY214">
            <v>3460</v>
          </cell>
          <cell r="FZ214">
            <v>1660</v>
          </cell>
          <cell r="GA214">
            <v>1800</v>
          </cell>
          <cell r="GB214">
            <v>3300</v>
          </cell>
          <cell r="GC214">
            <v>1657</v>
          </cell>
          <cell r="GD214">
            <v>1643</v>
          </cell>
          <cell r="GE214">
            <v>3367</v>
          </cell>
          <cell r="GF214">
            <v>1659</v>
          </cell>
          <cell r="GG214">
            <v>1708</v>
          </cell>
          <cell r="GH214">
            <v>3080</v>
          </cell>
          <cell r="GI214">
            <v>1520</v>
          </cell>
          <cell r="GJ214">
            <v>1560</v>
          </cell>
          <cell r="GK214">
            <v>3121</v>
          </cell>
          <cell r="GL214">
            <v>1575</v>
          </cell>
          <cell r="GM214">
            <v>1546</v>
          </cell>
          <cell r="GN214">
            <v>2960</v>
          </cell>
          <cell r="GO214">
            <v>1404</v>
          </cell>
          <cell r="GP214">
            <v>1556</v>
          </cell>
          <cell r="GQ214">
            <v>2806</v>
          </cell>
          <cell r="GR214">
            <v>1369</v>
          </cell>
          <cell r="GS214">
            <v>1437</v>
          </cell>
          <cell r="GT214">
            <v>2748</v>
          </cell>
          <cell r="GU214">
            <v>1379</v>
          </cell>
          <cell r="GV214">
            <v>1369</v>
          </cell>
          <cell r="GW214">
            <v>2726</v>
          </cell>
          <cell r="GX214">
            <v>1327</v>
          </cell>
          <cell r="GY214">
            <v>1399</v>
          </cell>
          <cell r="GZ214">
            <v>2482</v>
          </cell>
          <cell r="HA214">
            <v>1228</v>
          </cell>
          <cell r="HB214">
            <v>1254</v>
          </cell>
          <cell r="HC214">
            <v>2428</v>
          </cell>
          <cell r="HD214">
            <v>1223</v>
          </cell>
          <cell r="HE214">
            <v>1205</v>
          </cell>
          <cell r="HF214">
            <v>2394</v>
          </cell>
          <cell r="HG214">
            <v>1194</v>
          </cell>
          <cell r="HH214">
            <v>1200</v>
          </cell>
          <cell r="HI214">
            <v>2375</v>
          </cell>
          <cell r="HJ214">
            <v>1130</v>
          </cell>
          <cell r="HK214">
            <v>1245</v>
          </cell>
          <cell r="HL214">
            <v>2171</v>
          </cell>
          <cell r="HM214">
            <v>1049</v>
          </cell>
          <cell r="HN214">
            <v>1122</v>
          </cell>
          <cell r="HO214">
            <v>2243</v>
          </cell>
          <cell r="HP214">
            <v>1082</v>
          </cell>
          <cell r="HQ214">
            <v>1161</v>
          </cell>
          <cell r="HR214">
            <v>2327</v>
          </cell>
          <cell r="HS214">
            <v>1114</v>
          </cell>
          <cell r="HT214">
            <v>1213</v>
          </cell>
          <cell r="HU214">
            <v>1885</v>
          </cell>
          <cell r="HV214">
            <v>933</v>
          </cell>
          <cell r="HW214">
            <v>952</v>
          </cell>
          <cell r="HX214">
            <v>1795</v>
          </cell>
          <cell r="HY214">
            <v>863</v>
          </cell>
          <cell r="HZ214">
            <v>932</v>
          </cell>
          <cell r="IA214">
            <v>1675</v>
          </cell>
          <cell r="IB214">
            <v>765</v>
          </cell>
          <cell r="IC214">
            <v>910</v>
          </cell>
          <cell r="ID214">
            <v>1733</v>
          </cell>
          <cell r="IE214">
            <v>780</v>
          </cell>
          <cell r="IF214">
            <v>953</v>
          </cell>
          <cell r="IG214">
            <v>1428</v>
          </cell>
          <cell r="IH214">
            <v>642</v>
          </cell>
          <cell r="II214">
            <v>786</v>
          </cell>
          <cell r="IJ214">
            <v>1351</v>
          </cell>
          <cell r="IK214">
            <v>656</v>
          </cell>
          <cell r="IL214">
            <v>695</v>
          </cell>
          <cell r="IM214">
            <v>1476</v>
          </cell>
          <cell r="IN214">
            <v>714</v>
          </cell>
          <cell r="IO214">
            <v>762</v>
          </cell>
          <cell r="IP214">
            <v>1418</v>
          </cell>
          <cell r="IQ214">
            <v>656</v>
          </cell>
          <cell r="IR214">
            <v>762</v>
          </cell>
          <cell r="IS214">
            <v>1414</v>
          </cell>
          <cell r="IT214">
            <v>636</v>
          </cell>
          <cell r="IU214">
            <v>778</v>
          </cell>
          <cell r="IV214">
            <v>1193</v>
          </cell>
          <cell r="IW214">
            <v>529</v>
          </cell>
          <cell r="IX214">
            <v>664</v>
          </cell>
          <cell r="IY214">
            <v>1220</v>
          </cell>
          <cell r="IZ214">
            <v>565</v>
          </cell>
          <cell r="JA214">
            <v>655</v>
          </cell>
          <cell r="JB214">
            <v>1158</v>
          </cell>
          <cell r="JC214">
            <v>495</v>
          </cell>
          <cell r="JD214">
            <v>663</v>
          </cell>
          <cell r="JE214">
            <v>1154</v>
          </cell>
          <cell r="JF214">
            <v>508</v>
          </cell>
          <cell r="JG214">
            <v>646</v>
          </cell>
          <cell r="JH214">
            <v>982</v>
          </cell>
          <cell r="JI214">
            <v>434</v>
          </cell>
          <cell r="JJ214">
            <v>548</v>
          </cell>
          <cell r="JK214">
            <v>966</v>
          </cell>
          <cell r="JL214">
            <v>416</v>
          </cell>
          <cell r="JM214">
            <v>550</v>
          </cell>
          <cell r="JN214">
            <v>895</v>
          </cell>
          <cell r="JO214">
            <v>354</v>
          </cell>
          <cell r="JP214">
            <v>541</v>
          </cell>
          <cell r="JQ214">
            <v>850</v>
          </cell>
          <cell r="JR214">
            <v>335</v>
          </cell>
          <cell r="JS214">
            <v>515</v>
          </cell>
          <cell r="JT214">
            <v>764</v>
          </cell>
          <cell r="JU214">
            <v>281</v>
          </cell>
          <cell r="JV214">
            <v>483</v>
          </cell>
          <cell r="JW214">
            <v>647</v>
          </cell>
          <cell r="JX214">
            <v>237</v>
          </cell>
          <cell r="JY214">
            <v>410</v>
          </cell>
          <cell r="JZ214">
            <v>597</v>
          </cell>
          <cell r="KA214">
            <v>205</v>
          </cell>
          <cell r="KB214">
            <v>392</v>
          </cell>
          <cell r="KC214">
            <v>536</v>
          </cell>
          <cell r="KD214">
            <v>198</v>
          </cell>
          <cell r="KE214">
            <v>338</v>
          </cell>
          <cell r="KF214">
            <v>1965</v>
          </cell>
          <cell r="KG214">
            <v>613</v>
          </cell>
          <cell r="KH214">
            <v>1352</v>
          </cell>
        </row>
        <row r="215">
          <cell r="C215" t="str">
            <v>Redcar and Cleveland</v>
          </cell>
          <cell r="D215" t="str">
            <v>E06000003</v>
          </cell>
          <cell r="E215" t="str">
            <v>Unitary Authority</v>
          </cell>
          <cell r="F215">
            <v>135275</v>
          </cell>
          <cell r="G215">
            <v>81853</v>
          </cell>
          <cell r="H215">
            <v>7.4434741299999994</v>
          </cell>
          <cell r="I215">
            <v>0.60508593605618188</v>
          </cell>
          <cell r="J215">
            <v>7297</v>
          </cell>
          <cell r="K215">
            <v>6872</v>
          </cell>
          <cell r="L215">
            <v>7397</v>
          </cell>
          <cell r="M215">
            <v>8040</v>
          </cell>
          <cell r="N215">
            <v>7012</v>
          </cell>
          <cell r="O215">
            <v>7745</v>
          </cell>
          <cell r="P215">
            <v>9630</v>
          </cell>
          <cell r="Q215">
            <v>10278</v>
          </cell>
          <cell r="R215">
            <v>8553</v>
          </cell>
          <cell r="S215">
            <v>9029</v>
          </cell>
          <cell r="T215">
            <v>65733</v>
          </cell>
          <cell r="U215">
            <v>69542</v>
          </cell>
          <cell r="V215">
            <v>1472</v>
          </cell>
          <cell r="W215">
            <v>753</v>
          </cell>
          <cell r="X215">
            <v>719</v>
          </cell>
          <cell r="Y215">
            <v>1482</v>
          </cell>
          <cell r="Z215">
            <v>762</v>
          </cell>
          <cell r="AA215">
            <v>720</v>
          </cell>
          <cell r="AB215">
            <v>1623</v>
          </cell>
          <cell r="AC215">
            <v>838</v>
          </cell>
          <cell r="AD215">
            <v>785</v>
          </cell>
          <cell r="AE215">
            <v>1674</v>
          </cell>
          <cell r="AF215">
            <v>894</v>
          </cell>
          <cell r="AG215">
            <v>780</v>
          </cell>
          <cell r="AH215">
            <v>1681</v>
          </cell>
          <cell r="AI215">
            <v>860</v>
          </cell>
          <cell r="AJ215">
            <v>821</v>
          </cell>
          <cell r="AK215">
            <v>1552</v>
          </cell>
          <cell r="AL215">
            <v>778</v>
          </cell>
          <cell r="AM215">
            <v>774</v>
          </cell>
          <cell r="AN215">
            <v>1466</v>
          </cell>
          <cell r="AO215">
            <v>774</v>
          </cell>
          <cell r="AP215">
            <v>692</v>
          </cell>
          <cell r="AQ215">
            <v>1533</v>
          </cell>
          <cell r="AR215">
            <v>828</v>
          </cell>
          <cell r="AS215">
            <v>705</v>
          </cell>
          <cell r="AT215">
            <v>1542</v>
          </cell>
          <cell r="AU215">
            <v>787</v>
          </cell>
          <cell r="AV215">
            <v>755</v>
          </cell>
          <cell r="AW215">
            <v>1632</v>
          </cell>
          <cell r="AX215">
            <v>848</v>
          </cell>
          <cell r="AY215">
            <v>784</v>
          </cell>
          <cell r="AZ215">
            <v>1436</v>
          </cell>
          <cell r="BA215">
            <v>750</v>
          </cell>
          <cell r="BB215">
            <v>686</v>
          </cell>
          <cell r="BC215">
            <v>1442</v>
          </cell>
          <cell r="BD215">
            <v>767</v>
          </cell>
          <cell r="BE215">
            <v>675</v>
          </cell>
          <cell r="BF215">
            <v>1375</v>
          </cell>
          <cell r="BG215">
            <v>699</v>
          </cell>
          <cell r="BH215">
            <v>676</v>
          </cell>
          <cell r="BI215">
            <v>1355</v>
          </cell>
          <cell r="BJ215">
            <v>701</v>
          </cell>
          <cell r="BK215">
            <v>654</v>
          </cell>
          <cell r="BL215">
            <v>1415</v>
          </cell>
          <cell r="BM215">
            <v>711</v>
          </cell>
          <cell r="BN215">
            <v>704</v>
          </cell>
          <cell r="BO215">
            <v>1521</v>
          </cell>
          <cell r="BP215">
            <v>778</v>
          </cell>
          <cell r="BQ215">
            <v>743</v>
          </cell>
          <cell r="BR215">
            <v>1590</v>
          </cell>
          <cell r="BS215">
            <v>837</v>
          </cell>
          <cell r="BT215">
            <v>753</v>
          </cell>
          <cell r="BU215">
            <v>1574</v>
          </cell>
          <cell r="BV215">
            <v>784</v>
          </cell>
          <cell r="BW215">
            <v>790</v>
          </cell>
          <cell r="BX215">
            <v>1612</v>
          </cell>
          <cell r="BY215">
            <v>814</v>
          </cell>
          <cell r="BZ215">
            <v>798</v>
          </cell>
          <cell r="CA215">
            <v>1477</v>
          </cell>
          <cell r="CB215">
            <v>823</v>
          </cell>
          <cell r="CC215">
            <v>654</v>
          </cell>
          <cell r="CD215">
            <v>1455</v>
          </cell>
          <cell r="CE215">
            <v>783</v>
          </cell>
          <cell r="CF215">
            <v>672</v>
          </cell>
          <cell r="CG215">
            <v>1518</v>
          </cell>
          <cell r="CH215">
            <v>789</v>
          </cell>
          <cell r="CI215">
            <v>729</v>
          </cell>
          <cell r="CJ215">
            <v>1588</v>
          </cell>
          <cell r="CK215">
            <v>802</v>
          </cell>
          <cell r="CL215">
            <v>786</v>
          </cell>
          <cell r="CM215">
            <v>1727</v>
          </cell>
          <cell r="CN215">
            <v>851</v>
          </cell>
          <cell r="CO215">
            <v>876</v>
          </cell>
          <cell r="CP215">
            <v>1628</v>
          </cell>
          <cell r="CQ215">
            <v>814</v>
          </cell>
          <cell r="CR215">
            <v>814</v>
          </cell>
          <cell r="CS215">
            <v>1603</v>
          </cell>
          <cell r="CT215">
            <v>784</v>
          </cell>
          <cell r="CU215">
            <v>819</v>
          </cell>
          <cell r="CV215">
            <v>1591</v>
          </cell>
          <cell r="CW215">
            <v>769</v>
          </cell>
          <cell r="CX215">
            <v>822</v>
          </cell>
          <cell r="CY215">
            <v>1591</v>
          </cell>
          <cell r="CZ215">
            <v>736</v>
          </cell>
          <cell r="DA215">
            <v>855</v>
          </cell>
          <cell r="DB215">
            <v>1616</v>
          </cell>
          <cell r="DC215">
            <v>828</v>
          </cell>
          <cell r="DD215">
            <v>788</v>
          </cell>
          <cell r="DE215">
            <v>1595</v>
          </cell>
          <cell r="DF215">
            <v>749</v>
          </cell>
          <cell r="DG215">
            <v>846</v>
          </cell>
          <cell r="DH215">
            <v>1561</v>
          </cell>
          <cell r="DI215">
            <v>754</v>
          </cell>
          <cell r="DJ215">
            <v>807</v>
          </cell>
          <cell r="DK215">
            <v>1486</v>
          </cell>
          <cell r="DL215">
            <v>705</v>
          </cell>
          <cell r="DM215">
            <v>781</v>
          </cell>
          <cell r="DN215">
            <v>1385</v>
          </cell>
          <cell r="DO215">
            <v>673</v>
          </cell>
          <cell r="DP215">
            <v>712</v>
          </cell>
          <cell r="DQ215">
            <v>1522</v>
          </cell>
          <cell r="DR215">
            <v>695</v>
          </cell>
          <cell r="DS215">
            <v>827</v>
          </cell>
          <cell r="DT215">
            <v>1487</v>
          </cell>
          <cell r="DU215">
            <v>704</v>
          </cell>
          <cell r="DV215">
            <v>783</v>
          </cell>
          <cell r="DW215">
            <v>1506</v>
          </cell>
          <cell r="DX215">
            <v>711</v>
          </cell>
          <cell r="DY215">
            <v>795</v>
          </cell>
          <cell r="DZ215">
            <v>1342</v>
          </cell>
          <cell r="EA215">
            <v>629</v>
          </cell>
          <cell r="EB215">
            <v>713</v>
          </cell>
          <cell r="EC215">
            <v>1328</v>
          </cell>
          <cell r="ED215">
            <v>629</v>
          </cell>
          <cell r="EE215">
            <v>699</v>
          </cell>
          <cell r="EF215">
            <v>1265</v>
          </cell>
          <cell r="EG215">
            <v>609</v>
          </cell>
          <cell r="EH215">
            <v>656</v>
          </cell>
          <cell r="EI215">
            <v>1376</v>
          </cell>
          <cell r="EJ215">
            <v>678</v>
          </cell>
          <cell r="EK215">
            <v>698</v>
          </cell>
          <cell r="EL215">
            <v>1353</v>
          </cell>
          <cell r="EM215">
            <v>650</v>
          </cell>
          <cell r="EN215">
            <v>703</v>
          </cell>
          <cell r="EO215">
            <v>1464</v>
          </cell>
          <cell r="EP215">
            <v>705</v>
          </cell>
          <cell r="EQ215">
            <v>759</v>
          </cell>
          <cell r="ER215">
            <v>1578</v>
          </cell>
          <cell r="ES215">
            <v>740</v>
          </cell>
          <cell r="ET215">
            <v>838</v>
          </cell>
          <cell r="EU215">
            <v>1754</v>
          </cell>
          <cell r="EV215">
            <v>825</v>
          </cell>
          <cell r="EW215">
            <v>929</v>
          </cell>
          <cell r="EX215">
            <v>1791</v>
          </cell>
          <cell r="EY215">
            <v>836</v>
          </cell>
          <cell r="EZ215">
            <v>955</v>
          </cell>
          <cell r="FA215">
            <v>1758</v>
          </cell>
          <cell r="FB215">
            <v>835</v>
          </cell>
          <cell r="FC215">
            <v>923</v>
          </cell>
          <cell r="FD215">
            <v>1929</v>
          </cell>
          <cell r="FE215">
            <v>945</v>
          </cell>
          <cell r="FF215">
            <v>984</v>
          </cell>
          <cell r="FG215">
            <v>1869</v>
          </cell>
          <cell r="FH215">
            <v>880</v>
          </cell>
          <cell r="FI215">
            <v>989</v>
          </cell>
          <cell r="FJ215">
            <v>2027</v>
          </cell>
          <cell r="FK215">
            <v>951</v>
          </cell>
          <cell r="FL215">
            <v>1076</v>
          </cell>
          <cell r="FM215">
            <v>2126</v>
          </cell>
          <cell r="FN215">
            <v>1048</v>
          </cell>
          <cell r="FO215">
            <v>1078</v>
          </cell>
          <cell r="FP215">
            <v>2010</v>
          </cell>
          <cell r="FQ215">
            <v>934</v>
          </cell>
          <cell r="FR215">
            <v>1076</v>
          </cell>
          <cell r="FS215">
            <v>2084</v>
          </cell>
          <cell r="FT215">
            <v>1057</v>
          </cell>
          <cell r="FU215">
            <v>1027</v>
          </cell>
          <cell r="FV215">
            <v>2141</v>
          </cell>
          <cell r="FW215">
            <v>1070</v>
          </cell>
          <cell r="FX215">
            <v>1071</v>
          </cell>
          <cell r="FY215">
            <v>2067</v>
          </cell>
          <cell r="FZ215">
            <v>980</v>
          </cell>
          <cell r="GA215">
            <v>1087</v>
          </cell>
          <cell r="GB215">
            <v>1897</v>
          </cell>
          <cell r="GC215">
            <v>930</v>
          </cell>
          <cell r="GD215">
            <v>967</v>
          </cell>
          <cell r="GE215">
            <v>1925</v>
          </cell>
          <cell r="GF215">
            <v>941</v>
          </cell>
          <cell r="GG215">
            <v>984</v>
          </cell>
          <cell r="GH215">
            <v>1936</v>
          </cell>
          <cell r="GI215">
            <v>961</v>
          </cell>
          <cell r="GJ215">
            <v>975</v>
          </cell>
          <cell r="GK215">
            <v>1897</v>
          </cell>
          <cell r="GL215">
            <v>932</v>
          </cell>
          <cell r="GM215">
            <v>965</v>
          </cell>
          <cell r="GN215">
            <v>1751</v>
          </cell>
          <cell r="GO215">
            <v>852</v>
          </cell>
          <cell r="GP215">
            <v>899</v>
          </cell>
          <cell r="GQ215">
            <v>1758</v>
          </cell>
          <cell r="GR215">
            <v>862</v>
          </cell>
          <cell r="GS215">
            <v>896</v>
          </cell>
          <cell r="GT215">
            <v>1626</v>
          </cell>
          <cell r="GU215">
            <v>796</v>
          </cell>
          <cell r="GV215">
            <v>830</v>
          </cell>
          <cell r="GW215">
            <v>1709</v>
          </cell>
          <cell r="GX215">
            <v>821</v>
          </cell>
          <cell r="GY215">
            <v>888</v>
          </cell>
          <cell r="GZ215">
            <v>1692</v>
          </cell>
          <cell r="HA215">
            <v>783</v>
          </cell>
          <cell r="HB215">
            <v>909</v>
          </cell>
          <cell r="HC215">
            <v>1628</v>
          </cell>
          <cell r="HD215">
            <v>779</v>
          </cell>
          <cell r="HE215">
            <v>849</v>
          </cell>
          <cell r="HF215">
            <v>1660</v>
          </cell>
          <cell r="HG215">
            <v>826</v>
          </cell>
          <cell r="HH215">
            <v>834</v>
          </cell>
          <cell r="HI215">
            <v>1711</v>
          </cell>
          <cell r="HJ215">
            <v>800</v>
          </cell>
          <cell r="HK215">
            <v>911</v>
          </cell>
          <cell r="HL215">
            <v>1832</v>
          </cell>
          <cell r="HM215">
            <v>858</v>
          </cell>
          <cell r="HN215">
            <v>974</v>
          </cell>
          <cell r="HO215">
            <v>1885</v>
          </cell>
          <cell r="HP215">
            <v>930</v>
          </cell>
          <cell r="HQ215">
            <v>955</v>
          </cell>
          <cell r="HR215">
            <v>2084</v>
          </cell>
          <cell r="HS215">
            <v>999</v>
          </cell>
          <cell r="HT215">
            <v>1085</v>
          </cell>
          <cell r="HU215">
            <v>1670</v>
          </cell>
          <cell r="HV215">
            <v>781</v>
          </cell>
          <cell r="HW215">
            <v>889</v>
          </cell>
          <cell r="HX215">
            <v>1570</v>
          </cell>
          <cell r="HY215">
            <v>788</v>
          </cell>
          <cell r="HZ215">
            <v>782</v>
          </cell>
          <cell r="IA215">
            <v>1523</v>
          </cell>
          <cell r="IB215">
            <v>731</v>
          </cell>
          <cell r="IC215">
            <v>792</v>
          </cell>
          <cell r="ID215">
            <v>1355</v>
          </cell>
          <cell r="IE215">
            <v>667</v>
          </cell>
          <cell r="IF215">
            <v>688</v>
          </cell>
          <cell r="IG215">
            <v>1339</v>
          </cell>
          <cell r="IH215">
            <v>626</v>
          </cell>
          <cell r="II215">
            <v>713</v>
          </cell>
          <cell r="IJ215">
            <v>1208</v>
          </cell>
          <cell r="IK215">
            <v>608</v>
          </cell>
          <cell r="IL215">
            <v>600</v>
          </cell>
          <cell r="IM215">
            <v>1261</v>
          </cell>
          <cell r="IN215">
            <v>572</v>
          </cell>
          <cell r="IO215">
            <v>689</v>
          </cell>
          <cell r="IP215">
            <v>1249</v>
          </cell>
          <cell r="IQ215">
            <v>577</v>
          </cell>
          <cell r="IR215">
            <v>672</v>
          </cell>
          <cell r="IS215">
            <v>1150</v>
          </cell>
          <cell r="IT215">
            <v>543</v>
          </cell>
          <cell r="IU215">
            <v>607</v>
          </cell>
          <cell r="IV215">
            <v>1104</v>
          </cell>
          <cell r="IW215">
            <v>494</v>
          </cell>
          <cell r="IX215">
            <v>610</v>
          </cell>
          <cell r="IY215">
            <v>988</v>
          </cell>
          <cell r="IZ215">
            <v>455</v>
          </cell>
          <cell r="JA215">
            <v>533</v>
          </cell>
          <cell r="JB215">
            <v>915</v>
          </cell>
          <cell r="JC215">
            <v>407</v>
          </cell>
          <cell r="JD215">
            <v>508</v>
          </cell>
          <cell r="JE215">
            <v>774</v>
          </cell>
          <cell r="JF215">
            <v>324</v>
          </cell>
          <cell r="JG215">
            <v>450</v>
          </cell>
          <cell r="JH215">
            <v>762</v>
          </cell>
          <cell r="JI215">
            <v>345</v>
          </cell>
          <cell r="JJ215">
            <v>417</v>
          </cell>
          <cell r="JK215">
            <v>693</v>
          </cell>
          <cell r="JL215">
            <v>299</v>
          </cell>
          <cell r="JM215">
            <v>394</v>
          </cell>
          <cell r="JN215">
            <v>634</v>
          </cell>
          <cell r="JO215">
            <v>255</v>
          </cell>
          <cell r="JP215">
            <v>379</v>
          </cell>
          <cell r="JQ215">
            <v>619</v>
          </cell>
          <cell r="JR215">
            <v>254</v>
          </cell>
          <cell r="JS215">
            <v>365</v>
          </cell>
          <cell r="JT215">
            <v>520</v>
          </cell>
          <cell r="JU215">
            <v>200</v>
          </cell>
          <cell r="JV215">
            <v>320</v>
          </cell>
          <cell r="JW215">
            <v>419</v>
          </cell>
          <cell r="JX215">
            <v>162</v>
          </cell>
          <cell r="JY215">
            <v>257</v>
          </cell>
          <cell r="JZ215">
            <v>373</v>
          </cell>
          <cell r="KA215">
            <v>138</v>
          </cell>
          <cell r="KB215">
            <v>235</v>
          </cell>
          <cell r="KC215">
            <v>335</v>
          </cell>
          <cell r="KD215">
            <v>140</v>
          </cell>
          <cell r="KE215">
            <v>195</v>
          </cell>
          <cell r="KF215">
            <v>1248</v>
          </cell>
          <cell r="KG215">
            <v>363</v>
          </cell>
          <cell r="KH215">
            <v>885</v>
          </cell>
        </row>
        <row r="216">
          <cell r="C216" t="str">
            <v>Redditch</v>
          </cell>
          <cell r="D216" t="str">
            <v>E07000236</v>
          </cell>
          <cell r="E216" t="str">
            <v>Non-metropolitan District</v>
          </cell>
          <cell r="F216">
            <v>84743</v>
          </cell>
          <cell r="G216">
            <v>53793</v>
          </cell>
          <cell r="H216">
            <v>4.5123133700000002</v>
          </cell>
          <cell r="I216">
            <v>0.63477809376585681</v>
          </cell>
          <cell r="J216">
            <v>4337</v>
          </cell>
          <cell r="K216">
            <v>4079</v>
          </cell>
          <cell r="L216">
            <v>5760</v>
          </cell>
          <cell r="M216">
            <v>5992</v>
          </cell>
          <cell r="N216">
            <v>5795</v>
          </cell>
          <cell r="O216">
            <v>5661</v>
          </cell>
          <cell r="P216">
            <v>5704</v>
          </cell>
          <cell r="Q216">
            <v>5807</v>
          </cell>
          <cell r="R216">
            <v>5134</v>
          </cell>
          <cell r="S216">
            <v>5524</v>
          </cell>
          <cell r="T216">
            <v>42139</v>
          </cell>
          <cell r="U216">
            <v>42604</v>
          </cell>
          <cell r="V216">
            <v>1112</v>
          </cell>
          <cell r="W216">
            <v>587</v>
          </cell>
          <cell r="X216">
            <v>525</v>
          </cell>
          <cell r="Y216">
            <v>1092</v>
          </cell>
          <cell r="Z216">
            <v>561</v>
          </cell>
          <cell r="AA216">
            <v>531</v>
          </cell>
          <cell r="AB216">
            <v>1081</v>
          </cell>
          <cell r="AC216">
            <v>539</v>
          </cell>
          <cell r="AD216">
            <v>542</v>
          </cell>
          <cell r="AE216">
            <v>1166</v>
          </cell>
          <cell r="AF216">
            <v>595</v>
          </cell>
          <cell r="AG216">
            <v>571</v>
          </cell>
          <cell r="AH216">
            <v>1130</v>
          </cell>
          <cell r="AI216">
            <v>586</v>
          </cell>
          <cell r="AJ216">
            <v>544</v>
          </cell>
          <cell r="AK216">
            <v>1106</v>
          </cell>
          <cell r="AL216">
            <v>588</v>
          </cell>
          <cell r="AM216">
            <v>518</v>
          </cell>
          <cell r="AN216">
            <v>1065</v>
          </cell>
          <cell r="AO216">
            <v>540</v>
          </cell>
          <cell r="AP216">
            <v>525</v>
          </cell>
          <cell r="AQ216">
            <v>1112</v>
          </cell>
          <cell r="AR216">
            <v>590</v>
          </cell>
          <cell r="AS216">
            <v>522</v>
          </cell>
          <cell r="AT216">
            <v>1085</v>
          </cell>
          <cell r="AU216">
            <v>556</v>
          </cell>
          <cell r="AV216">
            <v>529</v>
          </cell>
          <cell r="AW216">
            <v>1027</v>
          </cell>
          <cell r="AX216">
            <v>505</v>
          </cell>
          <cell r="AY216">
            <v>522</v>
          </cell>
          <cell r="AZ216">
            <v>1070</v>
          </cell>
          <cell r="BA216">
            <v>541</v>
          </cell>
          <cell r="BB216">
            <v>529</v>
          </cell>
          <cell r="BC216">
            <v>983</v>
          </cell>
          <cell r="BD216">
            <v>522</v>
          </cell>
          <cell r="BE216">
            <v>461</v>
          </cell>
          <cell r="BF216">
            <v>887</v>
          </cell>
          <cell r="BG216">
            <v>461</v>
          </cell>
          <cell r="BH216">
            <v>426</v>
          </cell>
          <cell r="BI216">
            <v>906</v>
          </cell>
          <cell r="BJ216">
            <v>495</v>
          </cell>
          <cell r="BK216">
            <v>411</v>
          </cell>
          <cell r="BL216">
            <v>927</v>
          </cell>
          <cell r="BM216">
            <v>483</v>
          </cell>
          <cell r="BN216">
            <v>444</v>
          </cell>
          <cell r="BO216">
            <v>982</v>
          </cell>
          <cell r="BP216">
            <v>522</v>
          </cell>
          <cell r="BQ216">
            <v>460</v>
          </cell>
          <cell r="BR216">
            <v>948</v>
          </cell>
          <cell r="BS216">
            <v>495</v>
          </cell>
          <cell r="BT216">
            <v>453</v>
          </cell>
          <cell r="BU216">
            <v>959</v>
          </cell>
          <cell r="BV216">
            <v>472</v>
          </cell>
          <cell r="BW216">
            <v>487</v>
          </cell>
          <cell r="BX216">
            <v>1062</v>
          </cell>
          <cell r="BY216">
            <v>563</v>
          </cell>
          <cell r="BZ216">
            <v>499</v>
          </cell>
          <cell r="CA216">
            <v>857</v>
          </cell>
          <cell r="CB216">
            <v>452</v>
          </cell>
          <cell r="CC216">
            <v>405</v>
          </cell>
          <cell r="CD216">
            <v>783</v>
          </cell>
          <cell r="CE216">
            <v>425</v>
          </cell>
          <cell r="CF216">
            <v>358</v>
          </cell>
          <cell r="CG216">
            <v>830</v>
          </cell>
          <cell r="CH216">
            <v>425</v>
          </cell>
          <cell r="CI216">
            <v>405</v>
          </cell>
          <cell r="CJ216">
            <v>918</v>
          </cell>
          <cell r="CK216">
            <v>490</v>
          </cell>
          <cell r="CL216">
            <v>428</v>
          </cell>
          <cell r="CM216">
            <v>955</v>
          </cell>
          <cell r="CN216">
            <v>465</v>
          </cell>
          <cell r="CO216">
            <v>490</v>
          </cell>
          <cell r="CP216">
            <v>1104</v>
          </cell>
          <cell r="CQ216">
            <v>550</v>
          </cell>
          <cell r="CR216">
            <v>554</v>
          </cell>
          <cell r="CS216">
            <v>1151</v>
          </cell>
          <cell r="CT216">
            <v>593</v>
          </cell>
          <cell r="CU216">
            <v>558</v>
          </cell>
          <cell r="CV216">
            <v>1124</v>
          </cell>
          <cell r="CW216">
            <v>539</v>
          </cell>
          <cell r="CX216">
            <v>585</v>
          </cell>
          <cell r="CY216">
            <v>1138</v>
          </cell>
          <cell r="CZ216">
            <v>580</v>
          </cell>
          <cell r="DA216">
            <v>558</v>
          </cell>
          <cell r="DB216">
            <v>1098</v>
          </cell>
          <cell r="DC216">
            <v>561</v>
          </cell>
          <cell r="DD216">
            <v>537</v>
          </cell>
          <cell r="DE216">
            <v>1065</v>
          </cell>
          <cell r="DF216">
            <v>523</v>
          </cell>
          <cell r="DG216">
            <v>542</v>
          </cell>
          <cell r="DH216">
            <v>1228</v>
          </cell>
          <cell r="DI216">
            <v>578</v>
          </cell>
          <cell r="DJ216">
            <v>650</v>
          </cell>
          <cell r="DK216">
            <v>1198</v>
          </cell>
          <cell r="DL216">
            <v>592</v>
          </cell>
          <cell r="DM216">
            <v>606</v>
          </cell>
          <cell r="DN216">
            <v>1220</v>
          </cell>
          <cell r="DO216">
            <v>606</v>
          </cell>
          <cell r="DP216">
            <v>614</v>
          </cell>
          <cell r="DQ216">
            <v>1244</v>
          </cell>
          <cell r="DR216">
            <v>574</v>
          </cell>
          <cell r="DS216">
            <v>670</v>
          </cell>
          <cell r="DT216">
            <v>1286</v>
          </cell>
          <cell r="DU216">
            <v>614</v>
          </cell>
          <cell r="DV216">
            <v>672</v>
          </cell>
          <cell r="DW216">
            <v>1262</v>
          </cell>
          <cell r="DX216">
            <v>628</v>
          </cell>
          <cell r="DY216">
            <v>634</v>
          </cell>
          <cell r="DZ216">
            <v>1178</v>
          </cell>
          <cell r="EA216">
            <v>600</v>
          </cell>
          <cell r="EB216">
            <v>578</v>
          </cell>
          <cell r="EC216">
            <v>1090</v>
          </cell>
          <cell r="ED216">
            <v>563</v>
          </cell>
          <cell r="EE216">
            <v>527</v>
          </cell>
          <cell r="EF216">
            <v>1055</v>
          </cell>
          <cell r="EG216">
            <v>563</v>
          </cell>
          <cell r="EH216">
            <v>492</v>
          </cell>
          <cell r="EI216">
            <v>1065</v>
          </cell>
          <cell r="EJ216">
            <v>547</v>
          </cell>
          <cell r="EK216">
            <v>518</v>
          </cell>
          <cell r="EL216">
            <v>1115</v>
          </cell>
          <cell r="EM216">
            <v>584</v>
          </cell>
          <cell r="EN216">
            <v>531</v>
          </cell>
          <cell r="EO216">
            <v>1062</v>
          </cell>
          <cell r="EP216">
            <v>529</v>
          </cell>
          <cell r="EQ216">
            <v>533</v>
          </cell>
          <cell r="ER216">
            <v>1108</v>
          </cell>
          <cell r="ES216">
            <v>513</v>
          </cell>
          <cell r="ET216">
            <v>595</v>
          </cell>
          <cell r="EU216">
            <v>1267</v>
          </cell>
          <cell r="EV216">
            <v>620</v>
          </cell>
          <cell r="EW216">
            <v>647</v>
          </cell>
          <cell r="EX216">
            <v>1254</v>
          </cell>
          <cell r="EY216">
            <v>648</v>
          </cell>
          <cell r="EZ216">
            <v>606</v>
          </cell>
          <cell r="FA216">
            <v>1139</v>
          </cell>
          <cell r="FB216">
            <v>556</v>
          </cell>
          <cell r="FC216">
            <v>583</v>
          </cell>
          <cell r="FD216">
            <v>1162</v>
          </cell>
          <cell r="FE216">
            <v>573</v>
          </cell>
          <cell r="FF216">
            <v>589</v>
          </cell>
          <cell r="FG216">
            <v>1203</v>
          </cell>
          <cell r="FH216">
            <v>576</v>
          </cell>
          <cell r="FI216">
            <v>627</v>
          </cell>
          <cell r="FJ216">
            <v>1154</v>
          </cell>
          <cell r="FK216">
            <v>568</v>
          </cell>
          <cell r="FL216">
            <v>586</v>
          </cell>
          <cell r="FM216">
            <v>1191</v>
          </cell>
          <cell r="FN216">
            <v>624</v>
          </cell>
          <cell r="FO216">
            <v>567</v>
          </cell>
          <cell r="FP216">
            <v>1211</v>
          </cell>
          <cell r="FQ216">
            <v>574</v>
          </cell>
          <cell r="FR216">
            <v>637</v>
          </cell>
          <cell r="FS216">
            <v>1182</v>
          </cell>
          <cell r="FT216">
            <v>611</v>
          </cell>
          <cell r="FU216">
            <v>571</v>
          </cell>
          <cell r="FV216">
            <v>1121</v>
          </cell>
          <cell r="FW216">
            <v>579</v>
          </cell>
          <cell r="FX216">
            <v>542</v>
          </cell>
          <cell r="FY216">
            <v>1072</v>
          </cell>
          <cell r="FZ216">
            <v>509</v>
          </cell>
          <cell r="GA216">
            <v>563</v>
          </cell>
          <cell r="GB216">
            <v>1076</v>
          </cell>
          <cell r="GC216">
            <v>534</v>
          </cell>
          <cell r="GD216">
            <v>542</v>
          </cell>
          <cell r="GE216">
            <v>1082</v>
          </cell>
          <cell r="GF216">
            <v>525</v>
          </cell>
          <cell r="GG216">
            <v>557</v>
          </cell>
          <cell r="GH216">
            <v>1033</v>
          </cell>
          <cell r="GI216">
            <v>482</v>
          </cell>
          <cell r="GJ216">
            <v>551</v>
          </cell>
          <cell r="GK216">
            <v>1069</v>
          </cell>
          <cell r="GL216">
            <v>528</v>
          </cell>
          <cell r="GM216">
            <v>541</v>
          </cell>
          <cell r="GN216">
            <v>1083</v>
          </cell>
          <cell r="GO216">
            <v>514</v>
          </cell>
          <cell r="GP216">
            <v>569</v>
          </cell>
          <cell r="GQ216">
            <v>1067</v>
          </cell>
          <cell r="GR216">
            <v>510</v>
          </cell>
          <cell r="GS216">
            <v>557</v>
          </cell>
          <cell r="GT216">
            <v>1016</v>
          </cell>
          <cell r="GU216">
            <v>484</v>
          </cell>
          <cell r="GV216">
            <v>532</v>
          </cell>
          <cell r="GW216">
            <v>1076</v>
          </cell>
          <cell r="GX216">
            <v>518</v>
          </cell>
          <cell r="GY216">
            <v>558</v>
          </cell>
          <cell r="GZ216">
            <v>1107</v>
          </cell>
          <cell r="HA216">
            <v>522</v>
          </cell>
          <cell r="HB216">
            <v>585</v>
          </cell>
          <cell r="HC216">
            <v>1064</v>
          </cell>
          <cell r="HD216">
            <v>523</v>
          </cell>
          <cell r="HE216">
            <v>541</v>
          </cell>
          <cell r="HF216">
            <v>1061</v>
          </cell>
          <cell r="HG216">
            <v>528</v>
          </cell>
          <cell r="HH216">
            <v>533</v>
          </cell>
          <cell r="HI216">
            <v>1059</v>
          </cell>
          <cell r="HJ216">
            <v>576</v>
          </cell>
          <cell r="HK216">
            <v>483</v>
          </cell>
          <cell r="HL216">
            <v>1094</v>
          </cell>
          <cell r="HM216">
            <v>538</v>
          </cell>
          <cell r="HN216">
            <v>556</v>
          </cell>
          <cell r="HO216">
            <v>1038</v>
          </cell>
          <cell r="HP216">
            <v>528</v>
          </cell>
          <cell r="HQ216">
            <v>510</v>
          </cell>
          <cell r="HR216">
            <v>1049</v>
          </cell>
          <cell r="HS216">
            <v>502</v>
          </cell>
          <cell r="HT216">
            <v>547</v>
          </cell>
          <cell r="HU216">
            <v>894</v>
          </cell>
          <cell r="HV216">
            <v>453</v>
          </cell>
          <cell r="HW216">
            <v>441</v>
          </cell>
          <cell r="HX216">
            <v>844</v>
          </cell>
          <cell r="HY216">
            <v>431</v>
          </cell>
          <cell r="HZ216">
            <v>413</v>
          </cell>
          <cell r="IA216">
            <v>834</v>
          </cell>
          <cell r="IB216">
            <v>429</v>
          </cell>
          <cell r="IC216">
            <v>405</v>
          </cell>
          <cell r="ID216">
            <v>708</v>
          </cell>
          <cell r="IE216">
            <v>359</v>
          </cell>
          <cell r="IF216">
            <v>349</v>
          </cell>
          <cell r="IG216">
            <v>623</v>
          </cell>
          <cell r="IH216">
            <v>315</v>
          </cell>
          <cell r="II216">
            <v>308</v>
          </cell>
          <cell r="IJ216">
            <v>524</v>
          </cell>
          <cell r="IK216">
            <v>262</v>
          </cell>
          <cell r="IL216">
            <v>262</v>
          </cell>
          <cell r="IM216">
            <v>516</v>
          </cell>
          <cell r="IN216">
            <v>259</v>
          </cell>
          <cell r="IO216">
            <v>257</v>
          </cell>
          <cell r="IP216">
            <v>487</v>
          </cell>
          <cell r="IQ216">
            <v>233</v>
          </cell>
          <cell r="IR216">
            <v>254</v>
          </cell>
          <cell r="IS216">
            <v>440</v>
          </cell>
          <cell r="IT216">
            <v>187</v>
          </cell>
          <cell r="IU216">
            <v>253</v>
          </cell>
          <cell r="IV216">
            <v>490</v>
          </cell>
          <cell r="IW216">
            <v>240</v>
          </cell>
          <cell r="IX216">
            <v>250</v>
          </cell>
          <cell r="IY216">
            <v>399</v>
          </cell>
          <cell r="IZ216">
            <v>181</v>
          </cell>
          <cell r="JA216">
            <v>218</v>
          </cell>
          <cell r="JB216">
            <v>341</v>
          </cell>
          <cell r="JC216">
            <v>159</v>
          </cell>
          <cell r="JD216">
            <v>182</v>
          </cell>
          <cell r="JE216">
            <v>344</v>
          </cell>
          <cell r="JF216">
            <v>158</v>
          </cell>
          <cell r="JG216">
            <v>186</v>
          </cell>
          <cell r="JH216">
            <v>298</v>
          </cell>
          <cell r="JI216">
            <v>128</v>
          </cell>
          <cell r="JJ216">
            <v>170</v>
          </cell>
          <cell r="JK216">
            <v>308</v>
          </cell>
          <cell r="JL216">
            <v>133</v>
          </cell>
          <cell r="JM216">
            <v>175</v>
          </cell>
          <cell r="JN216">
            <v>315</v>
          </cell>
          <cell r="JO216">
            <v>111</v>
          </cell>
          <cell r="JP216">
            <v>204</v>
          </cell>
          <cell r="JQ216">
            <v>234</v>
          </cell>
          <cell r="JR216">
            <v>100</v>
          </cell>
          <cell r="JS216">
            <v>134</v>
          </cell>
          <cell r="JT216">
            <v>235</v>
          </cell>
          <cell r="JU216">
            <v>92</v>
          </cell>
          <cell r="JV216">
            <v>143</v>
          </cell>
          <cell r="JW216">
            <v>216</v>
          </cell>
          <cell r="JX216">
            <v>87</v>
          </cell>
          <cell r="JY216">
            <v>129</v>
          </cell>
          <cell r="JZ216">
            <v>173</v>
          </cell>
          <cell r="KA216">
            <v>64</v>
          </cell>
          <cell r="KB216">
            <v>109</v>
          </cell>
          <cell r="KC216">
            <v>164</v>
          </cell>
          <cell r="KD216">
            <v>50</v>
          </cell>
          <cell r="KE216">
            <v>114</v>
          </cell>
          <cell r="KF216">
            <v>592</v>
          </cell>
          <cell r="KG216">
            <v>163</v>
          </cell>
          <cell r="KH216">
            <v>429</v>
          </cell>
        </row>
        <row r="217">
          <cell r="C217" t="str">
            <v>Reigate and Banstead</v>
          </cell>
          <cell r="D217" t="str">
            <v>E07000211</v>
          </cell>
          <cell r="E217" t="str">
            <v>Non-metropolitan District</v>
          </cell>
          <cell r="F217">
            <v>144100</v>
          </cell>
          <cell r="G217">
            <v>89439</v>
          </cell>
          <cell r="H217">
            <v>2.93395881</v>
          </cell>
          <cell r="I217">
            <v>0.62067314365024284</v>
          </cell>
          <cell r="J217">
            <v>6486</v>
          </cell>
          <cell r="K217">
            <v>6184</v>
          </cell>
          <cell r="L217">
            <v>8598</v>
          </cell>
          <cell r="M217">
            <v>8949</v>
          </cell>
          <cell r="N217">
            <v>10503</v>
          </cell>
          <cell r="O217">
            <v>10775</v>
          </cell>
          <cell r="P217">
            <v>10886</v>
          </cell>
          <cell r="Q217">
            <v>10849</v>
          </cell>
          <cell r="R217">
            <v>7993</v>
          </cell>
          <cell r="S217">
            <v>8216</v>
          </cell>
          <cell r="T217">
            <v>70613</v>
          </cell>
          <cell r="U217">
            <v>73487</v>
          </cell>
          <cell r="V217">
            <v>1846</v>
          </cell>
          <cell r="W217">
            <v>908</v>
          </cell>
          <cell r="X217">
            <v>938</v>
          </cell>
          <cell r="Y217">
            <v>1901</v>
          </cell>
          <cell r="Z217">
            <v>954</v>
          </cell>
          <cell r="AA217">
            <v>947</v>
          </cell>
          <cell r="AB217">
            <v>1877</v>
          </cell>
          <cell r="AC217">
            <v>960</v>
          </cell>
          <cell r="AD217">
            <v>917</v>
          </cell>
          <cell r="AE217">
            <v>2044</v>
          </cell>
          <cell r="AF217">
            <v>1031</v>
          </cell>
          <cell r="AG217">
            <v>1013</v>
          </cell>
          <cell r="AH217">
            <v>1977</v>
          </cell>
          <cell r="AI217">
            <v>986</v>
          </cell>
          <cell r="AJ217">
            <v>991</v>
          </cell>
          <cell r="AK217">
            <v>1988</v>
          </cell>
          <cell r="AL217">
            <v>1027</v>
          </cell>
          <cell r="AM217">
            <v>961</v>
          </cell>
          <cell r="AN217">
            <v>1873</v>
          </cell>
          <cell r="AO217">
            <v>980</v>
          </cell>
          <cell r="AP217">
            <v>893</v>
          </cell>
          <cell r="AQ217">
            <v>1981</v>
          </cell>
          <cell r="AR217">
            <v>1064</v>
          </cell>
          <cell r="AS217">
            <v>917</v>
          </cell>
          <cell r="AT217">
            <v>1836</v>
          </cell>
          <cell r="AU217">
            <v>935</v>
          </cell>
          <cell r="AV217">
            <v>901</v>
          </cell>
          <cell r="AW217">
            <v>1748</v>
          </cell>
          <cell r="AX217">
            <v>893</v>
          </cell>
          <cell r="AY217">
            <v>855</v>
          </cell>
          <cell r="AZ217">
            <v>1591</v>
          </cell>
          <cell r="BA217">
            <v>815</v>
          </cell>
          <cell r="BB217">
            <v>776</v>
          </cell>
          <cell r="BC217">
            <v>1689</v>
          </cell>
          <cell r="BD217">
            <v>860</v>
          </cell>
          <cell r="BE217">
            <v>829</v>
          </cell>
          <cell r="BF217">
            <v>1684</v>
          </cell>
          <cell r="BG217">
            <v>820</v>
          </cell>
          <cell r="BH217">
            <v>864</v>
          </cell>
          <cell r="BI217">
            <v>1555</v>
          </cell>
          <cell r="BJ217">
            <v>757</v>
          </cell>
          <cell r="BK217">
            <v>798</v>
          </cell>
          <cell r="BL217">
            <v>1629</v>
          </cell>
          <cell r="BM217">
            <v>799</v>
          </cell>
          <cell r="BN217">
            <v>830</v>
          </cell>
          <cell r="BO217">
            <v>1682</v>
          </cell>
          <cell r="BP217">
            <v>868</v>
          </cell>
          <cell r="BQ217">
            <v>814</v>
          </cell>
          <cell r="BR217">
            <v>1729</v>
          </cell>
          <cell r="BS217">
            <v>867</v>
          </cell>
          <cell r="BT217">
            <v>862</v>
          </cell>
          <cell r="BU217">
            <v>1594</v>
          </cell>
          <cell r="BV217">
            <v>807</v>
          </cell>
          <cell r="BW217">
            <v>787</v>
          </cell>
          <cell r="BX217">
            <v>1647</v>
          </cell>
          <cell r="BY217">
            <v>864</v>
          </cell>
          <cell r="BZ217">
            <v>783</v>
          </cell>
          <cell r="CA217">
            <v>1124</v>
          </cell>
          <cell r="CB217">
            <v>613</v>
          </cell>
          <cell r="CC217">
            <v>511</v>
          </cell>
          <cell r="CD217">
            <v>1114</v>
          </cell>
          <cell r="CE217">
            <v>554</v>
          </cell>
          <cell r="CF217">
            <v>560</v>
          </cell>
          <cell r="CG217">
            <v>1170</v>
          </cell>
          <cell r="CH217">
            <v>609</v>
          </cell>
          <cell r="CI217">
            <v>561</v>
          </cell>
          <cell r="CJ217">
            <v>1310</v>
          </cell>
          <cell r="CK217">
            <v>683</v>
          </cell>
          <cell r="CL217">
            <v>627</v>
          </cell>
          <cell r="CM217">
            <v>1460</v>
          </cell>
          <cell r="CN217">
            <v>723</v>
          </cell>
          <cell r="CO217">
            <v>737</v>
          </cell>
          <cell r="CP217">
            <v>1522</v>
          </cell>
          <cell r="CQ217">
            <v>766</v>
          </cell>
          <cell r="CR217">
            <v>756</v>
          </cell>
          <cell r="CS217">
            <v>1580</v>
          </cell>
          <cell r="CT217">
            <v>797</v>
          </cell>
          <cell r="CU217">
            <v>783</v>
          </cell>
          <cell r="CV217">
            <v>1700</v>
          </cell>
          <cell r="CW217">
            <v>847</v>
          </cell>
          <cell r="CX217">
            <v>853</v>
          </cell>
          <cell r="CY217">
            <v>1670</v>
          </cell>
          <cell r="CZ217">
            <v>881</v>
          </cell>
          <cell r="DA217">
            <v>789</v>
          </cell>
          <cell r="DB217">
            <v>1667</v>
          </cell>
          <cell r="DC217">
            <v>832</v>
          </cell>
          <cell r="DD217">
            <v>835</v>
          </cell>
          <cell r="DE217">
            <v>1647</v>
          </cell>
          <cell r="DF217">
            <v>823</v>
          </cell>
          <cell r="DG217">
            <v>824</v>
          </cell>
          <cell r="DH217">
            <v>1772</v>
          </cell>
          <cell r="DI217">
            <v>829</v>
          </cell>
          <cell r="DJ217">
            <v>943</v>
          </cell>
          <cell r="DK217">
            <v>1685</v>
          </cell>
          <cell r="DL217">
            <v>767</v>
          </cell>
          <cell r="DM217">
            <v>918</v>
          </cell>
          <cell r="DN217">
            <v>1790</v>
          </cell>
          <cell r="DO217">
            <v>880</v>
          </cell>
          <cell r="DP217">
            <v>910</v>
          </cell>
          <cell r="DQ217">
            <v>1968</v>
          </cell>
          <cell r="DR217">
            <v>927</v>
          </cell>
          <cell r="DS217">
            <v>1041</v>
          </cell>
          <cell r="DT217">
            <v>2068</v>
          </cell>
          <cell r="DU217">
            <v>1015</v>
          </cell>
          <cell r="DV217">
            <v>1053</v>
          </cell>
          <cell r="DW217">
            <v>2105</v>
          </cell>
          <cell r="DX217">
            <v>1009</v>
          </cell>
          <cell r="DY217">
            <v>1096</v>
          </cell>
          <cell r="DZ217">
            <v>2265</v>
          </cell>
          <cell r="EA217">
            <v>1075</v>
          </cell>
          <cell r="EB217">
            <v>1190</v>
          </cell>
          <cell r="EC217">
            <v>2157</v>
          </cell>
          <cell r="ED217">
            <v>1074</v>
          </cell>
          <cell r="EE217">
            <v>1083</v>
          </cell>
          <cell r="EF217">
            <v>1989</v>
          </cell>
          <cell r="EG217">
            <v>977</v>
          </cell>
          <cell r="EH217">
            <v>1012</v>
          </cell>
          <cell r="EI217">
            <v>2063</v>
          </cell>
          <cell r="EJ217">
            <v>989</v>
          </cell>
          <cell r="EK217">
            <v>1074</v>
          </cell>
          <cell r="EL217">
            <v>2130</v>
          </cell>
          <cell r="EM217">
            <v>1066</v>
          </cell>
          <cell r="EN217">
            <v>1064</v>
          </cell>
          <cell r="EO217">
            <v>2142</v>
          </cell>
          <cell r="EP217">
            <v>1114</v>
          </cell>
          <cell r="EQ217">
            <v>1028</v>
          </cell>
          <cell r="ER217">
            <v>2095</v>
          </cell>
          <cell r="ES217">
            <v>1064</v>
          </cell>
          <cell r="ET217">
            <v>1031</v>
          </cell>
          <cell r="EU217">
            <v>2159</v>
          </cell>
          <cell r="EV217">
            <v>1082</v>
          </cell>
          <cell r="EW217">
            <v>1077</v>
          </cell>
          <cell r="EX217">
            <v>2173</v>
          </cell>
          <cell r="EY217">
            <v>1053</v>
          </cell>
          <cell r="EZ217">
            <v>1120</v>
          </cell>
          <cell r="FA217">
            <v>2206</v>
          </cell>
          <cell r="FB217">
            <v>1044</v>
          </cell>
          <cell r="FC217">
            <v>1162</v>
          </cell>
          <cell r="FD217">
            <v>2097</v>
          </cell>
          <cell r="FE217">
            <v>1057</v>
          </cell>
          <cell r="FF217">
            <v>1040</v>
          </cell>
          <cell r="FG217">
            <v>2181</v>
          </cell>
          <cell r="FH217">
            <v>1071</v>
          </cell>
          <cell r="FI217">
            <v>1110</v>
          </cell>
          <cell r="FJ217">
            <v>2228</v>
          </cell>
          <cell r="FK217">
            <v>1146</v>
          </cell>
          <cell r="FL217">
            <v>1082</v>
          </cell>
          <cell r="FM217">
            <v>2323</v>
          </cell>
          <cell r="FN217">
            <v>1177</v>
          </cell>
          <cell r="FO217">
            <v>1146</v>
          </cell>
          <cell r="FP217">
            <v>2213</v>
          </cell>
          <cell r="FQ217">
            <v>1095</v>
          </cell>
          <cell r="FR217">
            <v>1118</v>
          </cell>
          <cell r="FS217">
            <v>2284</v>
          </cell>
          <cell r="FT217">
            <v>1163</v>
          </cell>
          <cell r="FU217">
            <v>1121</v>
          </cell>
          <cell r="FV217">
            <v>2125</v>
          </cell>
          <cell r="FW217">
            <v>1055</v>
          </cell>
          <cell r="FX217">
            <v>1070</v>
          </cell>
          <cell r="FY217">
            <v>2133</v>
          </cell>
          <cell r="FZ217">
            <v>1089</v>
          </cell>
          <cell r="GA217">
            <v>1044</v>
          </cell>
          <cell r="GB217">
            <v>1945</v>
          </cell>
          <cell r="GC217">
            <v>989</v>
          </cell>
          <cell r="GD217">
            <v>956</v>
          </cell>
          <cell r="GE217">
            <v>1879</v>
          </cell>
          <cell r="GF217">
            <v>965</v>
          </cell>
          <cell r="GG217">
            <v>914</v>
          </cell>
          <cell r="GH217">
            <v>1814</v>
          </cell>
          <cell r="GI217">
            <v>876</v>
          </cell>
          <cell r="GJ217">
            <v>938</v>
          </cell>
          <cell r="GK217">
            <v>1762</v>
          </cell>
          <cell r="GL217">
            <v>874</v>
          </cell>
          <cell r="GM217">
            <v>888</v>
          </cell>
          <cell r="GN217">
            <v>1681</v>
          </cell>
          <cell r="GO217">
            <v>826</v>
          </cell>
          <cell r="GP217">
            <v>855</v>
          </cell>
          <cell r="GQ217">
            <v>1607</v>
          </cell>
          <cell r="GR217">
            <v>834</v>
          </cell>
          <cell r="GS217">
            <v>773</v>
          </cell>
          <cell r="GT217">
            <v>1540</v>
          </cell>
          <cell r="GU217">
            <v>760</v>
          </cell>
          <cell r="GV217">
            <v>780</v>
          </cell>
          <cell r="GW217">
            <v>1523</v>
          </cell>
          <cell r="GX217">
            <v>762</v>
          </cell>
          <cell r="GY217">
            <v>761</v>
          </cell>
          <cell r="GZ217">
            <v>1471</v>
          </cell>
          <cell r="HA217">
            <v>734</v>
          </cell>
          <cell r="HB217">
            <v>737</v>
          </cell>
          <cell r="HC217">
            <v>1457</v>
          </cell>
          <cell r="HD217">
            <v>684</v>
          </cell>
          <cell r="HE217">
            <v>773</v>
          </cell>
          <cell r="HF217">
            <v>1475</v>
          </cell>
          <cell r="HG217">
            <v>678</v>
          </cell>
          <cell r="HH217">
            <v>797</v>
          </cell>
          <cell r="HI217">
            <v>1499</v>
          </cell>
          <cell r="HJ217">
            <v>717</v>
          </cell>
          <cell r="HK217">
            <v>782</v>
          </cell>
          <cell r="HL217">
            <v>1500</v>
          </cell>
          <cell r="HM217">
            <v>704</v>
          </cell>
          <cell r="HN217">
            <v>796</v>
          </cell>
          <cell r="HO217">
            <v>1678</v>
          </cell>
          <cell r="HP217">
            <v>830</v>
          </cell>
          <cell r="HQ217">
            <v>848</v>
          </cell>
          <cell r="HR217">
            <v>1767</v>
          </cell>
          <cell r="HS217">
            <v>853</v>
          </cell>
          <cell r="HT217">
            <v>914</v>
          </cell>
          <cell r="HU217">
            <v>1350</v>
          </cell>
          <cell r="HV217">
            <v>685</v>
          </cell>
          <cell r="HW217">
            <v>665</v>
          </cell>
          <cell r="HX217">
            <v>1311</v>
          </cell>
          <cell r="HY217">
            <v>605</v>
          </cell>
          <cell r="HZ217">
            <v>706</v>
          </cell>
          <cell r="IA217">
            <v>1264</v>
          </cell>
          <cell r="IB217">
            <v>608</v>
          </cell>
          <cell r="IC217">
            <v>656</v>
          </cell>
          <cell r="ID217">
            <v>1199</v>
          </cell>
          <cell r="IE217">
            <v>565</v>
          </cell>
          <cell r="IF217">
            <v>634</v>
          </cell>
          <cell r="IG217">
            <v>1027</v>
          </cell>
          <cell r="IH217">
            <v>488</v>
          </cell>
          <cell r="II217">
            <v>539</v>
          </cell>
          <cell r="IJ217">
            <v>883</v>
          </cell>
          <cell r="IK217">
            <v>420</v>
          </cell>
          <cell r="IL217">
            <v>463</v>
          </cell>
          <cell r="IM217">
            <v>903</v>
          </cell>
          <cell r="IN217">
            <v>401</v>
          </cell>
          <cell r="IO217">
            <v>502</v>
          </cell>
          <cell r="IP217">
            <v>967</v>
          </cell>
          <cell r="IQ217">
            <v>434</v>
          </cell>
          <cell r="IR217">
            <v>533</v>
          </cell>
          <cell r="IS217">
            <v>949</v>
          </cell>
          <cell r="IT217">
            <v>450</v>
          </cell>
          <cell r="IU217">
            <v>499</v>
          </cell>
          <cell r="IV217">
            <v>836</v>
          </cell>
          <cell r="IW217">
            <v>397</v>
          </cell>
          <cell r="IX217">
            <v>439</v>
          </cell>
          <cell r="IY217">
            <v>835</v>
          </cell>
          <cell r="IZ217">
            <v>372</v>
          </cell>
          <cell r="JA217">
            <v>463</v>
          </cell>
          <cell r="JB217">
            <v>801</v>
          </cell>
          <cell r="JC217">
            <v>372</v>
          </cell>
          <cell r="JD217">
            <v>429</v>
          </cell>
          <cell r="JE217">
            <v>738</v>
          </cell>
          <cell r="JF217">
            <v>308</v>
          </cell>
          <cell r="JG217">
            <v>430</v>
          </cell>
          <cell r="JH217">
            <v>722</v>
          </cell>
          <cell r="JI217">
            <v>290</v>
          </cell>
          <cell r="JJ217">
            <v>432</v>
          </cell>
          <cell r="JK217">
            <v>735</v>
          </cell>
          <cell r="JL217">
            <v>297</v>
          </cell>
          <cell r="JM217">
            <v>438</v>
          </cell>
          <cell r="JN217">
            <v>656</v>
          </cell>
          <cell r="JO217">
            <v>271</v>
          </cell>
          <cell r="JP217">
            <v>385</v>
          </cell>
          <cell r="JQ217">
            <v>612</v>
          </cell>
          <cell r="JR217">
            <v>239</v>
          </cell>
          <cell r="JS217">
            <v>373</v>
          </cell>
          <cell r="JT217">
            <v>528</v>
          </cell>
          <cell r="JU217">
            <v>212</v>
          </cell>
          <cell r="JV217">
            <v>316</v>
          </cell>
          <cell r="JW217">
            <v>483</v>
          </cell>
          <cell r="JX217">
            <v>193</v>
          </cell>
          <cell r="JY217">
            <v>290</v>
          </cell>
          <cell r="JZ217">
            <v>424</v>
          </cell>
          <cell r="KA217">
            <v>144</v>
          </cell>
          <cell r="KB217">
            <v>280</v>
          </cell>
          <cell r="KC217">
            <v>432</v>
          </cell>
          <cell r="KD217">
            <v>134</v>
          </cell>
          <cell r="KE217">
            <v>298</v>
          </cell>
          <cell r="KF217">
            <v>1661</v>
          </cell>
          <cell r="KG217">
            <v>501</v>
          </cell>
          <cell r="KH217">
            <v>1160</v>
          </cell>
        </row>
        <row r="218">
          <cell r="C218" t="str">
            <v>Ribble Valley</v>
          </cell>
          <cell r="D218" t="str">
            <v>E07000124</v>
          </cell>
          <cell r="E218" t="str">
            <v>Non-metropolitan District</v>
          </cell>
          <cell r="F218">
            <v>58480</v>
          </cell>
          <cell r="G218">
            <v>34901</v>
          </cell>
          <cell r="H218">
            <v>2.7346999800000003</v>
          </cell>
          <cell r="I218">
            <v>0.59680232558139534</v>
          </cell>
          <cell r="J218">
            <v>2909</v>
          </cell>
          <cell r="K218">
            <v>2547</v>
          </cell>
          <cell r="L218">
            <v>2556</v>
          </cell>
          <cell r="M218">
            <v>2665</v>
          </cell>
          <cell r="N218">
            <v>3191</v>
          </cell>
          <cell r="O218">
            <v>3478</v>
          </cell>
          <cell r="P218">
            <v>4751</v>
          </cell>
          <cell r="Q218">
            <v>4867</v>
          </cell>
          <cell r="R218">
            <v>3933</v>
          </cell>
          <cell r="S218">
            <v>4004</v>
          </cell>
          <cell r="T218">
            <v>28705</v>
          </cell>
          <cell r="U218">
            <v>29775</v>
          </cell>
          <cell r="V218">
            <v>458</v>
          </cell>
          <cell r="W218">
            <v>243</v>
          </cell>
          <cell r="X218">
            <v>215</v>
          </cell>
          <cell r="Y218">
            <v>446</v>
          </cell>
          <cell r="Z218">
            <v>223</v>
          </cell>
          <cell r="AA218">
            <v>223</v>
          </cell>
          <cell r="AB218">
            <v>542</v>
          </cell>
          <cell r="AC218">
            <v>271</v>
          </cell>
          <cell r="AD218">
            <v>271</v>
          </cell>
          <cell r="AE218">
            <v>562</v>
          </cell>
          <cell r="AF218">
            <v>306</v>
          </cell>
          <cell r="AG218">
            <v>256</v>
          </cell>
          <cell r="AH218">
            <v>593</v>
          </cell>
          <cell r="AI218">
            <v>300</v>
          </cell>
          <cell r="AJ218">
            <v>293</v>
          </cell>
          <cell r="AK218">
            <v>637</v>
          </cell>
          <cell r="AL218">
            <v>312</v>
          </cell>
          <cell r="AM218">
            <v>325</v>
          </cell>
          <cell r="AN218">
            <v>671</v>
          </cell>
          <cell r="AO218">
            <v>348</v>
          </cell>
          <cell r="AP218">
            <v>323</v>
          </cell>
          <cell r="AQ218">
            <v>652</v>
          </cell>
          <cell r="AR218">
            <v>341</v>
          </cell>
          <cell r="AS218">
            <v>311</v>
          </cell>
          <cell r="AT218">
            <v>691</v>
          </cell>
          <cell r="AU218">
            <v>353</v>
          </cell>
          <cell r="AV218">
            <v>338</v>
          </cell>
          <cell r="AW218">
            <v>689</v>
          </cell>
          <cell r="AX218">
            <v>349</v>
          </cell>
          <cell r="AY218">
            <v>340</v>
          </cell>
          <cell r="AZ218">
            <v>674</v>
          </cell>
          <cell r="BA218">
            <v>319</v>
          </cell>
          <cell r="BB218">
            <v>355</v>
          </cell>
          <cell r="BC218">
            <v>688</v>
          </cell>
          <cell r="BD218">
            <v>384</v>
          </cell>
          <cell r="BE218">
            <v>304</v>
          </cell>
          <cell r="BF218">
            <v>708</v>
          </cell>
          <cell r="BG218">
            <v>364</v>
          </cell>
          <cell r="BH218">
            <v>344</v>
          </cell>
          <cell r="BI218">
            <v>649</v>
          </cell>
          <cell r="BJ218">
            <v>327</v>
          </cell>
          <cell r="BK218">
            <v>322</v>
          </cell>
          <cell r="BL218">
            <v>788</v>
          </cell>
          <cell r="BM218">
            <v>419</v>
          </cell>
          <cell r="BN218">
            <v>369</v>
          </cell>
          <cell r="BO218">
            <v>792</v>
          </cell>
          <cell r="BP218">
            <v>408</v>
          </cell>
          <cell r="BQ218">
            <v>384</v>
          </cell>
          <cell r="BR218">
            <v>794</v>
          </cell>
          <cell r="BS218">
            <v>398</v>
          </cell>
          <cell r="BT218">
            <v>396</v>
          </cell>
          <cell r="BU218">
            <v>792</v>
          </cell>
          <cell r="BV218">
            <v>417</v>
          </cell>
          <cell r="BW218">
            <v>375</v>
          </cell>
          <cell r="BX218">
            <v>774</v>
          </cell>
          <cell r="BY218">
            <v>414</v>
          </cell>
          <cell r="BZ218">
            <v>360</v>
          </cell>
          <cell r="CA218">
            <v>524</v>
          </cell>
          <cell r="CB218">
            <v>294</v>
          </cell>
          <cell r="CC218">
            <v>230</v>
          </cell>
          <cell r="CD218">
            <v>427</v>
          </cell>
          <cell r="CE218">
            <v>250</v>
          </cell>
          <cell r="CF218">
            <v>177</v>
          </cell>
          <cell r="CG218">
            <v>476</v>
          </cell>
          <cell r="CH218">
            <v>271</v>
          </cell>
          <cell r="CI218">
            <v>205</v>
          </cell>
          <cell r="CJ218">
            <v>524</v>
          </cell>
          <cell r="CK218">
            <v>290</v>
          </cell>
          <cell r="CL218">
            <v>234</v>
          </cell>
          <cell r="CM218">
            <v>569</v>
          </cell>
          <cell r="CN218">
            <v>282</v>
          </cell>
          <cell r="CO218">
            <v>287</v>
          </cell>
          <cell r="CP218">
            <v>576</v>
          </cell>
          <cell r="CQ218">
            <v>293</v>
          </cell>
          <cell r="CR218">
            <v>283</v>
          </cell>
          <cell r="CS218">
            <v>588</v>
          </cell>
          <cell r="CT218">
            <v>287</v>
          </cell>
          <cell r="CU218">
            <v>301</v>
          </cell>
          <cell r="CV218">
            <v>557</v>
          </cell>
          <cell r="CW218">
            <v>277</v>
          </cell>
          <cell r="CX218">
            <v>280</v>
          </cell>
          <cell r="CY218">
            <v>572</v>
          </cell>
          <cell r="CZ218">
            <v>316</v>
          </cell>
          <cell r="DA218">
            <v>256</v>
          </cell>
          <cell r="DB218">
            <v>496</v>
          </cell>
          <cell r="DC218">
            <v>256</v>
          </cell>
          <cell r="DD218">
            <v>240</v>
          </cell>
          <cell r="DE218">
            <v>510</v>
          </cell>
          <cell r="DF218">
            <v>234</v>
          </cell>
          <cell r="DG218">
            <v>276</v>
          </cell>
          <cell r="DH218">
            <v>501</v>
          </cell>
          <cell r="DI218">
            <v>249</v>
          </cell>
          <cell r="DJ218">
            <v>252</v>
          </cell>
          <cell r="DK218">
            <v>458</v>
          </cell>
          <cell r="DL218">
            <v>225</v>
          </cell>
          <cell r="DM218">
            <v>233</v>
          </cell>
          <cell r="DN218">
            <v>521</v>
          </cell>
          <cell r="DO218">
            <v>255</v>
          </cell>
          <cell r="DP218">
            <v>266</v>
          </cell>
          <cell r="DQ218">
            <v>510</v>
          </cell>
          <cell r="DR218">
            <v>227</v>
          </cell>
          <cell r="DS218">
            <v>283</v>
          </cell>
          <cell r="DT218">
            <v>508</v>
          </cell>
          <cell r="DU218">
            <v>230</v>
          </cell>
          <cell r="DV218">
            <v>278</v>
          </cell>
          <cell r="DW218">
            <v>544</v>
          </cell>
          <cell r="DX218">
            <v>256</v>
          </cell>
          <cell r="DY218">
            <v>288</v>
          </cell>
          <cell r="DZ218">
            <v>573</v>
          </cell>
          <cell r="EA218">
            <v>263</v>
          </cell>
          <cell r="EB218">
            <v>310</v>
          </cell>
          <cell r="EC218">
            <v>495</v>
          </cell>
          <cell r="ED218">
            <v>246</v>
          </cell>
          <cell r="EE218">
            <v>249</v>
          </cell>
          <cell r="EF218">
            <v>562</v>
          </cell>
          <cell r="EG218">
            <v>249</v>
          </cell>
          <cell r="EH218">
            <v>313</v>
          </cell>
          <cell r="EI218">
            <v>606</v>
          </cell>
          <cell r="EJ218">
            <v>284</v>
          </cell>
          <cell r="EK218">
            <v>322</v>
          </cell>
          <cell r="EL218">
            <v>638</v>
          </cell>
          <cell r="EM218">
            <v>305</v>
          </cell>
          <cell r="EN218">
            <v>333</v>
          </cell>
          <cell r="EO218">
            <v>709</v>
          </cell>
          <cell r="EP218">
            <v>368</v>
          </cell>
          <cell r="EQ218">
            <v>341</v>
          </cell>
          <cell r="ER218">
            <v>796</v>
          </cell>
          <cell r="ES218">
            <v>383</v>
          </cell>
          <cell r="ET218">
            <v>413</v>
          </cell>
          <cell r="EU218">
            <v>883</v>
          </cell>
          <cell r="EV218">
            <v>423</v>
          </cell>
          <cell r="EW218">
            <v>460</v>
          </cell>
          <cell r="EX218">
            <v>863</v>
          </cell>
          <cell r="EY218">
            <v>414</v>
          </cell>
          <cell r="EZ218">
            <v>449</v>
          </cell>
          <cell r="FA218">
            <v>941</v>
          </cell>
          <cell r="FB218">
            <v>433</v>
          </cell>
          <cell r="FC218">
            <v>508</v>
          </cell>
          <cell r="FD218">
            <v>953</v>
          </cell>
          <cell r="FE218">
            <v>466</v>
          </cell>
          <cell r="FF218">
            <v>487</v>
          </cell>
          <cell r="FG218">
            <v>945</v>
          </cell>
          <cell r="FH218">
            <v>461</v>
          </cell>
          <cell r="FI218">
            <v>484</v>
          </cell>
          <cell r="FJ218">
            <v>954</v>
          </cell>
          <cell r="FK218">
            <v>484</v>
          </cell>
          <cell r="FL218">
            <v>470</v>
          </cell>
          <cell r="FM218">
            <v>906</v>
          </cell>
          <cell r="FN218">
            <v>439</v>
          </cell>
          <cell r="FO218">
            <v>467</v>
          </cell>
          <cell r="FP218">
            <v>1052</v>
          </cell>
          <cell r="FQ218">
            <v>545</v>
          </cell>
          <cell r="FR218">
            <v>507</v>
          </cell>
          <cell r="FS218">
            <v>981</v>
          </cell>
          <cell r="FT218">
            <v>464</v>
          </cell>
          <cell r="FU218">
            <v>517</v>
          </cell>
          <cell r="FV218">
            <v>966</v>
          </cell>
          <cell r="FW218">
            <v>508</v>
          </cell>
          <cell r="FX218">
            <v>458</v>
          </cell>
          <cell r="FY218">
            <v>1012</v>
          </cell>
          <cell r="FZ218">
            <v>503</v>
          </cell>
          <cell r="GA218">
            <v>509</v>
          </cell>
          <cell r="GB218">
            <v>908</v>
          </cell>
          <cell r="GC218">
            <v>448</v>
          </cell>
          <cell r="GD218">
            <v>460</v>
          </cell>
          <cell r="GE218">
            <v>864</v>
          </cell>
          <cell r="GF218">
            <v>431</v>
          </cell>
          <cell r="GG218">
            <v>433</v>
          </cell>
          <cell r="GH218">
            <v>845</v>
          </cell>
          <cell r="GI218">
            <v>431</v>
          </cell>
          <cell r="GJ218">
            <v>414</v>
          </cell>
          <cell r="GK218">
            <v>843</v>
          </cell>
          <cell r="GL218">
            <v>405</v>
          </cell>
          <cell r="GM218">
            <v>438</v>
          </cell>
          <cell r="GN218">
            <v>879</v>
          </cell>
          <cell r="GO218">
            <v>447</v>
          </cell>
          <cell r="GP218">
            <v>432</v>
          </cell>
          <cell r="GQ218">
            <v>790</v>
          </cell>
          <cell r="GR218">
            <v>388</v>
          </cell>
          <cell r="GS218">
            <v>402</v>
          </cell>
          <cell r="GT218">
            <v>778</v>
          </cell>
          <cell r="GU218">
            <v>350</v>
          </cell>
          <cell r="GV218">
            <v>428</v>
          </cell>
          <cell r="GW218">
            <v>734</v>
          </cell>
          <cell r="GX218">
            <v>387</v>
          </cell>
          <cell r="GY218">
            <v>347</v>
          </cell>
          <cell r="GZ218">
            <v>756</v>
          </cell>
          <cell r="HA218">
            <v>398</v>
          </cell>
          <cell r="HB218">
            <v>358</v>
          </cell>
          <cell r="HC218">
            <v>733</v>
          </cell>
          <cell r="HD218">
            <v>382</v>
          </cell>
          <cell r="HE218">
            <v>351</v>
          </cell>
          <cell r="HF218">
            <v>715</v>
          </cell>
          <cell r="HG218">
            <v>314</v>
          </cell>
          <cell r="HH218">
            <v>401</v>
          </cell>
          <cell r="HI218">
            <v>774</v>
          </cell>
          <cell r="HJ218">
            <v>393</v>
          </cell>
          <cell r="HK218">
            <v>381</v>
          </cell>
          <cell r="HL218">
            <v>857</v>
          </cell>
          <cell r="HM218">
            <v>416</v>
          </cell>
          <cell r="HN218">
            <v>441</v>
          </cell>
          <cell r="HO218">
            <v>907</v>
          </cell>
          <cell r="HP218">
            <v>456</v>
          </cell>
          <cell r="HQ218">
            <v>451</v>
          </cell>
          <cell r="HR218">
            <v>934</v>
          </cell>
          <cell r="HS218">
            <v>432</v>
          </cell>
          <cell r="HT218">
            <v>502</v>
          </cell>
          <cell r="HU218">
            <v>804</v>
          </cell>
          <cell r="HV218">
            <v>397</v>
          </cell>
          <cell r="HW218">
            <v>407</v>
          </cell>
          <cell r="HX218">
            <v>731</v>
          </cell>
          <cell r="HY218">
            <v>375</v>
          </cell>
          <cell r="HZ218">
            <v>356</v>
          </cell>
          <cell r="IA218">
            <v>700</v>
          </cell>
          <cell r="IB218">
            <v>323</v>
          </cell>
          <cell r="IC218">
            <v>377</v>
          </cell>
          <cell r="ID218">
            <v>631</v>
          </cell>
          <cell r="IE218">
            <v>317</v>
          </cell>
          <cell r="IF218">
            <v>314</v>
          </cell>
          <cell r="IG218">
            <v>575</v>
          </cell>
          <cell r="IH218">
            <v>267</v>
          </cell>
          <cell r="II218">
            <v>308</v>
          </cell>
          <cell r="IJ218">
            <v>551</v>
          </cell>
          <cell r="IK218">
            <v>275</v>
          </cell>
          <cell r="IL218">
            <v>276</v>
          </cell>
          <cell r="IM218">
            <v>530</v>
          </cell>
          <cell r="IN218">
            <v>263</v>
          </cell>
          <cell r="IO218">
            <v>267</v>
          </cell>
          <cell r="IP218">
            <v>511</v>
          </cell>
          <cell r="IQ218">
            <v>215</v>
          </cell>
          <cell r="IR218">
            <v>296</v>
          </cell>
          <cell r="IS218">
            <v>470</v>
          </cell>
          <cell r="IT218">
            <v>217</v>
          </cell>
          <cell r="IU218">
            <v>253</v>
          </cell>
          <cell r="IV218">
            <v>435</v>
          </cell>
          <cell r="IW218">
            <v>213</v>
          </cell>
          <cell r="IX218">
            <v>222</v>
          </cell>
          <cell r="IY218">
            <v>458</v>
          </cell>
          <cell r="IZ218">
            <v>199</v>
          </cell>
          <cell r="JA218">
            <v>259</v>
          </cell>
          <cell r="JB218">
            <v>399</v>
          </cell>
          <cell r="JC218">
            <v>185</v>
          </cell>
          <cell r="JD218">
            <v>214</v>
          </cell>
          <cell r="JE218">
            <v>376</v>
          </cell>
          <cell r="JF218">
            <v>184</v>
          </cell>
          <cell r="JG218">
            <v>192</v>
          </cell>
          <cell r="JH218">
            <v>360</v>
          </cell>
          <cell r="JI218">
            <v>145</v>
          </cell>
          <cell r="JJ218">
            <v>215</v>
          </cell>
          <cell r="JK218">
            <v>349</v>
          </cell>
          <cell r="JL218">
            <v>143</v>
          </cell>
          <cell r="JM218">
            <v>206</v>
          </cell>
          <cell r="JN218">
            <v>279</v>
          </cell>
          <cell r="JO218">
            <v>115</v>
          </cell>
          <cell r="JP218">
            <v>164</v>
          </cell>
          <cell r="JQ218">
            <v>288</v>
          </cell>
          <cell r="JR218">
            <v>123</v>
          </cell>
          <cell r="JS218">
            <v>165</v>
          </cell>
          <cell r="JT218">
            <v>215</v>
          </cell>
          <cell r="JU218">
            <v>76</v>
          </cell>
          <cell r="JV218">
            <v>139</v>
          </cell>
          <cell r="JW218">
            <v>228</v>
          </cell>
          <cell r="JX218">
            <v>85</v>
          </cell>
          <cell r="JY218">
            <v>143</v>
          </cell>
          <cell r="JZ218">
            <v>189</v>
          </cell>
          <cell r="KA218">
            <v>49</v>
          </cell>
          <cell r="KB218">
            <v>140</v>
          </cell>
          <cell r="KC218">
            <v>158</v>
          </cell>
          <cell r="KD218">
            <v>61</v>
          </cell>
          <cell r="KE218">
            <v>97</v>
          </cell>
          <cell r="KF218">
            <v>630</v>
          </cell>
          <cell r="KG218">
            <v>174</v>
          </cell>
          <cell r="KH218">
            <v>456</v>
          </cell>
        </row>
        <row r="219">
          <cell r="C219" t="str">
            <v>Richmond upon Thames</v>
          </cell>
          <cell r="D219" t="str">
            <v>E09000027</v>
          </cell>
          <cell r="E219" t="str">
            <v>London Borough</v>
          </cell>
          <cell r="F219">
            <v>194730</v>
          </cell>
          <cell r="G219">
            <v>125522</v>
          </cell>
          <cell r="H219">
            <v>3.7900031799999998</v>
          </cell>
          <cell r="I219">
            <v>0.64459508036768864</v>
          </cell>
          <cell r="J219">
            <v>7701</v>
          </cell>
          <cell r="K219">
            <v>8101</v>
          </cell>
          <cell r="L219">
            <v>12216</v>
          </cell>
          <cell r="M219">
            <v>13319</v>
          </cell>
          <cell r="N219">
            <v>17035</v>
          </cell>
          <cell r="O219">
            <v>17526</v>
          </cell>
          <cell r="P219">
            <v>14404</v>
          </cell>
          <cell r="Q219">
            <v>14796</v>
          </cell>
          <cell r="R219">
            <v>10031</v>
          </cell>
          <cell r="S219">
            <v>10393</v>
          </cell>
          <cell r="T219">
            <v>94616</v>
          </cell>
          <cell r="U219">
            <v>100114</v>
          </cell>
          <cell r="V219">
            <v>2592</v>
          </cell>
          <cell r="W219">
            <v>1303</v>
          </cell>
          <cell r="X219">
            <v>1289</v>
          </cell>
          <cell r="Y219">
            <v>2660</v>
          </cell>
          <cell r="Z219">
            <v>1355</v>
          </cell>
          <cell r="AA219">
            <v>1305</v>
          </cell>
          <cell r="AB219">
            <v>2775</v>
          </cell>
          <cell r="AC219">
            <v>1372</v>
          </cell>
          <cell r="AD219">
            <v>1403</v>
          </cell>
          <cell r="AE219">
            <v>2937</v>
          </cell>
          <cell r="AF219">
            <v>1490</v>
          </cell>
          <cell r="AG219">
            <v>1447</v>
          </cell>
          <cell r="AH219">
            <v>2911</v>
          </cell>
          <cell r="AI219">
            <v>1498</v>
          </cell>
          <cell r="AJ219">
            <v>1413</v>
          </cell>
          <cell r="AK219">
            <v>2991</v>
          </cell>
          <cell r="AL219">
            <v>1525</v>
          </cell>
          <cell r="AM219">
            <v>1466</v>
          </cell>
          <cell r="AN219">
            <v>2871</v>
          </cell>
          <cell r="AO219">
            <v>1521</v>
          </cell>
          <cell r="AP219">
            <v>1350</v>
          </cell>
          <cell r="AQ219">
            <v>2758</v>
          </cell>
          <cell r="AR219">
            <v>1350</v>
          </cell>
          <cell r="AS219">
            <v>1408</v>
          </cell>
          <cell r="AT219">
            <v>2579</v>
          </cell>
          <cell r="AU219">
            <v>1343</v>
          </cell>
          <cell r="AV219">
            <v>1236</v>
          </cell>
          <cell r="AW219">
            <v>2479</v>
          </cell>
          <cell r="AX219">
            <v>1263</v>
          </cell>
          <cell r="AY219">
            <v>1216</v>
          </cell>
          <cell r="AZ219">
            <v>2348</v>
          </cell>
          <cell r="BA219">
            <v>1181</v>
          </cell>
          <cell r="BB219">
            <v>1167</v>
          </cell>
          <cell r="BC219">
            <v>2201</v>
          </cell>
          <cell r="BD219">
            <v>1127</v>
          </cell>
          <cell r="BE219">
            <v>1074</v>
          </cell>
          <cell r="BF219">
            <v>2267</v>
          </cell>
          <cell r="BG219">
            <v>1135</v>
          </cell>
          <cell r="BH219">
            <v>1132</v>
          </cell>
          <cell r="BI219">
            <v>1982</v>
          </cell>
          <cell r="BJ219">
            <v>1046</v>
          </cell>
          <cell r="BK219">
            <v>936</v>
          </cell>
          <cell r="BL219">
            <v>1987</v>
          </cell>
          <cell r="BM219">
            <v>980</v>
          </cell>
          <cell r="BN219">
            <v>1007</v>
          </cell>
          <cell r="BO219">
            <v>2020</v>
          </cell>
          <cell r="BP219">
            <v>975</v>
          </cell>
          <cell r="BQ219">
            <v>1045</v>
          </cell>
          <cell r="BR219">
            <v>2069</v>
          </cell>
          <cell r="BS219">
            <v>1044</v>
          </cell>
          <cell r="BT219">
            <v>1025</v>
          </cell>
          <cell r="BU219">
            <v>1992</v>
          </cell>
          <cell r="BV219">
            <v>1029</v>
          </cell>
          <cell r="BW219">
            <v>963</v>
          </cell>
          <cell r="BX219">
            <v>1750</v>
          </cell>
          <cell r="BY219">
            <v>894</v>
          </cell>
          <cell r="BZ219">
            <v>856</v>
          </cell>
          <cell r="CA219">
            <v>1589</v>
          </cell>
          <cell r="CB219">
            <v>790</v>
          </cell>
          <cell r="CC219">
            <v>799</v>
          </cell>
          <cell r="CD219">
            <v>1390</v>
          </cell>
          <cell r="CE219">
            <v>666</v>
          </cell>
          <cell r="CF219">
            <v>724</v>
          </cell>
          <cell r="CG219">
            <v>1581</v>
          </cell>
          <cell r="CH219">
            <v>793</v>
          </cell>
          <cell r="CI219">
            <v>788</v>
          </cell>
          <cell r="CJ219">
            <v>1657</v>
          </cell>
          <cell r="CK219">
            <v>733</v>
          </cell>
          <cell r="CL219">
            <v>924</v>
          </cell>
          <cell r="CM219">
            <v>1817</v>
          </cell>
          <cell r="CN219">
            <v>836</v>
          </cell>
          <cell r="CO219">
            <v>981</v>
          </cell>
          <cell r="CP219">
            <v>1957</v>
          </cell>
          <cell r="CQ219">
            <v>916</v>
          </cell>
          <cell r="CR219">
            <v>1041</v>
          </cell>
          <cell r="CS219">
            <v>1807</v>
          </cell>
          <cell r="CT219">
            <v>836</v>
          </cell>
          <cell r="CU219">
            <v>971</v>
          </cell>
          <cell r="CV219">
            <v>2047</v>
          </cell>
          <cell r="CW219">
            <v>984</v>
          </cell>
          <cell r="CX219">
            <v>1063</v>
          </cell>
          <cell r="CY219">
            <v>2314</v>
          </cell>
          <cell r="CZ219">
            <v>1159</v>
          </cell>
          <cell r="DA219">
            <v>1155</v>
          </cell>
          <cell r="DB219">
            <v>2209</v>
          </cell>
          <cell r="DC219">
            <v>1016</v>
          </cell>
          <cell r="DD219">
            <v>1193</v>
          </cell>
          <cell r="DE219">
            <v>2277</v>
          </cell>
          <cell r="DF219">
            <v>1111</v>
          </cell>
          <cell r="DG219">
            <v>1166</v>
          </cell>
          <cell r="DH219">
            <v>2569</v>
          </cell>
          <cell r="DI219">
            <v>1266</v>
          </cell>
          <cell r="DJ219">
            <v>1303</v>
          </cell>
          <cell r="DK219">
            <v>2768</v>
          </cell>
          <cell r="DL219">
            <v>1292</v>
          </cell>
          <cell r="DM219">
            <v>1476</v>
          </cell>
          <cell r="DN219">
            <v>3102</v>
          </cell>
          <cell r="DO219">
            <v>1521</v>
          </cell>
          <cell r="DP219">
            <v>1581</v>
          </cell>
          <cell r="DQ219">
            <v>3236</v>
          </cell>
          <cell r="DR219">
            <v>1532</v>
          </cell>
          <cell r="DS219">
            <v>1704</v>
          </cell>
          <cell r="DT219">
            <v>3206</v>
          </cell>
          <cell r="DU219">
            <v>1499</v>
          </cell>
          <cell r="DV219">
            <v>1707</v>
          </cell>
          <cell r="DW219">
            <v>3424</v>
          </cell>
          <cell r="DX219">
            <v>1553</v>
          </cell>
          <cell r="DY219">
            <v>1871</v>
          </cell>
          <cell r="DZ219">
            <v>3450</v>
          </cell>
          <cell r="EA219">
            <v>1653</v>
          </cell>
          <cell r="EB219">
            <v>1797</v>
          </cell>
          <cell r="EC219">
            <v>3498</v>
          </cell>
          <cell r="ED219">
            <v>1748</v>
          </cell>
          <cell r="EE219">
            <v>1750</v>
          </cell>
          <cell r="EF219">
            <v>3434</v>
          </cell>
          <cell r="EG219">
            <v>1738</v>
          </cell>
          <cell r="EH219">
            <v>1696</v>
          </cell>
          <cell r="EI219">
            <v>3355</v>
          </cell>
          <cell r="EJ219">
            <v>1708</v>
          </cell>
          <cell r="EK219">
            <v>1647</v>
          </cell>
          <cell r="EL219">
            <v>3546</v>
          </cell>
          <cell r="EM219">
            <v>1785</v>
          </cell>
          <cell r="EN219">
            <v>1761</v>
          </cell>
          <cell r="EO219">
            <v>3496</v>
          </cell>
          <cell r="EP219">
            <v>1692</v>
          </cell>
          <cell r="EQ219">
            <v>1804</v>
          </cell>
          <cell r="ER219">
            <v>3503</v>
          </cell>
          <cell r="ES219">
            <v>1740</v>
          </cell>
          <cell r="ET219">
            <v>1763</v>
          </cell>
          <cell r="EU219">
            <v>3490</v>
          </cell>
          <cell r="EV219">
            <v>1752</v>
          </cell>
          <cell r="EW219">
            <v>1738</v>
          </cell>
          <cell r="EX219">
            <v>3365</v>
          </cell>
          <cell r="EY219">
            <v>1666</v>
          </cell>
          <cell r="EZ219">
            <v>1699</v>
          </cell>
          <cell r="FA219">
            <v>3084</v>
          </cell>
          <cell r="FB219">
            <v>1482</v>
          </cell>
          <cell r="FC219">
            <v>1602</v>
          </cell>
          <cell r="FD219">
            <v>3119</v>
          </cell>
          <cell r="FE219">
            <v>1555</v>
          </cell>
          <cell r="FF219">
            <v>1564</v>
          </cell>
          <cell r="FG219">
            <v>3065</v>
          </cell>
          <cell r="FH219">
            <v>1531</v>
          </cell>
          <cell r="FI219">
            <v>1534</v>
          </cell>
          <cell r="FJ219">
            <v>3093</v>
          </cell>
          <cell r="FK219">
            <v>1473</v>
          </cell>
          <cell r="FL219">
            <v>1620</v>
          </cell>
          <cell r="FM219">
            <v>3014</v>
          </cell>
          <cell r="FN219">
            <v>1531</v>
          </cell>
          <cell r="FO219">
            <v>1483</v>
          </cell>
          <cell r="FP219">
            <v>2965</v>
          </cell>
          <cell r="FQ219">
            <v>1482</v>
          </cell>
          <cell r="FR219">
            <v>1483</v>
          </cell>
          <cell r="FS219">
            <v>2911</v>
          </cell>
          <cell r="FT219">
            <v>1453</v>
          </cell>
          <cell r="FU219">
            <v>1458</v>
          </cell>
          <cell r="FV219">
            <v>2750</v>
          </cell>
          <cell r="FW219">
            <v>1349</v>
          </cell>
          <cell r="FX219">
            <v>1401</v>
          </cell>
          <cell r="FY219">
            <v>2675</v>
          </cell>
          <cell r="FZ219">
            <v>1354</v>
          </cell>
          <cell r="GA219">
            <v>1321</v>
          </cell>
          <cell r="GB219">
            <v>2524</v>
          </cell>
          <cell r="GC219">
            <v>1194</v>
          </cell>
          <cell r="GD219">
            <v>1330</v>
          </cell>
          <cell r="GE219">
            <v>2335</v>
          </cell>
          <cell r="GF219">
            <v>1169</v>
          </cell>
          <cell r="GG219">
            <v>1166</v>
          </cell>
          <cell r="GH219">
            <v>2258</v>
          </cell>
          <cell r="GI219">
            <v>1119</v>
          </cell>
          <cell r="GJ219">
            <v>1139</v>
          </cell>
          <cell r="GK219">
            <v>2214</v>
          </cell>
          <cell r="GL219">
            <v>1094</v>
          </cell>
          <cell r="GM219">
            <v>1120</v>
          </cell>
          <cell r="GN219">
            <v>2193</v>
          </cell>
          <cell r="GO219">
            <v>1079</v>
          </cell>
          <cell r="GP219">
            <v>1114</v>
          </cell>
          <cell r="GQ219">
            <v>2018</v>
          </cell>
          <cell r="GR219">
            <v>1027</v>
          </cell>
          <cell r="GS219">
            <v>991</v>
          </cell>
          <cell r="GT219">
            <v>1963</v>
          </cell>
          <cell r="GU219">
            <v>957</v>
          </cell>
          <cell r="GV219">
            <v>1006</v>
          </cell>
          <cell r="GW219">
            <v>1906</v>
          </cell>
          <cell r="GX219">
            <v>918</v>
          </cell>
          <cell r="GY219">
            <v>988</v>
          </cell>
          <cell r="GZ219">
            <v>1795</v>
          </cell>
          <cell r="HA219">
            <v>858</v>
          </cell>
          <cell r="HB219">
            <v>937</v>
          </cell>
          <cell r="HC219">
            <v>1859</v>
          </cell>
          <cell r="HD219">
            <v>888</v>
          </cell>
          <cell r="HE219">
            <v>971</v>
          </cell>
          <cell r="HF219">
            <v>1883</v>
          </cell>
          <cell r="HG219">
            <v>922</v>
          </cell>
          <cell r="HH219">
            <v>961</v>
          </cell>
          <cell r="HI219">
            <v>1809</v>
          </cell>
          <cell r="HJ219">
            <v>906</v>
          </cell>
          <cell r="HK219">
            <v>903</v>
          </cell>
          <cell r="HL219">
            <v>1886</v>
          </cell>
          <cell r="HM219">
            <v>887</v>
          </cell>
          <cell r="HN219">
            <v>999</v>
          </cell>
          <cell r="HO219">
            <v>1966</v>
          </cell>
          <cell r="HP219">
            <v>931</v>
          </cell>
          <cell r="HQ219">
            <v>1035</v>
          </cell>
          <cell r="HR219">
            <v>2078</v>
          </cell>
          <cell r="HS219">
            <v>987</v>
          </cell>
          <cell r="HT219">
            <v>1091</v>
          </cell>
          <cell r="HU219">
            <v>1630</v>
          </cell>
          <cell r="HV219">
            <v>811</v>
          </cell>
          <cell r="HW219">
            <v>819</v>
          </cell>
          <cell r="HX219">
            <v>1481</v>
          </cell>
          <cell r="HY219">
            <v>717</v>
          </cell>
          <cell r="HZ219">
            <v>764</v>
          </cell>
          <cell r="IA219">
            <v>1592</v>
          </cell>
          <cell r="IB219">
            <v>750</v>
          </cell>
          <cell r="IC219">
            <v>842</v>
          </cell>
          <cell r="ID219">
            <v>1294</v>
          </cell>
          <cell r="IE219">
            <v>591</v>
          </cell>
          <cell r="IF219">
            <v>703</v>
          </cell>
          <cell r="IG219">
            <v>1148</v>
          </cell>
          <cell r="IH219">
            <v>524</v>
          </cell>
          <cell r="II219">
            <v>624</v>
          </cell>
          <cell r="IJ219">
            <v>1052</v>
          </cell>
          <cell r="IK219">
            <v>501</v>
          </cell>
          <cell r="IL219">
            <v>551</v>
          </cell>
          <cell r="IM219">
            <v>1088</v>
          </cell>
          <cell r="IN219">
            <v>485</v>
          </cell>
          <cell r="IO219">
            <v>603</v>
          </cell>
          <cell r="IP219">
            <v>1115</v>
          </cell>
          <cell r="IQ219">
            <v>494</v>
          </cell>
          <cell r="IR219">
            <v>621</v>
          </cell>
          <cell r="IS219">
            <v>1010</v>
          </cell>
          <cell r="IT219">
            <v>467</v>
          </cell>
          <cell r="IU219">
            <v>543</v>
          </cell>
          <cell r="IV219">
            <v>837</v>
          </cell>
          <cell r="IW219">
            <v>372</v>
          </cell>
          <cell r="IX219">
            <v>465</v>
          </cell>
          <cell r="IY219">
            <v>912</v>
          </cell>
          <cell r="IZ219">
            <v>398</v>
          </cell>
          <cell r="JA219">
            <v>514</v>
          </cell>
          <cell r="JB219">
            <v>807</v>
          </cell>
          <cell r="JC219">
            <v>326</v>
          </cell>
          <cell r="JD219">
            <v>481</v>
          </cell>
          <cell r="JE219">
            <v>735</v>
          </cell>
          <cell r="JF219">
            <v>324</v>
          </cell>
          <cell r="JG219">
            <v>411</v>
          </cell>
          <cell r="JH219">
            <v>695</v>
          </cell>
          <cell r="JI219">
            <v>304</v>
          </cell>
          <cell r="JJ219">
            <v>391</v>
          </cell>
          <cell r="JK219">
            <v>733</v>
          </cell>
          <cell r="JL219">
            <v>285</v>
          </cell>
          <cell r="JM219">
            <v>448</v>
          </cell>
          <cell r="JN219">
            <v>663</v>
          </cell>
          <cell r="JO219">
            <v>292</v>
          </cell>
          <cell r="JP219">
            <v>371</v>
          </cell>
          <cell r="JQ219">
            <v>654</v>
          </cell>
          <cell r="JR219">
            <v>239</v>
          </cell>
          <cell r="JS219">
            <v>415</v>
          </cell>
          <cell r="JT219">
            <v>523</v>
          </cell>
          <cell r="JU219">
            <v>203</v>
          </cell>
          <cell r="JV219">
            <v>320</v>
          </cell>
          <cell r="JW219">
            <v>499</v>
          </cell>
          <cell r="JX219">
            <v>164</v>
          </cell>
          <cell r="JY219">
            <v>335</v>
          </cell>
          <cell r="JZ219">
            <v>465</v>
          </cell>
          <cell r="KA219">
            <v>166</v>
          </cell>
          <cell r="KB219">
            <v>299</v>
          </cell>
          <cell r="KC219">
            <v>399</v>
          </cell>
          <cell r="KD219">
            <v>145</v>
          </cell>
          <cell r="KE219">
            <v>254</v>
          </cell>
          <cell r="KF219">
            <v>1779</v>
          </cell>
          <cell r="KG219">
            <v>496</v>
          </cell>
          <cell r="KH219">
            <v>1283</v>
          </cell>
        </row>
        <row r="220">
          <cell r="C220" t="str">
            <v>Richmondshire</v>
          </cell>
          <cell r="D220" t="str">
            <v>E07000166</v>
          </cell>
          <cell r="E220" t="str">
            <v>Non-metropolitan District</v>
          </cell>
          <cell r="F220">
            <v>52510</v>
          </cell>
          <cell r="G220">
            <v>32975</v>
          </cell>
          <cell r="H220">
            <v>2.8181912800000002</v>
          </cell>
          <cell r="I220">
            <v>0.62797562369072557</v>
          </cell>
          <cell r="J220">
            <v>3877</v>
          </cell>
          <cell r="K220">
            <v>2081</v>
          </cell>
          <cell r="L220">
            <v>4415</v>
          </cell>
          <cell r="M220">
            <v>2713</v>
          </cell>
          <cell r="N220">
            <v>3042</v>
          </cell>
          <cell r="O220">
            <v>2782</v>
          </cell>
          <cell r="P220">
            <v>3689</v>
          </cell>
          <cell r="Q220">
            <v>3782</v>
          </cell>
          <cell r="R220">
            <v>3270</v>
          </cell>
          <cell r="S220">
            <v>3324</v>
          </cell>
          <cell r="T220">
            <v>28012</v>
          </cell>
          <cell r="U220">
            <v>24498</v>
          </cell>
          <cell r="V220">
            <v>562</v>
          </cell>
          <cell r="W220">
            <v>304</v>
          </cell>
          <cell r="X220">
            <v>258</v>
          </cell>
          <cell r="Y220">
            <v>543</v>
          </cell>
          <cell r="Z220">
            <v>290</v>
          </cell>
          <cell r="AA220">
            <v>253</v>
          </cell>
          <cell r="AB220">
            <v>613</v>
          </cell>
          <cell r="AC220">
            <v>300</v>
          </cell>
          <cell r="AD220">
            <v>313</v>
          </cell>
          <cell r="AE220">
            <v>606</v>
          </cell>
          <cell r="AF220">
            <v>293</v>
          </cell>
          <cell r="AG220">
            <v>313</v>
          </cell>
          <cell r="AH220">
            <v>598</v>
          </cell>
          <cell r="AI220">
            <v>306</v>
          </cell>
          <cell r="AJ220">
            <v>292</v>
          </cell>
          <cell r="AK220">
            <v>586</v>
          </cell>
          <cell r="AL220">
            <v>335</v>
          </cell>
          <cell r="AM220">
            <v>251</v>
          </cell>
          <cell r="AN220">
            <v>586</v>
          </cell>
          <cell r="AO220">
            <v>302</v>
          </cell>
          <cell r="AP220">
            <v>284</v>
          </cell>
          <cell r="AQ220">
            <v>557</v>
          </cell>
          <cell r="AR220">
            <v>277</v>
          </cell>
          <cell r="AS220">
            <v>280</v>
          </cell>
          <cell r="AT220">
            <v>563</v>
          </cell>
          <cell r="AU220">
            <v>299</v>
          </cell>
          <cell r="AV220">
            <v>264</v>
          </cell>
          <cell r="AW220">
            <v>520</v>
          </cell>
          <cell r="AX220">
            <v>284</v>
          </cell>
          <cell r="AY220">
            <v>236</v>
          </cell>
          <cell r="AZ220">
            <v>539</v>
          </cell>
          <cell r="BA220">
            <v>303</v>
          </cell>
          <cell r="BB220">
            <v>236</v>
          </cell>
          <cell r="BC220">
            <v>581</v>
          </cell>
          <cell r="BD220">
            <v>319</v>
          </cell>
          <cell r="BE220">
            <v>262</v>
          </cell>
          <cell r="BF220">
            <v>592</v>
          </cell>
          <cell r="BG220">
            <v>312</v>
          </cell>
          <cell r="BH220">
            <v>280</v>
          </cell>
          <cell r="BI220">
            <v>565</v>
          </cell>
          <cell r="BJ220">
            <v>315</v>
          </cell>
          <cell r="BK220">
            <v>250</v>
          </cell>
          <cell r="BL220">
            <v>565</v>
          </cell>
          <cell r="BM220">
            <v>298</v>
          </cell>
          <cell r="BN220">
            <v>267</v>
          </cell>
          <cell r="BO220">
            <v>534</v>
          </cell>
          <cell r="BP220">
            <v>300</v>
          </cell>
          <cell r="BQ220">
            <v>234</v>
          </cell>
          <cell r="BR220">
            <v>564</v>
          </cell>
          <cell r="BS220">
            <v>291</v>
          </cell>
          <cell r="BT220">
            <v>273</v>
          </cell>
          <cell r="BU220">
            <v>568</v>
          </cell>
          <cell r="BV220">
            <v>302</v>
          </cell>
          <cell r="BW220">
            <v>266</v>
          </cell>
          <cell r="BX220">
            <v>714</v>
          </cell>
          <cell r="BY220">
            <v>455</v>
          </cell>
          <cell r="BZ220">
            <v>259</v>
          </cell>
          <cell r="CA220">
            <v>653</v>
          </cell>
          <cell r="CB220">
            <v>420</v>
          </cell>
          <cell r="CC220">
            <v>233</v>
          </cell>
          <cell r="CD220">
            <v>554</v>
          </cell>
          <cell r="CE220">
            <v>369</v>
          </cell>
          <cell r="CF220">
            <v>185</v>
          </cell>
          <cell r="CG220">
            <v>557</v>
          </cell>
          <cell r="CH220">
            <v>373</v>
          </cell>
          <cell r="CI220">
            <v>184</v>
          </cell>
          <cell r="CJ220">
            <v>650</v>
          </cell>
          <cell r="CK220">
            <v>425</v>
          </cell>
          <cell r="CL220">
            <v>225</v>
          </cell>
          <cell r="CM220">
            <v>796</v>
          </cell>
          <cell r="CN220">
            <v>576</v>
          </cell>
          <cell r="CO220">
            <v>220</v>
          </cell>
          <cell r="CP220">
            <v>902</v>
          </cell>
          <cell r="CQ220">
            <v>666</v>
          </cell>
          <cell r="CR220">
            <v>236</v>
          </cell>
          <cell r="CS220">
            <v>812</v>
          </cell>
          <cell r="CT220">
            <v>595</v>
          </cell>
          <cell r="CU220">
            <v>217</v>
          </cell>
          <cell r="CV220">
            <v>835</v>
          </cell>
          <cell r="CW220">
            <v>566</v>
          </cell>
          <cell r="CX220">
            <v>269</v>
          </cell>
          <cell r="CY220">
            <v>871</v>
          </cell>
          <cell r="CZ220">
            <v>576</v>
          </cell>
          <cell r="DA220">
            <v>295</v>
          </cell>
          <cell r="DB220">
            <v>768</v>
          </cell>
          <cell r="DC220">
            <v>516</v>
          </cell>
          <cell r="DD220">
            <v>252</v>
          </cell>
          <cell r="DE220">
            <v>747</v>
          </cell>
          <cell r="DF220">
            <v>444</v>
          </cell>
          <cell r="DG220">
            <v>303</v>
          </cell>
          <cell r="DH220">
            <v>710</v>
          </cell>
          <cell r="DI220">
            <v>415</v>
          </cell>
          <cell r="DJ220">
            <v>295</v>
          </cell>
          <cell r="DK220">
            <v>599</v>
          </cell>
          <cell r="DL220">
            <v>349</v>
          </cell>
          <cell r="DM220">
            <v>250</v>
          </cell>
          <cell r="DN220">
            <v>552</v>
          </cell>
          <cell r="DO220">
            <v>280</v>
          </cell>
          <cell r="DP220">
            <v>272</v>
          </cell>
          <cell r="DQ220">
            <v>619</v>
          </cell>
          <cell r="DR220">
            <v>352</v>
          </cell>
          <cell r="DS220">
            <v>267</v>
          </cell>
          <cell r="DT220">
            <v>615</v>
          </cell>
          <cell r="DU220">
            <v>322</v>
          </cell>
          <cell r="DV220">
            <v>293</v>
          </cell>
          <cell r="DW220">
            <v>600</v>
          </cell>
          <cell r="DX220">
            <v>337</v>
          </cell>
          <cell r="DY220">
            <v>263</v>
          </cell>
          <cell r="DZ220">
            <v>546</v>
          </cell>
          <cell r="EA220">
            <v>284</v>
          </cell>
          <cell r="EB220">
            <v>262</v>
          </cell>
          <cell r="EC220">
            <v>499</v>
          </cell>
          <cell r="ED220">
            <v>263</v>
          </cell>
          <cell r="EE220">
            <v>236</v>
          </cell>
          <cell r="EF220">
            <v>502</v>
          </cell>
          <cell r="EG220">
            <v>261</v>
          </cell>
          <cell r="EH220">
            <v>241</v>
          </cell>
          <cell r="EI220">
            <v>510</v>
          </cell>
          <cell r="EJ220">
            <v>238</v>
          </cell>
          <cell r="EK220">
            <v>272</v>
          </cell>
          <cell r="EL220">
            <v>505</v>
          </cell>
          <cell r="EM220">
            <v>258</v>
          </cell>
          <cell r="EN220">
            <v>247</v>
          </cell>
          <cell r="EO220">
            <v>574</v>
          </cell>
          <cell r="EP220">
            <v>293</v>
          </cell>
          <cell r="EQ220">
            <v>281</v>
          </cell>
          <cell r="ER220">
            <v>658</v>
          </cell>
          <cell r="ES220">
            <v>335</v>
          </cell>
          <cell r="ET220">
            <v>323</v>
          </cell>
          <cell r="EU220">
            <v>663</v>
          </cell>
          <cell r="EV220">
            <v>368</v>
          </cell>
          <cell r="EW220">
            <v>295</v>
          </cell>
          <cell r="EX220">
            <v>767</v>
          </cell>
          <cell r="EY220">
            <v>405</v>
          </cell>
          <cell r="EZ220">
            <v>362</v>
          </cell>
          <cell r="FA220">
            <v>761</v>
          </cell>
          <cell r="FB220">
            <v>369</v>
          </cell>
          <cell r="FC220">
            <v>392</v>
          </cell>
          <cell r="FD220">
            <v>742</v>
          </cell>
          <cell r="FE220">
            <v>329</v>
          </cell>
          <cell r="FF220">
            <v>413</v>
          </cell>
          <cell r="FG220">
            <v>737</v>
          </cell>
          <cell r="FH220">
            <v>354</v>
          </cell>
          <cell r="FI220">
            <v>383</v>
          </cell>
          <cell r="FJ220">
            <v>772</v>
          </cell>
          <cell r="FK220">
            <v>400</v>
          </cell>
          <cell r="FL220">
            <v>372</v>
          </cell>
          <cell r="FM220">
            <v>707</v>
          </cell>
          <cell r="FN220">
            <v>366</v>
          </cell>
          <cell r="FO220">
            <v>341</v>
          </cell>
          <cell r="FP220">
            <v>796</v>
          </cell>
          <cell r="FQ220">
            <v>384</v>
          </cell>
          <cell r="FR220">
            <v>412</v>
          </cell>
          <cell r="FS220">
            <v>705</v>
          </cell>
          <cell r="FT220">
            <v>361</v>
          </cell>
          <cell r="FU220">
            <v>344</v>
          </cell>
          <cell r="FV220">
            <v>762</v>
          </cell>
          <cell r="FW220">
            <v>366</v>
          </cell>
          <cell r="FX220">
            <v>396</v>
          </cell>
          <cell r="FY220">
            <v>745</v>
          </cell>
          <cell r="FZ220">
            <v>376</v>
          </cell>
          <cell r="GA220">
            <v>369</v>
          </cell>
          <cell r="GB220">
            <v>744</v>
          </cell>
          <cell r="GC220">
            <v>384</v>
          </cell>
          <cell r="GD220">
            <v>360</v>
          </cell>
          <cell r="GE220">
            <v>716</v>
          </cell>
          <cell r="GF220">
            <v>349</v>
          </cell>
          <cell r="GG220">
            <v>367</v>
          </cell>
          <cell r="GH220">
            <v>709</v>
          </cell>
          <cell r="GI220">
            <v>340</v>
          </cell>
          <cell r="GJ220">
            <v>369</v>
          </cell>
          <cell r="GK220">
            <v>700</v>
          </cell>
          <cell r="GL220">
            <v>366</v>
          </cell>
          <cell r="GM220">
            <v>334</v>
          </cell>
          <cell r="GN220">
            <v>677</v>
          </cell>
          <cell r="GO220">
            <v>344</v>
          </cell>
          <cell r="GP220">
            <v>333</v>
          </cell>
          <cell r="GQ220">
            <v>660</v>
          </cell>
          <cell r="GR220">
            <v>334</v>
          </cell>
          <cell r="GS220">
            <v>326</v>
          </cell>
          <cell r="GT220">
            <v>644</v>
          </cell>
          <cell r="GU220">
            <v>329</v>
          </cell>
          <cell r="GV220">
            <v>315</v>
          </cell>
          <cell r="GW220">
            <v>586</v>
          </cell>
          <cell r="GX220">
            <v>288</v>
          </cell>
          <cell r="GY220">
            <v>298</v>
          </cell>
          <cell r="GZ220">
            <v>656</v>
          </cell>
          <cell r="HA220">
            <v>316</v>
          </cell>
          <cell r="HB220">
            <v>340</v>
          </cell>
          <cell r="HC220">
            <v>595</v>
          </cell>
          <cell r="HD220">
            <v>300</v>
          </cell>
          <cell r="HE220">
            <v>295</v>
          </cell>
          <cell r="HF220">
            <v>651</v>
          </cell>
          <cell r="HG220">
            <v>304</v>
          </cell>
          <cell r="HH220">
            <v>347</v>
          </cell>
          <cell r="HI220">
            <v>593</v>
          </cell>
          <cell r="HJ220">
            <v>262</v>
          </cell>
          <cell r="HK220">
            <v>331</v>
          </cell>
          <cell r="HL220">
            <v>717</v>
          </cell>
          <cell r="HM220">
            <v>340</v>
          </cell>
          <cell r="HN220">
            <v>377</v>
          </cell>
          <cell r="HO220">
            <v>714</v>
          </cell>
          <cell r="HP220">
            <v>358</v>
          </cell>
          <cell r="HQ220">
            <v>356</v>
          </cell>
          <cell r="HR220">
            <v>797</v>
          </cell>
          <cell r="HS220">
            <v>418</v>
          </cell>
          <cell r="HT220">
            <v>379</v>
          </cell>
          <cell r="HU220">
            <v>595</v>
          </cell>
          <cell r="HV220">
            <v>275</v>
          </cell>
          <cell r="HW220">
            <v>320</v>
          </cell>
          <cell r="HX220">
            <v>566</v>
          </cell>
          <cell r="HY220">
            <v>276</v>
          </cell>
          <cell r="HZ220">
            <v>290</v>
          </cell>
          <cell r="IA220">
            <v>568</v>
          </cell>
          <cell r="IB220">
            <v>276</v>
          </cell>
          <cell r="IC220">
            <v>292</v>
          </cell>
          <cell r="ID220">
            <v>498</v>
          </cell>
          <cell r="IE220">
            <v>270</v>
          </cell>
          <cell r="IF220">
            <v>228</v>
          </cell>
          <cell r="IG220">
            <v>459</v>
          </cell>
          <cell r="IH220">
            <v>207</v>
          </cell>
          <cell r="II220">
            <v>252</v>
          </cell>
          <cell r="IJ220">
            <v>412</v>
          </cell>
          <cell r="IK220">
            <v>212</v>
          </cell>
          <cell r="IL220">
            <v>200</v>
          </cell>
          <cell r="IM220">
            <v>406</v>
          </cell>
          <cell r="IN220">
            <v>207</v>
          </cell>
          <cell r="IO220">
            <v>199</v>
          </cell>
          <cell r="IP220">
            <v>438</v>
          </cell>
          <cell r="IQ220">
            <v>218</v>
          </cell>
          <cell r="IR220">
            <v>220</v>
          </cell>
          <cell r="IS220">
            <v>422</v>
          </cell>
          <cell r="IT220">
            <v>189</v>
          </cell>
          <cell r="IU220">
            <v>233</v>
          </cell>
          <cell r="IV220">
            <v>366</v>
          </cell>
          <cell r="IW220">
            <v>167</v>
          </cell>
          <cell r="IX220">
            <v>199</v>
          </cell>
          <cell r="IY220">
            <v>355</v>
          </cell>
          <cell r="IZ220">
            <v>154</v>
          </cell>
          <cell r="JA220">
            <v>201</v>
          </cell>
          <cell r="JB220">
            <v>343</v>
          </cell>
          <cell r="JC220">
            <v>158</v>
          </cell>
          <cell r="JD220">
            <v>185</v>
          </cell>
          <cell r="JE220">
            <v>310</v>
          </cell>
          <cell r="JF220">
            <v>142</v>
          </cell>
          <cell r="JG220">
            <v>168</v>
          </cell>
          <cell r="JH220">
            <v>264</v>
          </cell>
          <cell r="JI220">
            <v>122</v>
          </cell>
          <cell r="JJ220">
            <v>142</v>
          </cell>
          <cell r="JK220">
            <v>215</v>
          </cell>
          <cell r="JL220">
            <v>99</v>
          </cell>
          <cell r="JM220">
            <v>116</v>
          </cell>
          <cell r="JN220">
            <v>227</v>
          </cell>
          <cell r="JO220">
            <v>87</v>
          </cell>
          <cell r="JP220">
            <v>140</v>
          </cell>
          <cell r="JQ220">
            <v>199</v>
          </cell>
          <cell r="JR220">
            <v>82</v>
          </cell>
          <cell r="JS220">
            <v>117</v>
          </cell>
          <cell r="JT220">
            <v>179</v>
          </cell>
          <cell r="JU220">
            <v>89</v>
          </cell>
          <cell r="JV220">
            <v>90</v>
          </cell>
          <cell r="JW220">
            <v>145</v>
          </cell>
          <cell r="JX220">
            <v>61</v>
          </cell>
          <cell r="JY220">
            <v>84</v>
          </cell>
          <cell r="JZ220">
            <v>119</v>
          </cell>
          <cell r="KA220">
            <v>44</v>
          </cell>
          <cell r="KB220">
            <v>75</v>
          </cell>
          <cell r="KC220">
            <v>111</v>
          </cell>
          <cell r="KD220">
            <v>28</v>
          </cell>
          <cell r="KE220">
            <v>83</v>
          </cell>
          <cell r="KF220">
            <v>407</v>
          </cell>
          <cell r="KG220">
            <v>141</v>
          </cell>
          <cell r="KH220">
            <v>266</v>
          </cell>
        </row>
        <row r="221">
          <cell r="C221" t="str">
            <v>Rochdale</v>
          </cell>
          <cell r="D221" t="str">
            <v>E08000005</v>
          </cell>
          <cell r="E221" t="str">
            <v>Metropolitan District</v>
          </cell>
          <cell r="F221">
            <v>214195</v>
          </cell>
          <cell r="G221">
            <v>134646</v>
          </cell>
          <cell r="H221">
            <v>7.2651292100000004</v>
          </cell>
          <cell r="I221">
            <v>0.62861411330796702</v>
          </cell>
          <cell r="J221">
            <v>12404</v>
          </cell>
          <cell r="K221">
            <v>11748</v>
          </cell>
          <cell r="L221">
            <v>14092</v>
          </cell>
          <cell r="M221">
            <v>14774</v>
          </cell>
          <cell r="N221">
            <v>13165</v>
          </cell>
          <cell r="O221">
            <v>13857</v>
          </cell>
          <cell r="P221">
            <v>14673</v>
          </cell>
          <cell r="Q221">
            <v>15180</v>
          </cell>
          <cell r="R221">
            <v>12172</v>
          </cell>
          <cell r="S221">
            <v>12581</v>
          </cell>
          <cell r="T221">
            <v>105354</v>
          </cell>
          <cell r="U221">
            <v>108841</v>
          </cell>
          <cell r="V221">
            <v>2939</v>
          </cell>
          <cell r="W221">
            <v>1505</v>
          </cell>
          <cell r="X221">
            <v>1434</v>
          </cell>
          <cell r="Y221">
            <v>2899</v>
          </cell>
          <cell r="Z221">
            <v>1473</v>
          </cell>
          <cell r="AA221">
            <v>1426</v>
          </cell>
          <cell r="AB221">
            <v>3030</v>
          </cell>
          <cell r="AC221">
            <v>1571</v>
          </cell>
          <cell r="AD221">
            <v>1459</v>
          </cell>
          <cell r="AE221">
            <v>3076</v>
          </cell>
          <cell r="AF221">
            <v>1574</v>
          </cell>
          <cell r="AG221">
            <v>1502</v>
          </cell>
          <cell r="AH221">
            <v>3085</v>
          </cell>
          <cell r="AI221">
            <v>1573</v>
          </cell>
          <cell r="AJ221">
            <v>1512</v>
          </cell>
          <cell r="AK221">
            <v>3009</v>
          </cell>
          <cell r="AL221">
            <v>1564</v>
          </cell>
          <cell r="AM221">
            <v>1445</v>
          </cell>
          <cell r="AN221">
            <v>2922</v>
          </cell>
          <cell r="AO221">
            <v>1448</v>
          </cell>
          <cell r="AP221">
            <v>1474</v>
          </cell>
          <cell r="AQ221">
            <v>2979</v>
          </cell>
          <cell r="AR221">
            <v>1565</v>
          </cell>
          <cell r="AS221">
            <v>1414</v>
          </cell>
          <cell r="AT221">
            <v>2929</v>
          </cell>
          <cell r="AU221">
            <v>1526</v>
          </cell>
          <cell r="AV221">
            <v>1403</v>
          </cell>
          <cell r="AW221">
            <v>2868</v>
          </cell>
          <cell r="AX221">
            <v>1489</v>
          </cell>
          <cell r="AY221">
            <v>1379</v>
          </cell>
          <cell r="AZ221">
            <v>2676</v>
          </cell>
          <cell r="BA221">
            <v>1386</v>
          </cell>
          <cell r="BB221">
            <v>1290</v>
          </cell>
          <cell r="BC221">
            <v>2650</v>
          </cell>
          <cell r="BD221">
            <v>1325</v>
          </cell>
          <cell r="BE221">
            <v>1325</v>
          </cell>
          <cell r="BF221">
            <v>2495</v>
          </cell>
          <cell r="BG221">
            <v>1276</v>
          </cell>
          <cell r="BH221">
            <v>1219</v>
          </cell>
          <cell r="BI221">
            <v>2497</v>
          </cell>
          <cell r="BJ221">
            <v>1314</v>
          </cell>
          <cell r="BK221">
            <v>1183</v>
          </cell>
          <cell r="BL221">
            <v>2580</v>
          </cell>
          <cell r="BM221">
            <v>1355</v>
          </cell>
          <cell r="BN221">
            <v>1225</v>
          </cell>
          <cell r="BO221">
            <v>2582</v>
          </cell>
          <cell r="BP221">
            <v>1338</v>
          </cell>
          <cell r="BQ221">
            <v>1244</v>
          </cell>
          <cell r="BR221">
            <v>2797</v>
          </cell>
          <cell r="BS221">
            <v>1431</v>
          </cell>
          <cell r="BT221">
            <v>1366</v>
          </cell>
          <cell r="BU221">
            <v>2842</v>
          </cell>
          <cell r="BV221">
            <v>1451</v>
          </cell>
          <cell r="BW221">
            <v>1391</v>
          </cell>
          <cell r="BX221">
            <v>2822</v>
          </cell>
          <cell r="BY221">
            <v>1412</v>
          </cell>
          <cell r="BZ221">
            <v>1410</v>
          </cell>
          <cell r="CA221">
            <v>2395</v>
          </cell>
          <cell r="CB221">
            <v>1236</v>
          </cell>
          <cell r="CC221">
            <v>1159</v>
          </cell>
          <cell r="CD221">
            <v>2428</v>
          </cell>
          <cell r="CE221">
            <v>1310</v>
          </cell>
          <cell r="CF221">
            <v>1118</v>
          </cell>
          <cell r="CG221">
            <v>2384</v>
          </cell>
          <cell r="CH221">
            <v>1252</v>
          </cell>
          <cell r="CI221">
            <v>1132</v>
          </cell>
          <cell r="CJ221">
            <v>2730</v>
          </cell>
          <cell r="CK221">
            <v>1456</v>
          </cell>
          <cell r="CL221">
            <v>1274</v>
          </cell>
          <cell r="CM221">
            <v>2786</v>
          </cell>
          <cell r="CN221">
            <v>1399</v>
          </cell>
          <cell r="CO221">
            <v>1387</v>
          </cell>
          <cell r="CP221">
            <v>2968</v>
          </cell>
          <cell r="CQ221">
            <v>1457</v>
          </cell>
          <cell r="CR221">
            <v>1511</v>
          </cell>
          <cell r="CS221">
            <v>2997</v>
          </cell>
          <cell r="CT221">
            <v>1475</v>
          </cell>
          <cell r="CU221">
            <v>1522</v>
          </cell>
          <cell r="CV221">
            <v>2768</v>
          </cell>
          <cell r="CW221">
            <v>1422</v>
          </cell>
          <cell r="CX221">
            <v>1346</v>
          </cell>
          <cell r="CY221">
            <v>2980</v>
          </cell>
          <cell r="CZ221">
            <v>1404</v>
          </cell>
          <cell r="DA221">
            <v>1576</v>
          </cell>
          <cell r="DB221">
            <v>2965</v>
          </cell>
          <cell r="DC221">
            <v>1393</v>
          </cell>
          <cell r="DD221">
            <v>1572</v>
          </cell>
          <cell r="DE221">
            <v>2847</v>
          </cell>
          <cell r="DF221">
            <v>1360</v>
          </cell>
          <cell r="DG221">
            <v>1487</v>
          </cell>
          <cell r="DH221">
            <v>2783</v>
          </cell>
          <cell r="DI221">
            <v>1339</v>
          </cell>
          <cell r="DJ221">
            <v>1444</v>
          </cell>
          <cell r="DK221">
            <v>2739</v>
          </cell>
          <cell r="DL221">
            <v>1330</v>
          </cell>
          <cell r="DM221">
            <v>1409</v>
          </cell>
          <cell r="DN221">
            <v>2916</v>
          </cell>
          <cell r="DO221">
            <v>1410</v>
          </cell>
          <cell r="DP221">
            <v>1506</v>
          </cell>
          <cell r="DQ221">
            <v>2903</v>
          </cell>
          <cell r="DR221">
            <v>1489</v>
          </cell>
          <cell r="DS221">
            <v>1414</v>
          </cell>
          <cell r="DT221">
            <v>2968</v>
          </cell>
          <cell r="DU221">
            <v>1470</v>
          </cell>
          <cell r="DV221">
            <v>1498</v>
          </cell>
          <cell r="DW221">
            <v>2926</v>
          </cell>
          <cell r="DX221">
            <v>1413</v>
          </cell>
          <cell r="DY221">
            <v>1513</v>
          </cell>
          <cell r="DZ221">
            <v>2639</v>
          </cell>
          <cell r="EA221">
            <v>1281</v>
          </cell>
          <cell r="EB221">
            <v>1358</v>
          </cell>
          <cell r="EC221">
            <v>2528</v>
          </cell>
          <cell r="ED221">
            <v>1239</v>
          </cell>
          <cell r="EE221">
            <v>1289</v>
          </cell>
          <cell r="EF221">
            <v>2391</v>
          </cell>
          <cell r="EG221">
            <v>1103</v>
          </cell>
          <cell r="EH221">
            <v>1288</v>
          </cell>
          <cell r="EI221">
            <v>2489</v>
          </cell>
          <cell r="EJ221">
            <v>1161</v>
          </cell>
          <cell r="EK221">
            <v>1328</v>
          </cell>
          <cell r="EL221">
            <v>2620</v>
          </cell>
          <cell r="EM221">
            <v>1283</v>
          </cell>
          <cell r="EN221">
            <v>1337</v>
          </cell>
          <cell r="EO221">
            <v>2600</v>
          </cell>
          <cell r="EP221">
            <v>1308</v>
          </cell>
          <cell r="EQ221">
            <v>1292</v>
          </cell>
          <cell r="ER221">
            <v>2818</v>
          </cell>
          <cell r="ES221">
            <v>1409</v>
          </cell>
          <cell r="ET221">
            <v>1409</v>
          </cell>
          <cell r="EU221">
            <v>2950</v>
          </cell>
          <cell r="EV221">
            <v>1449</v>
          </cell>
          <cell r="EW221">
            <v>1501</v>
          </cell>
          <cell r="EX221">
            <v>3061</v>
          </cell>
          <cell r="EY221">
            <v>1519</v>
          </cell>
          <cell r="EZ221">
            <v>1542</v>
          </cell>
          <cell r="FA221">
            <v>2986</v>
          </cell>
          <cell r="FB221">
            <v>1489</v>
          </cell>
          <cell r="FC221">
            <v>1497</v>
          </cell>
          <cell r="FD221">
            <v>3080</v>
          </cell>
          <cell r="FE221">
            <v>1495</v>
          </cell>
          <cell r="FF221">
            <v>1585</v>
          </cell>
          <cell r="FG221">
            <v>3106</v>
          </cell>
          <cell r="FH221">
            <v>1533</v>
          </cell>
          <cell r="FI221">
            <v>1573</v>
          </cell>
          <cell r="FJ221">
            <v>3114</v>
          </cell>
          <cell r="FK221">
            <v>1534</v>
          </cell>
          <cell r="FL221">
            <v>1580</v>
          </cell>
          <cell r="FM221">
            <v>3009</v>
          </cell>
          <cell r="FN221">
            <v>1472</v>
          </cell>
          <cell r="FO221">
            <v>1537</v>
          </cell>
          <cell r="FP221">
            <v>2948</v>
          </cell>
          <cell r="FQ221">
            <v>1481</v>
          </cell>
          <cell r="FR221">
            <v>1467</v>
          </cell>
          <cell r="FS221">
            <v>2989</v>
          </cell>
          <cell r="FT221">
            <v>1501</v>
          </cell>
          <cell r="FU221">
            <v>1488</v>
          </cell>
          <cell r="FV221">
            <v>2931</v>
          </cell>
          <cell r="FW221">
            <v>1397</v>
          </cell>
          <cell r="FX221">
            <v>1534</v>
          </cell>
          <cell r="FY221">
            <v>2918</v>
          </cell>
          <cell r="FZ221">
            <v>1441</v>
          </cell>
          <cell r="GA221">
            <v>1477</v>
          </cell>
          <cell r="GB221">
            <v>2772</v>
          </cell>
          <cell r="GC221">
            <v>1330</v>
          </cell>
          <cell r="GD221">
            <v>1442</v>
          </cell>
          <cell r="GE221">
            <v>2774</v>
          </cell>
          <cell r="GF221">
            <v>1341</v>
          </cell>
          <cell r="GG221">
            <v>1433</v>
          </cell>
          <cell r="GH221">
            <v>2684</v>
          </cell>
          <cell r="GI221">
            <v>1299</v>
          </cell>
          <cell r="GJ221">
            <v>1385</v>
          </cell>
          <cell r="GK221">
            <v>2687</v>
          </cell>
          <cell r="GL221">
            <v>1333</v>
          </cell>
          <cell r="GM221">
            <v>1354</v>
          </cell>
          <cell r="GN221">
            <v>2546</v>
          </cell>
          <cell r="GO221">
            <v>1242</v>
          </cell>
          <cell r="GP221">
            <v>1304</v>
          </cell>
          <cell r="GQ221">
            <v>2457</v>
          </cell>
          <cell r="GR221">
            <v>1192</v>
          </cell>
          <cell r="GS221">
            <v>1265</v>
          </cell>
          <cell r="GT221">
            <v>2362</v>
          </cell>
          <cell r="GU221">
            <v>1152</v>
          </cell>
          <cell r="GV221">
            <v>1210</v>
          </cell>
          <cell r="GW221">
            <v>2389</v>
          </cell>
          <cell r="GX221">
            <v>1197</v>
          </cell>
          <cell r="GY221">
            <v>1192</v>
          </cell>
          <cell r="GZ221">
            <v>2389</v>
          </cell>
          <cell r="HA221">
            <v>1197</v>
          </cell>
          <cell r="HB221">
            <v>1192</v>
          </cell>
          <cell r="HC221">
            <v>2260</v>
          </cell>
          <cell r="HD221">
            <v>1127</v>
          </cell>
          <cell r="HE221">
            <v>1133</v>
          </cell>
          <cell r="HF221">
            <v>2205</v>
          </cell>
          <cell r="HG221">
            <v>1092</v>
          </cell>
          <cell r="HH221">
            <v>1113</v>
          </cell>
          <cell r="HI221">
            <v>2293</v>
          </cell>
          <cell r="HJ221">
            <v>1140</v>
          </cell>
          <cell r="HK221">
            <v>1153</v>
          </cell>
          <cell r="HL221">
            <v>2203</v>
          </cell>
          <cell r="HM221">
            <v>1088</v>
          </cell>
          <cell r="HN221">
            <v>1115</v>
          </cell>
          <cell r="HO221">
            <v>2307</v>
          </cell>
          <cell r="HP221">
            <v>1145</v>
          </cell>
          <cell r="HQ221">
            <v>1162</v>
          </cell>
          <cell r="HR221">
            <v>2608</v>
          </cell>
          <cell r="HS221">
            <v>1274</v>
          </cell>
          <cell r="HT221">
            <v>1334</v>
          </cell>
          <cell r="HU221">
            <v>1808</v>
          </cell>
          <cell r="HV221">
            <v>858</v>
          </cell>
          <cell r="HW221">
            <v>950</v>
          </cell>
          <cell r="HX221">
            <v>1852</v>
          </cell>
          <cell r="HY221">
            <v>895</v>
          </cell>
          <cell r="HZ221">
            <v>957</v>
          </cell>
          <cell r="IA221">
            <v>1747</v>
          </cell>
          <cell r="IB221">
            <v>872</v>
          </cell>
          <cell r="IC221">
            <v>875</v>
          </cell>
          <cell r="ID221">
            <v>1662</v>
          </cell>
          <cell r="IE221">
            <v>804</v>
          </cell>
          <cell r="IF221">
            <v>858</v>
          </cell>
          <cell r="IG221">
            <v>1510</v>
          </cell>
          <cell r="IH221">
            <v>715</v>
          </cell>
          <cell r="II221">
            <v>795</v>
          </cell>
          <cell r="IJ221">
            <v>1348</v>
          </cell>
          <cell r="IK221">
            <v>596</v>
          </cell>
          <cell r="IL221">
            <v>752</v>
          </cell>
          <cell r="IM221">
            <v>1400</v>
          </cell>
          <cell r="IN221">
            <v>652</v>
          </cell>
          <cell r="IO221">
            <v>748</v>
          </cell>
          <cell r="IP221">
            <v>1357</v>
          </cell>
          <cell r="IQ221">
            <v>636</v>
          </cell>
          <cell r="IR221">
            <v>721</v>
          </cell>
          <cell r="IS221">
            <v>1245</v>
          </cell>
          <cell r="IT221">
            <v>589</v>
          </cell>
          <cell r="IU221">
            <v>656</v>
          </cell>
          <cell r="IV221">
            <v>1209</v>
          </cell>
          <cell r="IW221">
            <v>561</v>
          </cell>
          <cell r="IX221">
            <v>648</v>
          </cell>
          <cell r="IY221">
            <v>1124</v>
          </cell>
          <cell r="IZ221">
            <v>499</v>
          </cell>
          <cell r="JA221">
            <v>625</v>
          </cell>
          <cell r="JB221">
            <v>1066</v>
          </cell>
          <cell r="JC221">
            <v>455</v>
          </cell>
          <cell r="JD221">
            <v>611</v>
          </cell>
          <cell r="JE221">
            <v>887</v>
          </cell>
          <cell r="JF221">
            <v>375</v>
          </cell>
          <cell r="JG221">
            <v>512</v>
          </cell>
          <cell r="JH221">
            <v>900</v>
          </cell>
          <cell r="JI221">
            <v>378</v>
          </cell>
          <cell r="JJ221">
            <v>522</v>
          </cell>
          <cell r="JK221">
            <v>843</v>
          </cell>
          <cell r="JL221">
            <v>292</v>
          </cell>
          <cell r="JM221">
            <v>551</v>
          </cell>
          <cell r="JN221">
            <v>752</v>
          </cell>
          <cell r="JO221">
            <v>317</v>
          </cell>
          <cell r="JP221">
            <v>435</v>
          </cell>
          <cell r="JQ221">
            <v>733</v>
          </cell>
          <cell r="JR221">
            <v>287</v>
          </cell>
          <cell r="JS221">
            <v>446</v>
          </cell>
          <cell r="JT221">
            <v>589</v>
          </cell>
          <cell r="JU221">
            <v>208</v>
          </cell>
          <cell r="JV221">
            <v>381</v>
          </cell>
          <cell r="JW221">
            <v>520</v>
          </cell>
          <cell r="JX221">
            <v>172</v>
          </cell>
          <cell r="JY221">
            <v>348</v>
          </cell>
          <cell r="JZ221">
            <v>472</v>
          </cell>
          <cell r="KA221">
            <v>160</v>
          </cell>
          <cell r="KB221">
            <v>312</v>
          </cell>
          <cell r="KC221">
            <v>426</v>
          </cell>
          <cell r="KD221">
            <v>155</v>
          </cell>
          <cell r="KE221">
            <v>271</v>
          </cell>
          <cell r="KF221">
            <v>1472</v>
          </cell>
          <cell r="KG221">
            <v>443</v>
          </cell>
          <cell r="KH221">
            <v>1029</v>
          </cell>
        </row>
        <row r="222">
          <cell r="C222" t="str">
            <v>Rochford</v>
          </cell>
          <cell r="D222" t="str">
            <v>E07000075</v>
          </cell>
          <cell r="E222" t="str">
            <v>Non-metropolitan District</v>
          </cell>
          <cell r="F222">
            <v>85144</v>
          </cell>
          <cell r="G222">
            <v>51197</v>
          </cell>
          <cell r="H222">
            <v>2.80098022</v>
          </cell>
          <cell r="I222">
            <v>0.60129897585267311</v>
          </cell>
          <cell r="J222">
            <v>4392</v>
          </cell>
          <cell r="K222">
            <v>4080</v>
          </cell>
          <cell r="L222">
            <v>4144</v>
          </cell>
          <cell r="M222">
            <v>4102</v>
          </cell>
          <cell r="N222">
            <v>5067</v>
          </cell>
          <cell r="O222">
            <v>5412</v>
          </cell>
          <cell r="P222">
            <v>6427</v>
          </cell>
          <cell r="Q222">
            <v>6708</v>
          </cell>
          <cell r="R222">
            <v>5376</v>
          </cell>
          <cell r="S222">
            <v>5489</v>
          </cell>
          <cell r="T222">
            <v>41647</v>
          </cell>
          <cell r="U222">
            <v>43497</v>
          </cell>
          <cell r="V222">
            <v>769</v>
          </cell>
          <cell r="W222">
            <v>362</v>
          </cell>
          <cell r="X222">
            <v>407</v>
          </cell>
          <cell r="Y222">
            <v>805</v>
          </cell>
          <cell r="Z222">
            <v>423</v>
          </cell>
          <cell r="AA222">
            <v>382</v>
          </cell>
          <cell r="AB222">
            <v>839</v>
          </cell>
          <cell r="AC222">
            <v>440</v>
          </cell>
          <cell r="AD222">
            <v>399</v>
          </cell>
          <cell r="AE222">
            <v>828</v>
          </cell>
          <cell r="AF222">
            <v>450</v>
          </cell>
          <cell r="AG222">
            <v>378</v>
          </cell>
          <cell r="AH222">
            <v>911</v>
          </cell>
          <cell r="AI222">
            <v>458</v>
          </cell>
          <cell r="AJ222">
            <v>453</v>
          </cell>
          <cell r="AK222">
            <v>991</v>
          </cell>
          <cell r="AL222">
            <v>500</v>
          </cell>
          <cell r="AM222">
            <v>491</v>
          </cell>
          <cell r="AN222">
            <v>955</v>
          </cell>
          <cell r="AO222">
            <v>469</v>
          </cell>
          <cell r="AP222">
            <v>486</v>
          </cell>
          <cell r="AQ222">
            <v>954</v>
          </cell>
          <cell r="AR222">
            <v>512</v>
          </cell>
          <cell r="AS222">
            <v>442</v>
          </cell>
          <cell r="AT222">
            <v>980</v>
          </cell>
          <cell r="AU222">
            <v>518</v>
          </cell>
          <cell r="AV222">
            <v>462</v>
          </cell>
          <cell r="AW222">
            <v>946</v>
          </cell>
          <cell r="AX222">
            <v>500</v>
          </cell>
          <cell r="AY222">
            <v>446</v>
          </cell>
          <cell r="AZ222">
            <v>913</v>
          </cell>
          <cell r="BA222">
            <v>460</v>
          </cell>
          <cell r="BB222">
            <v>453</v>
          </cell>
          <cell r="BC222">
            <v>975</v>
          </cell>
          <cell r="BD222">
            <v>504</v>
          </cell>
          <cell r="BE222">
            <v>471</v>
          </cell>
          <cell r="BF222">
            <v>933</v>
          </cell>
          <cell r="BG222">
            <v>487</v>
          </cell>
          <cell r="BH222">
            <v>446</v>
          </cell>
          <cell r="BI222">
            <v>893</v>
          </cell>
          <cell r="BJ222">
            <v>446</v>
          </cell>
          <cell r="BK222">
            <v>447</v>
          </cell>
          <cell r="BL222">
            <v>942</v>
          </cell>
          <cell r="BM222">
            <v>464</v>
          </cell>
          <cell r="BN222">
            <v>478</v>
          </cell>
          <cell r="BO222">
            <v>1034</v>
          </cell>
          <cell r="BP222">
            <v>505</v>
          </cell>
          <cell r="BQ222">
            <v>529</v>
          </cell>
          <cell r="BR222">
            <v>992</v>
          </cell>
          <cell r="BS222">
            <v>506</v>
          </cell>
          <cell r="BT222">
            <v>486</v>
          </cell>
          <cell r="BU222">
            <v>1131</v>
          </cell>
          <cell r="BV222">
            <v>573</v>
          </cell>
          <cell r="BW222">
            <v>558</v>
          </cell>
          <cell r="BX222">
            <v>1055</v>
          </cell>
          <cell r="BY222">
            <v>567</v>
          </cell>
          <cell r="BZ222">
            <v>488</v>
          </cell>
          <cell r="CA222">
            <v>818</v>
          </cell>
          <cell r="CB222">
            <v>427</v>
          </cell>
          <cell r="CC222">
            <v>391</v>
          </cell>
          <cell r="CD222">
            <v>852</v>
          </cell>
          <cell r="CE222">
            <v>447</v>
          </cell>
          <cell r="CF222">
            <v>405</v>
          </cell>
          <cell r="CG222">
            <v>885</v>
          </cell>
          <cell r="CH222">
            <v>472</v>
          </cell>
          <cell r="CI222">
            <v>413</v>
          </cell>
          <cell r="CJ222">
            <v>890</v>
          </cell>
          <cell r="CK222">
            <v>437</v>
          </cell>
          <cell r="CL222">
            <v>453</v>
          </cell>
          <cell r="CM222">
            <v>934</v>
          </cell>
          <cell r="CN222">
            <v>495</v>
          </cell>
          <cell r="CO222">
            <v>439</v>
          </cell>
          <cell r="CP222">
            <v>915</v>
          </cell>
          <cell r="CQ222">
            <v>468</v>
          </cell>
          <cell r="CR222">
            <v>447</v>
          </cell>
          <cell r="CS222">
            <v>894</v>
          </cell>
          <cell r="CT222">
            <v>485</v>
          </cell>
          <cell r="CU222">
            <v>409</v>
          </cell>
          <cell r="CV222">
            <v>898</v>
          </cell>
          <cell r="CW222">
            <v>455</v>
          </cell>
          <cell r="CX222">
            <v>443</v>
          </cell>
          <cell r="CY222">
            <v>901</v>
          </cell>
          <cell r="CZ222">
            <v>460</v>
          </cell>
          <cell r="DA222">
            <v>441</v>
          </cell>
          <cell r="DB222">
            <v>789</v>
          </cell>
          <cell r="DC222">
            <v>423</v>
          </cell>
          <cell r="DD222">
            <v>366</v>
          </cell>
          <cell r="DE222">
            <v>766</v>
          </cell>
          <cell r="DF222">
            <v>376</v>
          </cell>
          <cell r="DG222">
            <v>390</v>
          </cell>
          <cell r="DH222">
            <v>729</v>
          </cell>
          <cell r="DI222">
            <v>365</v>
          </cell>
          <cell r="DJ222">
            <v>364</v>
          </cell>
          <cell r="DK222">
            <v>772</v>
          </cell>
          <cell r="DL222">
            <v>377</v>
          </cell>
          <cell r="DM222">
            <v>395</v>
          </cell>
          <cell r="DN222">
            <v>776</v>
          </cell>
          <cell r="DO222">
            <v>364</v>
          </cell>
          <cell r="DP222">
            <v>412</v>
          </cell>
          <cell r="DQ222">
            <v>849</v>
          </cell>
          <cell r="DR222">
            <v>410</v>
          </cell>
          <cell r="DS222">
            <v>439</v>
          </cell>
          <cell r="DT222">
            <v>872</v>
          </cell>
          <cell r="DU222">
            <v>429</v>
          </cell>
          <cell r="DV222">
            <v>443</v>
          </cell>
          <cell r="DW222">
            <v>906</v>
          </cell>
          <cell r="DX222">
            <v>407</v>
          </cell>
          <cell r="DY222">
            <v>499</v>
          </cell>
          <cell r="DZ222">
            <v>980</v>
          </cell>
          <cell r="EA222">
            <v>468</v>
          </cell>
          <cell r="EB222">
            <v>512</v>
          </cell>
          <cell r="EC222">
            <v>817</v>
          </cell>
          <cell r="ED222">
            <v>402</v>
          </cell>
          <cell r="EE222">
            <v>415</v>
          </cell>
          <cell r="EF222">
            <v>951</v>
          </cell>
          <cell r="EG222">
            <v>452</v>
          </cell>
          <cell r="EH222">
            <v>499</v>
          </cell>
          <cell r="EI222">
            <v>998</v>
          </cell>
          <cell r="EJ222">
            <v>470</v>
          </cell>
          <cell r="EK222">
            <v>528</v>
          </cell>
          <cell r="EL222">
            <v>1023</v>
          </cell>
          <cell r="EM222">
            <v>514</v>
          </cell>
          <cell r="EN222">
            <v>509</v>
          </cell>
          <cell r="EO222">
            <v>1112</v>
          </cell>
          <cell r="EP222">
            <v>562</v>
          </cell>
          <cell r="EQ222">
            <v>550</v>
          </cell>
          <cell r="ER222">
            <v>1119</v>
          </cell>
          <cell r="ES222">
            <v>524</v>
          </cell>
          <cell r="ET222">
            <v>595</v>
          </cell>
          <cell r="EU222">
            <v>1267</v>
          </cell>
          <cell r="EV222">
            <v>613</v>
          </cell>
          <cell r="EW222">
            <v>654</v>
          </cell>
          <cell r="EX222">
            <v>1306</v>
          </cell>
          <cell r="EY222">
            <v>655</v>
          </cell>
          <cell r="EZ222">
            <v>651</v>
          </cell>
          <cell r="FA222">
            <v>1281</v>
          </cell>
          <cell r="FB222">
            <v>611</v>
          </cell>
          <cell r="FC222">
            <v>670</v>
          </cell>
          <cell r="FD222">
            <v>1333</v>
          </cell>
          <cell r="FE222">
            <v>629</v>
          </cell>
          <cell r="FF222">
            <v>704</v>
          </cell>
          <cell r="FG222">
            <v>1326</v>
          </cell>
          <cell r="FH222">
            <v>656</v>
          </cell>
          <cell r="FI222">
            <v>670</v>
          </cell>
          <cell r="FJ222">
            <v>1402</v>
          </cell>
          <cell r="FK222">
            <v>674</v>
          </cell>
          <cell r="FL222">
            <v>728</v>
          </cell>
          <cell r="FM222">
            <v>1311</v>
          </cell>
          <cell r="FN222">
            <v>650</v>
          </cell>
          <cell r="FO222">
            <v>661</v>
          </cell>
          <cell r="FP222">
            <v>1331</v>
          </cell>
          <cell r="FQ222">
            <v>686</v>
          </cell>
          <cell r="FR222">
            <v>645</v>
          </cell>
          <cell r="FS222">
            <v>1330</v>
          </cell>
          <cell r="FT222">
            <v>664</v>
          </cell>
          <cell r="FU222">
            <v>666</v>
          </cell>
          <cell r="FV222">
            <v>1352</v>
          </cell>
          <cell r="FW222">
            <v>675</v>
          </cell>
          <cell r="FX222">
            <v>677</v>
          </cell>
          <cell r="FY222">
            <v>1304</v>
          </cell>
          <cell r="FZ222">
            <v>640</v>
          </cell>
          <cell r="GA222">
            <v>664</v>
          </cell>
          <cell r="GB222">
            <v>1165</v>
          </cell>
          <cell r="GC222">
            <v>542</v>
          </cell>
          <cell r="GD222">
            <v>623</v>
          </cell>
          <cell r="GE222">
            <v>1160</v>
          </cell>
          <cell r="GF222">
            <v>568</v>
          </cell>
          <cell r="GG222">
            <v>592</v>
          </cell>
          <cell r="GH222">
            <v>1198</v>
          </cell>
          <cell r="GI222">
            <v>607</v>
          </cell>
          <cell r="GJ222">
            <v>591</v>
          </cell>
          <cell r="GK222">
            <v>1131</v>
          </cell>
          <cell r="GL222">
            <v>591</v>
          </cell>
          <cell r="GM222">
            <v>540</v>
          </cell>
          <cell r="GN222">
            <v>1111</v>
          </cell>
          <cell r="GO222">
            <v>561</v>
          </cell>
          <cell r="GP222">
            <v>550</v>
          </cell>
          <cell r="GQ222">
            <v>1066</v>
          </cell>
          <cell r="GR222">
            <v>533</v>
          </cell>
          <cell r="GS222">
            <v>533</v>
          </cell>
          <cell r="GT222">
            <v>1001</v>
          </cell>
          <cell r="GU222">
            <v>476</v>
          </cell>
          <cell r="GV222">
            <v>525</v>
          </cell>
          <cell r="GW222">
            <v>1059</v>
          </cell>
          <cell r="GX222">
            <v>511</v>
          </cell>
          <cell r="GY222">
            <v>548</v>
          </cell>
          <cell r="GZ222">
            <v>1119</v>
          </cell>
          <cell r="HA222">
            <v>582</v>
          </cell>
          <cell r="HB222">
            <v>537</v>
          </cell>
          <cell r="HC222">
            <v>977</v>
          </cell>
          <cell r="HD222">
            <v>454</v>
          </cell>
          <cell r="HE222">
            <v>523</v>
          </cell>
          <cell r="HF222">
            <v>1043</v>
          </cell>
          <cell r="HG222">
            <v>493</v>
          </cell>
          <cell r="HH222">
            <v>550</v>
          </cell>
          <cell r="HI222">
            <v>1033</v>
          </cell>
          <cell r="HJ222">
            <v>481</v>
          </cell>
          <cell r="HK222">
            <v>552</v>
          </cell>
          <cell r="HL222">
            <v>1131</v>
          </cell>
          <cell r="HM222">
            <v>535</v>
          </cell>
          <cell r="HN222">
            <v>596</v>
          </cell>
          <cell r="HO222">
            <v>1285</v>
          </cell>
          <cell r="HP222">
            <v>619</v>
          </cell>
          <cell r="HQ222">
            <v>666</v>
          </cell>
          <cell r="HR222">
            <v>1514</v>
          </cell>
          <cell r="HS222">
            <v>763</v>
          </cell>
          <cell r="HT222">
            <v>751</v>
          </cell>
          <cell r="HU222">
            <v>1084</v>
          </cell>
          <cell r="HV222">
            <v>515</v>
          </cell>
          <cell r="HW222">
            <v>569</v>
          </cell>
          <cell r="HX222">
            <v>1023</v>
          </cell>
          <cell r="HY222">
            <v>468</v>
          </cell>
          <cell r="HZ222">
            <v>555</v>
          </cell>
          <cell r="IA222">
            <v>1010</v>
          </cell>
          <cell r="IB222">
            <v>485</v>
          </cell>
          <cell r="IC222">
            <v>525</v>
          </cell>
          <cell r="ID222">
            <v>938</v>
          </cell>
          <cell r="IE222">
            <v>429</v>
          </cell>
          <cell r="IF222">
            <v>509</v>
          </cell>
          <cell r="IG222">
            <v>861</v>
          </cell>
          <cell r="IH222">
            <v>400</v>
          </cell>
          <cell r="II222">
            <v>461</v>
          </cell>
          <cell r="IJ222">
            <v>667</v>
          </cell>
          <cell r="IK222">
            <v>323</v>
          </cell>
          <cell r="IL222">
            <v>344</v>
          </cell>
          <cell r="IM222">
            <v>753</v>
          </cell>
          <cell r="IN222">
            <v>353</v>
          </cell>
          <cell r="IO222">
            <v>400</v>
          </cell>
          <cell r="IP222">
            <v>775</v>
          </cell>
          <cell r="IQ222">
            <v>364</v>
          </cell>
          <cell r="IR222">
            <v>411</v>
          </cell>
          <cell r="IS222">
            <v>731</v>
          </cell>
          <cell r="IT222">
            <v>343</v>
          </cell>
          <cell r="IU222">
            <v>388</v>
          </cell>
          <cell r="IV222">
            <v>702</v>
          </cell>
          <cell r="IW222">
            <v>328</v>
          </cell>
          <cell r="IX222">
            <v>374</v>
          </cell>
          <cell r="IY222">
            <v>656</v>
          </cell>
          <cell r="IZ222">
            <v>278</v>
          </cell>
          <cell r="JA222">
            <v>378</v>
          </cell>
          <cell r="JB222">
            <v>621</v>
          </cell>
          <cell r="JC222">
            <v>260</v>
          </cell>
          <cell r="JD222">
            <v>361</v>
          </cell>
          <cell r="JE222">
            <v>558</v>
          </cell>
          <cell r="JF222">
            <v>267</v>
          </cell>
          <cell r="JG222">
            <v>291</v>
          </cell>
          <cell r="JH222">
            <v>531</v>
          </cell>
          <cell r="JI222">
            <v>256</v>
          </cell>
          <cell r="JJ222">
            <v>275</v>
          </cell>
          <cell r="JK222">
            <v>560</v>
          </cell>
          <cell r="JL222">
            <v>256</v>
          </cell>
          <cell r="JM222">
            <v>304</v>
          </cell>
          <cell r="JN222">
            <v>447</v>
          </cell>
          <cell r="JO222">
            <v>193</v>
          </cell>
          <cell r="JP222">
            <v>254</v>
          </cell>
          <cell r="JQ222">
            <v>412</v>
          </cell>
          <cell r="JR222">
            <v>150</v>
          </cell>
          <cell r="JS222">
            <v>262</v>
          </cell>
          <cell r="JT222">
            <v>353</v>
          </cell>
          <cell r="JU222">
            <v>138</v>
          </cell>
          <cell r="JV222">
            <v>215</v>
          </cell>
          <cell r="JW222">
            <v>312</v>
          </cell>
          <cell r="JX222">
            <v>114</v>
          </cell>
          <cell r="JY222">
            <v>198</v>
          </cell>
          <cell r="JZ222">
            <v>273</v>
          </cell>
          <cell r="KA222">
            <v>108</v>
          </cell>
          <cell r="KB222">
            <v>165</v>
          </cell>
          <cell r="KC222">
            <v>260</v>
          </cell>
          <cell r="KD222">
            <v>84</v>
          </cell>
          <cell r="KE222">
            <v>176</v>
          </cell>
          <cell r="KF222">
            <v>789</v>
          </cell>
          <cell r="KG222">
            <v>233</v>
          </cell>
          <cell r="KH222">
            <v>556</v>
          </cell>
        </row>
        <row r="223">
          <cell r="C223" t="str">
            <v>Rossendale</v>
          </cell>
          <cell r="D223" t="str">
            <v>E07000125</v>
          </cell>
          <cell r="E223" t="str">
            <v>Non-metropolitan District</v>
          </cell>
          <cell r="F223">
            <v>69487</v>
          </cell>
          <cell r="G223">
            <v>43588</v>
          </cell>
          <cell r="H223">
            <v>5.0362696600000003</v>
          </cell>
          <cell r="I223">
            <v>0.6272828010994862</v>
          </cell>
          <cell r="J223">
            <v>3402</v>
          </cell>
          <cell r="K223">
            <v>3322</v>
          </cell>
          <cell r="L223">
            <v>3989</v>
          </cell>
          <cell r="M223">
            <v>4346</v>
          </cell>
          <cell r="N223">
            <v>4360</v>
          </cell>
          <cell r="O223">
            <v>4650</v>
          </cell>
          <cell r="P223">
            <v>5326</v>
          </cell>
          <cell r="Q223">
            <v>5345</v>
          </cell>
          <cell r="R223">
            <v>4411</v>
          </cell>
          <cell r="S223">
            <v>4437</v>
          </cell>
          <cell r="T223">
            <v>34163</v>
          </cell>
          <cell r="U223">
            <v>35324</v>
          </cell>
          <cell r="V223">
            <v>810</v>
          </cell>
          <cell r="W223">
            <v>414</v>
          </cell>
          <cell r="X223">
            <v>396</v>
          </cell>
          <cell r="Y223">
            <v>831</v>
          </cell>
          <cell r="Z223">
            <v>418</v>
          </cell>
          <cell r="AA223">
            <v>413</v>
          </cell>
          <cell r="AB223">
            <v>860</v>
          </cell>
          <cell r="AC223">
            <v>444</v>
          </cell>
          <cell r="AD223">
            <v>416</v>
          </cell>
          <cell r="AE223">
            <v>910</v>
          </cell>
          <cell r="AF223">
            <v>444</v>
          </cell>
          <cell r="AG223">
            <v>466</v>
          </cell>
          <cell r="AH223">
            <v>904</v>
          </cell>
          <cell r="AI223">
            <v>447</v>
          </cell>
          <cell r="AJ223">
            <v>457</v>
          </cell>
          <cell r="AK223">
            <v>909</v>
          </cell>
          <cell r="AL223">
            <v>479</v>
          </cell>
          <cell r="AM223">
            <v>430</v>
          </cell>
          <cell r="AN223">
            <v>900</v>
          </cell>
          <cell r="AO223">
            <v>431</v>
          </cell>
          <cell r="AP223">
            <v>469</v>
          </cell>
          <cell r="AQ223">
            <v>909</v>
          </cell>
          <cell r="AR223">
            <v>467</v>
          </cell>
          <cell r="AS223">
            <v>442</v>
          </cell>
          <cell r="AT223">
            <v>868</v>
          </cell>
          <cell r="AU223">
            <v>455</v>
          </cell>
          <cell r="AV223">
            <v>413</v>
          </cell>
          <cell r="AW223">
            <v>907</v>
          </cell>
          <cell r="AX223">
            <v>466</v>
          </cell>
          <cell r="AY223">
            <v>441</v>
          </cell>
          <cell r="AZ223">
            <v>822</v>
          </cell>
          <cell r="BA223">
            <v>417</v>
          </cell>
          <cell r="BB223">
            <v>405</v>
          </cell>
          <cell r="BC223">
            <v>769</v>
          </cell>
          <cell r="BD223">
            <v>404</v>
          </cell>
          <cell r="BE223">
            <v>365</v>
          </cell>
          <cell r="BF223">
            <v>837</v>
          </cell>
          <cell r="BG223">
            <v>446</v>
          </cell>
          <cell r="BH223">
            <v>391</v>
          </cell>
          <cell r="BI223">
            <v>805</v>
          </cell>
          <cell r="BJ223">
            <v>424</v>
          </cell>
          <cell r="BK223">
            <v>381</v>
          </cell>
          <cell r="BL223">
            <v>765</v>
          </cell>
          <cell r="BM223">
            <v>379</v>
          </cell>
          <cell r="BN223">
            <v>386</v>
          </cell>
          <cell r="BO223">
            <v>832</v>
          </cell>
          <cell r="BP223">
            <v>441</v>
          </cell>
          <cell r="BQ223">
            <v>391</v>
          </cell>
          <cell r="BR223">
            <v>823</v>
          </cell>
          <cell r="BS223">
            <v>414</v>
          </cell>
          <cell r="BT223">
            <v>409</v>
          </cell>
          <cell r="BU223">
            <v>826</v>
          </cell>
          <cell r="BV223">
            <v>405</v>
          </cell>
          <cell r="BW223">
            <v>421</v>
          </cell>
          <cell r="BX223">
            <v>788</v>
          </cell>
          <cell r="BY223">
            <v>374</v>
          </cell>
          <cell r="BZ223">
            <v>414</v>
          </cell>
          <cell r="CA223">
            <v>646</v>
          </cell>
          <cell r="CB223">
            <v>330</v>
          </cell>
          <cell r="CC223">
            <v>316</v>
          </cell>
          <cell r="CD223">
            <v>681</v>
          </cell>
          <cell r="CE223">
            <v>372</v>
          </cell>
          <cell r="CF223">
            <v>309</v>
          </cell>
          <cell r="CG223">
            <v>620</v>
          </cell>
          <cell r="CH223">
            <v>309</v>
          </cell>
          <cell r="CI223">
            <v>311</v>
          </cell>
          <cell r="CJ223">
            <v>716</v>
          </cell>
          <cell r="CK223">
            <v>388</v>
          </cell>
          <cell r="CL223">
            <v>328</v>
          </cell>
          <cell r="CM223">
            <v>791</v>
          </cell>
          <cell r="CN223">
            <v>391</v>
          </cell>
          <cell r="CO223">
            <v>400</v>
          </cell>
          <cell r="CP223">
            <v>833</v>
          </cell>
          <cell r="CQ223">
            <v>419</v>
          </cell>
          <cell r="CR223">
            <v>414</v>
          </cell>
          <cell r="CS223">
            <v>844</v>
          </cell>
          <cell r="CT223">
            <v>393</v>
          </cell>
          <cell r="CU223">
            <v>451</v>
          </cell>
          <cell r="CV223">
            <v>861</v>
          </cell>
          <cell r="CW223">
            <v>403</v>
          </cell>
          <cell r="CX223">
            <v>458</v>
          </cell>
          <cell r="CY223">
            <v>883</v>
          </cell>
          <cell r="CZ223">
            <v>418</v>
          </cell>
          <cell r="DA223">
            <v>465</v>
          </cell>
          <cell r="DB223">
            <v>761</v>
          </cell>
          <cell r="DC223">
            <v>378</v>
          </cell>
          <cell r="DD223">
            <v>383</v>
          </cell>
          <cell r="DE223">
            <v>866</v>
          </cell>
          <cell r="DF223">
            <v>410</v>
          </cell>
          <cell r="DG223">
            <v>456</v>
          </cell>
          <cell r="DH223">
            <v>861</v>
          </cell>
          <cell r="DI223">
            <v>419</v>
          </cell>
          <cell r="DJ223">
            <v>442</v>
          </cell>
          <cell r="DK223">
            <v>791</v>
          </cell>
          <cell r="DL223">
            <v>390</v>
          </cell>
          <cell r="DM223">
            <v>401</v>
          </cell>
          <cell r="DN223">
            <v>803</v>
          </cell>
          <cell r="DO223">
            <v>379</v>
          </cell>
          <cell r="DP223">
            <v>424</v>
          </cell>
          <cell r="DQ223">
            <v>810</v>
          </cell>
          <cell r="DR223">
            <v>363</v>
          </cell>
          <cell r="DS223">
            <v>447</v>
          </cell>
          <cell r="DT223">
            <v>855</v>
          </cell>
          <cell r="DU223">
            <v>436</v>
          </cell>
          <cell r="DV223">
            <v>419</v>
          </cell>
          <cell r="DW223">
            <v>938</v>
          </cell>
          <cell r="DX223">
            <v>449</v>
          </cell>
          <cell r="DY223">
            <v>489</v>
          </cell>
          <cell r="DZ223">
            <v>820</v>
          </cell>
          <cell r="EA223">
            <v>383</v>
          </cell>
          <cell r="EB223">
            <v>437</v>
          </cell>
          <cell r="EC223">
            <v>774</v>
          </cell>
          <cell r="ED223">
            <v>395</v>
          </cell>
          <cell r="EE223">
            <v>379</v>
          </cell>
          <cell r="EF223">
            <v>779</v>
          </cell>
          <cell r="EG223">
            <v>364</v>
          </cell>
          <cell r="EH223">
            <v>415</v>
          </cell>
          <cell r="EI223">
            <v>853</v>
          </cell>
          <cell r="EJ223">
            <v>425</v>
          </cell>
          <cell r="EK223">
            <v>428</v>
          </cell>
          <cell r="EL223">
            <v>904</v>
          </cell>
          <cell r="EM223">
            <v>413</v>
          </cell>
          <cell r="EN223">
            <v>491</v>
          </cell>
          <cell r="EO223">
            <v>922</v>
          </cell>
          <cell r="EP223">
            <v>456</v>
          </cell>
          <cell r="EQ223">
            <v>466</v>
          </cell>
          <cell r="ER223">
            <v>1007</v>
          </cell>
          <cell r="ES223">
            <v>513</v>
          </cell>
          <cell r="ET223">
            <v>494</v>
          </cell>
          <cell r="EU223">
            <v>967</v>
          </cell>
          <cell r="EV223">
            <v>471</v>
          </cell>
          <cell r="EW223">
            <v>496</v>
          </cell>
          <cell r="EX223">
            <v>1046</v>
          </cell>
          <cell r="EY223">
            <v>491</v>
          </cell>
          <cell r="EZ223">
            <v>555</v>
          </cell>
          <cell r="FA223">
            <v>1037</v>
          </cell>
          <cell r="FB223">
            <v>520</v>
          </cell>
          <cell r="FC223">
            <v>517</v>
          </cell>
          <cell r="FD223">
            <v>1139</v>
          </cell>
          <cell r="FE223">
            <v>556</v>
          </cell>
          <cell r="FF223">
            <v>583</v>
          </cell>
          <cell r="FG223">
            <v>1143</v>
          </cell>
          <cell r="FH223">
            <v>585</v>
          </cell>
          <cell r="FI223">
            <v>558</v>
          </cell>
          <cell r="FJ223">
            <v>1076</v>
          </cell>
          <cell r="FK223">
            <v>519</v>
          </cell>
          <cell r="FL223">
            <v>557</v>
          </cell>
          <cell r="FM223">
            <v>1049</v>
          </cell>
          <cell r="FN223">
            <v>543</v>
          </cell>
          <cell r="FO223">
            <v>506</v>
          </cell>
          <cell r="FP223">
            <v>1093</v>
          </cell>
          <cell r="FQ223">
            <v>564</v>
          </cell>
          <cell r="FR223">
            <v>529</v>
          </cell>
          <cell r="FS223">
            <v>1049</v>
          </cell>
          <cell r="FT223">
            <v>557</v>
          </cell>
          <cell r="FU223">
            <v>492</v>
          </cell>
          <cell r="FV223">
            <v>1057</v>
          </cell>
          <cell r="FW223">
            <v>501</v>
          </cell>
          <cell r="FX223">
            <v>556</v>
          </cell>
          <cell r="FY223">
            <v>1029</v>
          </cell>
          <cell r="FZ223">
            <v>510</v>
          </cell>
          <cell r="GA223">
            <v>519</v>
          </cell>
          <cell r="GB223">
            <v>999</v>
          </cell>
          <cell r="GC223">
            <v>471</v>
          </cell>
          <cell r="GD223">
            <v>528</v>
          </cell>
          <cell r="GE223">
            <v>995</v>
          </cell>
          <cell r="GF223">
            <v>497</v>
          </cell>
          <cell r="GG223">
            <v>498</v>
          </cell>
          <cell r="GH223">
            <v>964</v>
          </cell>
          <cell r="GI223">
            <v>495</v>
          </cell>
          <cell r="GJ223">
            <v>469</v>
          </cell>
          <cell r="GK223">
            <v>888</v>
          </cell>
          <cell r="GL223">
            <v>467</v>
          </cell>
          <cell r="GM223">
            <v>421</v>
          </cell>
          <cell r="GN223">
            <v>918</v>
          </cell>
          <cell r="GO223">
            <v>433</v>
          </cell>
          <cell r="GP223">
            <v>485</v>
          </cell>
          <cell r="GQ223">
            <v>828</v>
          </cell>
          <cell r="GR223">
            <v>409</v>
          </cell>
          <cell r="GS223">
            <v>419</v>
          </cell>
          <cell r="GT223">
            <v>859</v>
          </cell>
          <cell r="GU223">
            <v>418</v>
          </cell>
          <cell r="GV223">
            <v>441</v>
          </cell>
          <cell r="GW223">
            <v>898</v>
          </cell>
          <cell r="GX223">
            <v>451</v>
          </cell>
          <cell r="GY223">
            <v>447</v>
          </cell>
          <cell r="GZ223">
            <v>897</v>
          </cell>
          <cell r="HA223">
            <v>446</v>
          </cell>
          <cell r="HB223">
            <v>451</v>
          </cell>
          <cell r="HC223">
            <v>793</v>
          </cell>
          <cell r="HD223">
            <v>387</v>
          </cell>
          <cell r="HE223">
            <v>406</v>
          </cell>
          <cell r="HF223">
            <v>808</v>
          </cell>
          <cell r="HG223">
            <v>408</v>
          </cell>
          <cell r="HH223">
            <v>400</v>
          </cell>
          <cell r="HI223">
            <v>850</v>
          </cell>
          <cell r="HJ223">
            <v>408</v>
          </cell>
          <cell r="HK223">
            <v>442</v>
          </cell>
          <cell r="HL223">
            <v>853</v>
          </cell>
          <cell r="HM223">
            <v>438</v>
          </cell>
          <cell r="HN223">
            <v>415</v>
          </cell>
          <cell r="HO223">
            <v>984</v>
          </cell>
          <cell r="HP223">
            <v>509</v>
          </cell>
          <cell r="HQ223">
            <v>475</v>
          </cell>
          <cell r="HR223">
            <v>987</v>
          </cell>
          <cell r="HS223">
            <v>481</v>
          </cell>
          <cell r="HT223">
            <v>506</v>
          </cell>
          <cell r="HU223">
            <v>688</v>
          </cell>
          <cell r="HV223">
            <v>363</v>
          </cell>
          <cell r="HW223">
            <v>325</v>
          </cell>
          <cell r="HX223">
            <v>660</v>
          </cell>
          <cell r="HY223">
            <v>318</v>
          </cell>
          <cell r="HZ223">
            <v>342</v>
          </cell>
          <cell r="IA223">
            <v>677</v>
          </cell>
          <cell r="IB223">
            <v>307</v>
          </cell>
          <cell r="IC223">
            <v>370</v>
          </cell>
          <cell r="ID223">
            <v>609</v>
          </cell>
          <cell r="IE223">
            <v>302</v>
          </cell>
          <cell r="IF223">
            <v>307</v>
          </cell>
          <cell r="IG223">
            <v>518</v>
          </cell>
          <cell r="IH223">
            <v>259</v>
          </cell>
          <cell r="II223">
            <v>259</v>
          </cell>
          <cell r="IJ223">
            <v>460</v>
          </cell>
          <cell r="IK223">
            <v>231</v>
          </cell>
          <cell r="IL223">
            <v>229</v>
          </cell>
          <cell r="IM223">
            <v>425</v>
          </cell>
          <cell r="IN223">
            <v>214</v>
          </cell>
          <cell r="IO223">
            <v>211</v>
          </cell>
          <cell r="IP223">
            <v>437</v>
          </cell>
          <cell r="IQ223">
            <v>201</v>
          </cell>
          <cell r="IR223">
            <v>236</v>
          </cell>
          <cell r="IS223">
            <v>429</v>
          </cell>
          <cell r="IT223">
            <v>214</v>
          </cell>
          <cell r="IU223">
            <v>215</v>
          </cell>
          <cell r="IV223">
            <v>374</v>
          </cell>
          <cell r="IW223">
            <v>176</v>
          </cell>
          <cell r="IX223">
            <v>198</v>
          </cell>
          <cell r="IY223">
            <v>392</v>
          </cell>
          <cell r="IZ223">
            <v>183</v>
          </cell>
          <cell r="JA223">
            <v>209</v>
          </cell>
          <cell r="JB223">
            <v>349</v>
          </cell>
          <cell r="JC223">
            <v>162</v>
          </cell>
          <cell r="JD223">
            <v>187</v>
          </cell>
          <cell r="JE223">
            <v>329</v>
          </cell>
          <cell r="JF223">
            <v>148</v>
          </cell>
          <cell r="JG223">
            <v>181</v>
          </cell>
          <cell r="JH223">
            <v>255</v>
          </cell>
          <cell r="JI223">
            <v>94</v>
          </cell>
          <cell r="JJ223">
            <v>161</v>
          </cell>
          <cell r="JK223">
            <v>285</v>
          </cell>
          <cell r="JL223">
            <v>115</v>
          </cell>
          <cell r="JM223">
            <v>170</v>
          </cell>
          <cell r="JN223">
            <v>250</v>
          </cell>
          <cell r="JO223">
            <v>99</v>
          </cell>
          <cell r="JP223">
            <v>151</v>
          </cell>
          <cell r="JQ223">
            <v>253</v>
          </cell>
          <cell r="JR223">
            <v>103</v>
          </cell>
          <cell r="JS223">
            <v>150</v>
          </cell>
          <cell r="JT223">
            <v>188</v>
          </cell>
          <cell r="JU223">
            <v>71</v>
          </cell>
          <cell r="JV223">
            <v>117</v>
          </cell>
          <cell r="JW223">
            <v>164</v>
          </cell>
          <cell r="JX223">
            <v>53</v>
          </cell>
          <cell r="JY223">
            <v>111</v>
          </cell>
          <cell r="JZ223">
            <v>173</v>
          </cell>
          <cell r="KA223">
            <v>60</v>
          </cell>
          <cell r="KB223">
            <v>113</v>
          </cell>
          <cell r="KC223">
            <v>120</v>
          </cell>
          <cell r="KD223">
            <v>35</v>
          </cell>
          <cell r="KE223">
            <v>85</v>
          </cell>
          <cell r="KF223">
            <v>552</v>
          </cell>
          <cell r="KG223">
            <v>155</v>
          </cell>
          <cell r="KH223">
            <v>397</v>
          </cell>
        </row>
        <row r="224">
          <cell r="C224" t="str">
            <v>Rother</v>
          </cell>
          <cell r="D224" t="str">
            <v>E07000064</v>
          </cell>
          <cell r="E224" t="str">
            <v>Non-metropolitan District</v>
          </cell>
          <cell r="F224">
            <v>92908</v>
          </cell>
          <cell r="G224">
            <v>49896</v>
          </cell>
          <cell r="H224">
            <v>4.5364705800000005</v>
          </cell>
          <cell r="I224">
            <v>0.53704740173074439</v>
          </cell>
          <cell r="J224">
            <v>4130</v>
          </cell>
          <cell r="K224">
            <v>3734</v>
          </cell>
          <cell r="L224">
            <v>3446</v>
          </cell>
          <cell r="M224">
            <v>3672</v>
          </cell>
          <cell r="N224">
            <v>4071</v>
          </cell>
          <cell r="O224">
            <v>4503</v>
          </cell>
          <cell r="P224">
            <v>6402</v>
          </cell>
          <cell r="Q224">
            <v>6746</v>
          </cell>
          <cell r="R224">
            <v>6269</v>
          </cell>
          <cell r="S224">
            <v>6923</v>
          </cell>
          <cell r="T224">
            <v>44453</v>
          </cell>
          <cell r="U224">
            <v>48455</v>
          </cell>
          <cell r="V224">
            <v>727</v>
          </cell>
          <cell r="W224">
            <v>391</v>
          </cell>
          <cell r="X224">
            <v>336</v>
          </cell>
          <cell r="Y224">
            <v>716</v>
          </cell>
          <cell r="Z224">
            <v>371</v>
          </cell>
          <cell r="AA224">
            <v>345</v>
          </cell>
          <cell r="AB224">
            <v>805</v>
          </cell>
          <cell r="AC224">
            <v>418</v>
          </cell>
          <cell r="AD224">
            <v>387</v>
          </cell>
          <cell r="AE224">
            <v>838</v>
          </cell>
          <cell r="AF224">
            <v>445</v>
          </cell>
          <cell r="AG224">
            <v>393</v>
          </cell>
          <cell r="AH224">
            <v>978</v>
          </cell>
          <cell r="AI224">
            <v>507</v>
          </cell>
          <cell r="AJ224">
            <v>471</v>
          </cell>
          <cell r="AK224">
            <v>924</v>
          </cell>
          <cell r="AL224">
            <v>447</v>
          </cell>
          <cell r="AM224">
            <v>477</v>
          </cell>
          <cell r="AN224">
            <v>875</v>
          </cell>
          <cell r="AO224">
            <v>439</v>
          </cell>
          <cell r="AP224">
            <v>436</v>
          </cell>
          <cell r="AQ224">
            <v>966</v>
          </cell>
          <cell r="AR224">
            <v>483</v>
          </cell>
          <cell r="AS224">
            <v>483</v>
          </cell>
          <cell r="AT224">
            <v>926</v>
          </cell>
          <cell r="AU224">
            <v>495</v>
          </cell>
          <cell r="AV224">
            <v>431</v>
          </cell>
          <cell r="AW224">
            <v>934</v>
          </cell>
          <cell r="AX224">
            <v>445</v>
          </cell>
          <cell r="AY224">
            <v>489</v>
          </cell>
          <cell r="AZ224">
            <v>890</v>
          </cell>
          <cell r="BA224">
            <v>483</v>
          </cell>
          <cell r="BB224">
            <v>407</v>
          </cell>
          <cell r="BC224">
            <v>860</v>
          </cell>
          <cell r="BD224">
            <v>460</v>
          </cell>
          <cell r="BE224">
            <v>400</v>
          </cell>
          <cell r="BF224">
            <v>896</v>
          </cell>
          <cell r="BG224">
            <v>454</v>
          </cell>
          <cell r="BH224">
            <v>442</v>
          </cell>
          <cell r="BI224">
            <v>857</v>
          </cell>
          <cell r="BJ224">
            <v>451</v>
          </cell>
          <cell r="BK224">
            <v>406</v>
          </cell>
          <cell r="BL224">
            <v>938</v>
          </cell>
          <cell r="BM224">
            <v>453</v>
          </cell>
          <cell r="BN224">
            <v>485</v>
          </cell>
          <cell r="BO224">
            <v>966</v>
          </cell>
          <cell r="BP224">
            <v>489</v>
          </cell>
          <cell r="BQ224">
            <v>477</v>
          </cell>
          <cell r="BR224">
            <v>1005</v>
          </cell>
          <cell r="BS224">
            <v>516</v>
          </cell>
          <cell r="BT224">
            <v>489</v>
          </cell>
          <cell r="BU224">
            <v>1070</v>
          </cell>
          <cell r="BV224">
            <v>569</v>
          </cell>
          <cell r="BW224">
            <v>501</v>
          </cell>
          <cell r="BX224">
            <v>1081</v>
          </cell>
          <cell r="BY224">
            <v>530</v>
          </cell>
          <cell r="BZ224">
            <v>551</v>
          </cell>
          <cell r="CA224">
            <v>847</v>
          </cell>
          <cell r="CB224">
            <v>508</v>
          </cell>
          <cell r="CC224">
            <v>339</v>
          </cell>
          <cell r="CD224">
            <v>724</v>
          </cell>
          <cell r="CE224">
            <v>386</v>
          </cell>
          <cell r="CF224">
            <v>338</v>
          </cell>
          <cell r="CG224">
            <v>785</v>
          </cell>
          <cell r="CH224">
            <v>410</v>
          </cell>
          <cell r="CI224">
            <v>375</v>
          </cell>
          <cell r="CJ224">
            <v>772</v>
          </cell>
          <cell r="CK224">
            <v>403</v>
          </cell>
          <cell r="CL224">
            <v>369</v>
          </cell>
          <cell r="CM224">
            <v>773</v>
          </cell>
          <cell r="CN224">
            <v>398</v>
          </cell>
          <cell r="CO224">
            <v>375</v>
          </cell>
          <cell r="CP224">
            <v>807</v>
          </cell>
          <cell r="CQ224">
            <v>410</v>
          </cell>
          <cell r="CR224">
            <v>397</v>
          </cell>
          <cell r="CS224">
            <v>754</v>
          </cell>
          <cell r="CT224">
            <v>391</v>
          </cell>
          <cell r="CU224">
            <v>363</v>
          </cell>
          <cell r="CV224">
            <v>752</v>
          </cell>
          <cell r="CW224">
            <v>379</v>
          </cell>
          <cell r="CX224">
            <v>373</v>
          </cell>
          <cell r="CY224">
            <v>779</v>
          </cell>
          <cell r="CZ224">
            <v>380</v>
          </cell>
          <cell r="DA224">
            <v>399</v>
          </cell>
          <cell r="DB224">
            <v>733</v>
          </cell>
          <cell r="DC224">
            <v>360</v>
          </cell>
          <cell r="DD224">
            <v>373</v>
          </cell>
          <cell r="DE224">
            <v>621</v>
          </cell>
          <cell r="DF224">
            <v>296</v>
          </cell>
          <cell r="DG224">
            <v>325</v>
          </cell>
          <cell r="DH224">
            <v>709</v>
          </cell>
          <cell r="DI224">
            <v>350</v>
          </cell>
          <cell r="DJ224">
            <v>359</v>
          </cell>
          <cell r="DK224">
            <v>694</v>
          </cell>
          <cell r="DL224">
            <v>349</v>
          </cell>
          <cell r="DM224">
            <v>345</v>
          </cell>
          <cell r="DN224">
            <v>663</v>
          </cell>
          <cell r="DO224">
            <v>309</v>
          </cell>
          <cell r="DP224">
            <v>354</v>
          </cell>
          <cell r="DQ224">
            <v>671</v>
          </cell>
          <cell r="DR224">
            <v>297</v>
          </cell>
          <cell r="DS224">
            <v>374</v>
          </cell>
          <cell r="DT224">
            <v>742</v>
          </cell>
          <cell r="DU224">
            <v>335</v>
          </cell>
          <cell r="DV224">
            <v>407</v>
          </cell>
          <cell r="DW224">
            <v>810</v>
          </cell>
          <cell r="DX224">
            <v>385</v>
          </cell>
          <cell r="DY224">
            <v>425</v>
          </cell>
          <cell r="DZ224">
            <v>755</v>
          </cell>
          <cell r="EA224">
            <v>380</v>
          </cell>
          <cell r="EB224">
            <v>375</v>
          </cell>
          <cell r="EC224">
            <v>711</v>
          </cell>
          <cell r="ED224">
            <v>308</v>
          </cell>
          <cell r="EE224">
            <v>403</v>
          </cell>
          <cell r="EF224">
            <v>671</v>
          </cell>
          <cell r="EG224">
            <v>310</v>
          </cell>
          <cell r="EH224">
            <v>361</v>
          </cell>
          <cell r="EI224">
            <v>781</v>
          </cell>
          <cell r="EJ224">
            <v>356</v>
          </cell>
          <cell r="EK224">
            <v>425</v>
          </cell>
          <cell r="EL224">
            <v>828</v>
          </cell>
          <cell r="EM224">
            <v>397</v>
          </cell>
          <cell r="EN224">
            <v>431</v>
          </cell>
          <cell r="EO224">
            <v>897</v>
          </cell>
          <cell r="EP224">
            <v>433</v>
          </cell>
          <cell r="EQ224">
            <v>464</v>
          </cell>
          <cell r="ER224">
            <v>957</v>
          </cell>
          <cell r="ES224">
            <v>489</v>
          </cell>
          <cell r="ET224">
            <v>468</v>
          </cell>
          <cell r="EU224">
            <v>1048</v>
          </cell>
          <cell r="EV224">
            <v>479</v>
          </cell>
          <cell r="EW224">
            <v>569</v>
          </cell>
          <cell r="EX224">
            <v>1116</v>
          </cell>
          <cell r="EY224">
            <v>534</v>
          </cell>
          <cell r="EZ224">
            <v>582</v>
          </cell>
          <cell r="FA224">
            <v>1124</v>
          </cell>
          <cell r="FB224">
            <v>556</v>
          </cell>
          <cell r="FC224">
            <v>568</v>
          </cell>
          <cell r="FD224">
            <v>1292</v>
          </cell>
          <cell r="FE224">
            <v>631</v>
          </cell>
          <cell r="FF224">
            <v>661</v>
          </cell>
          <cell r="FG224">
            <v>1186</v>
          </cell>
          <cell r="FH224">
            <v>562</v>
          </cell>
          <cell r="FI224">
            <v>624</v>
          </cell>
          <cell r="FJ224">
            <v>1305</v>
          </cell>
          <cell r="FK224">
            <v>642</v>
          </cell>
          <cell r="FL224">
            <v>663</v>
          </cell>
          <cell r="FM224">
            <v>1348</v>
          </cell>
          <cell r="FN224">
            <v>644</v>
          </cell>
          <cell r="FO224">
            <v>704</v>
          </cell>
          <cell r="FP224">
            <v>1390</v>
          </cell>
          <cell r="FQ224">
            <v>676</v>
          </cell>
          <cell r="FR224">
            <v>714</v>
          </cell>
          <cell r="FS224">
            <v>1377</v>
          </cell>
          <cell r="FT224">
            <v>687</v>
          </cell>
          <cell r="FU224">
            <v>690</v>
          </cell>
          <cell r="FV224">
            <v>1434</v>
          </cell>
          <cell r="FW224">
            <v>679</v>
          </cell>
          <cell r="FX224">
            <v>755</v>
          </cell>
          <cell r="FY224">
            <v>1384</v>
          </cell>
          <cell r="FZ224">
            <v>669</v>
          </cell>
          <cell r="GA224">
            <v>715</v>
          </cell>
          <cell r="GB224">
            <v>1308</v>
          </cell>
          <cell r="GC224">
            <v>656</v>
          </cell>
          <cell r="GD224">
            <v>652</v>
          </cell>
          <cell r="GE224">
            <v>1300</v>
          </cell>
          <cell r="GF224">
            <v>646</v>
          </cell>
          <cell r="GG224">
            <v>654</v>
          </cell>
          <cell r="GH224">
            <v>1309</v>
          </cell>
          <cell r="GI224">
            <v>608</v>
          </cell>
          <cell r="GJ224">
            <v>701</v>
          </cell>
          <cell r="GK224">
            <v>1301</v>
          </cell>
          <cell r="GL224">
            <v>631</v>
          </cell>
          <cell r="GM224">
            <v>670</v>
          </cell>
          <cell r="GN224">
            <v>1264</v>
          </cell>
          <cell r="GO224">
            <v>598</v>
          </cell>
          <cell r="GP224">
            <v>666</v>
          </cell>
          <cell r="GQ224">
            <v>1313</v>
          </cell>
          <cell r="GR224">
            <v>611</v>
          </cell>
          <cell r="GS224">
            <v>702</v>
          </cell>
          <cell r="GT224">
            <v>1295</v>
          </cell>
          <cell r="GU224">
            <v>625</v>
          </cell>
          <cell r="GV224">
            <v>670</v>
          </cell>
          <cell r="GW224">
            <v>1327</v>
          </cell>
          <cell r="GX224">
            <v>641</v>
          </cell>
          <cell r="GY224">
            <v>686</v>
          </cell>
          <cell r="GZ224">
            <v>1358</v>
          </cell>
          <cell r="HA224">
            <v>665</v>
          </cell>
          <cell r="HB224">
            <v>693</v>
          </cell>
          <cell r="HC224">
            <v>1315</v>
          </cell>
          <cell r="HD224">
            <v>579</v>
          </cell>
          <cell r="HE224">
            <v>736</v>
          </cell>
          <cell r="HF224">
            <v>1410</v>
          </cell>
          <cell r="HG224">
            <v>665</v>
          </cell>
          <cell r="HH224">
            <v>745</v>
          </cell>
          <cell r="HI224">
            <v>1585</v>
          </cell>
          <cell r="HJ224">
            <v>748</v>
          </cell>
          <cell r="HK224">
            <v>837</v>
          </cell>
          <cell r="HL224">
            <v>1547</v>
          </cell>
          <cell r="HM224">
            <v>726</v>
          </cell>
          <cell r="HN224">
            <v>821</v>
          </cell>
          <cell r="HO224">
            <v>1735</v>
          </cell>
          <cell r="HP224">
            <v>816</v>
          </cell>
          <cell r="HQ224">
            <v>919</v>
          </cell>
          <cell r="HR224">
            <v>2144</v>
          </cell>
          <cell r="HS224">
            <v>995</v>
          </cell>
          <cell r="HT224">
            <v>1149</v>
          </cell>
          <cell r="HU224">
            <v>1557</v>
          </cell>
          <cell r="HV224">
            <v>786</v>
          </cell>
          <cell r="HW224">
            <v>771</v>
          </cell>
          <cell r="HX224">
            <v>1446</v>
          </cell>
          <cell r="HY224">
            <v>684</v>
          </cell>
          <cell r="HZ224">
            <v>762</v>
          </cell>
          <cell r="IA224">
            <v>1439</v>
          </cell>
          <cell r="IB224">
            <v>692</v>
          </cell>
          <cell r="IC224">
            <v>747</v>
          </cell>
          <cell r="ID224">
            <v>1375</v>
          </cell>
          <cell r="IE224">
            <v>656</v>
          </cell>
          <cell r="IF224">
            <v>719</v>
          </cell>
          <cell r="IG224">
            <v>1212</v>
          </cell>
          <cell r="IH224">
            <v>532</v>
          </cell>
          <cell r="II224">
            <v>680</v>
          </cell>
          <cell r="IJ224">
            <v>1063</v>
          </cell>
          <cell r="IK224">
            <v>508</v>
          </cell>
          <cell r="IL224">
            <v>555</v>
          </cell>
          <cell r="IM224">
            <v>1097</v>
          </cell>
          <cell r="IN224">
            <v>522</v>
          </cell>
          <cell r="IO224">
            <v>575</v>
          </cell>
          <cell r="IP224">
            <v>1085</v>
          </cell>
          <cell r="IQ224">
            <v>478</v>
          </cell>
          <cell r="IR224">
            <v>607</v>
          </cell>
          <cell r="IS224">
            <v>1050</v>
          </cell>
          <cell r="IT224">
            <v>477</v>
          </cell>
          <cell r="IU224">
            <v>573</v>
          </cell>
          <cell r="IV224">
            <v>1005</v>
          </cell>
          <cell r="IW224">
            <v>455</v>
          </cell>
          <cell r="IX224">
            <v>550</v>
          </cell>
          <cell r="IY224">
            <v>990</v>
          </cell>
          <cell r="IZ224">
            <v>456</v>
          </cell>
          <cell r="JA224">
            <v>534</v>
          </cell>
          <cell r="JB224">
            <v>924</v>
          </cell>
          <cell r="JC224">
            <v>428</v>
          </cell>
          <cell r="JD224">
            <v>496</v>
          </cell>
          <cell r="JE224">
            <v>798</v>
          </cell>
          <cell r="JF224">
            <v>356</v>
          </cell>
          <cell r="JG224">
            <v>442</v>
          </cell>
          <cell r="JH224">
            <v>740</v>
          </cell>
          <cell r="JI224">
            <v>347</v>
          </cell>
          <cell r="JJ224">
            <v>393</v>
          </cell>
          <cell r="JK224">
            <v>755</v>
          </cell>
          <cell r="JL224">
            <v>301</v>
          </cell>
          <cell r="JM224">
            <v>454</v>
          </cell>
          <cell r="JN224">
            <v>704</v>
          </cell>
          <cell r="JO224">
            <v>266</v>
          </cell>
          <cell r="JP224">
            <v>438</v>
          </cell>
          <cell r="JQ224">
            <v>714</v>
          </cell>
          <cell r="JR224">
            <v>297</v>
          </cell>
          <cell r="JS224">
            <v>417</v>
          </cell>
          <cell r="JT224">
            <v>650</v>
          </cell>
          <cell r="JU224">
            <v>245</v>
          </cell>
          <cell r="JV224">
            <v>405</v>
          </cell>
          <cell r="JW224">
            <v>496</v>
          </cell>
          <cell r="JX224">
            <v>194</v>
          </cell>
          <cell r="JY224">
            <v>302</v>
          </cell>
          <cell r="JZ224">
            <v>516</v>
          </cell>
          <cell r="KA224">
            <v>178</v>
          </cell>
          <cell r="KB224">
            <v>338</v>
          </cell>
          <cell r="KC224">
            <v>456</v>
          </cell>
          <cell r="KD224">
            <v>192</v>
          </cell>
          <cell r="KE224">
            <v>264</v>
          </cell>
          <cell r="KF224">
            <v>1833</v>
          </cell>
          <cell r="KG224">
            <v>569</v>
          </cell>
          <cell r="KH224">
            <v>1264</v>
          </cell>
        </row>
        <row r="225">
          <cell r="C225" t="str">
            <v>Rotherham</v>
          </cell>
          <cell r="D225" t="str">
            <v>E08000018</v>
          </cell>
          <cell r="E225" t="str">
            <v>Metropolitan District</v>
          </cell>
          <cell r="F225">
            <v>260786</v>
          </cell>
          <cell r="G225">
            <v>161165</v>
          </cell>
          <cell r="H225">
            <v>6.4502842300000003</v>
          </cell>
          <cell r="I225">
            <v>0.61799713174786985</v>
          </cell>
          <cell r="J225">
            <v>13926</v>
          </cell>
          <cell r="K225">
            <v>13343</v>
          </cell>
          <cell r="L225">
            <v>15639</v>
          </cell>
          <cell r="M225">
            <v>16505</v>
          </cell>
          <cell r="N225">
            <v>15298</v>
          </cell>
          <cell r="O225">
            <v>15985</v>
          </cell>
          <cell r="P225">
            <v>19458</v>
          </cell>
          <cell r="Q225">
            <v>18990</v>
          </cell>
          <cell r="R225">
            <v>15952</v>
          </cell>
          <cell r="S225">
            <v>16069</v>
          </cell>
          <cell r="T225">
            <v>128356</v>
          </cell>
          <cell r="U225">
            <v>132430</v>
          </cell>
          <cell r="V225">
            <v>3002</v>
          </cell>
          <cell r="W225">
            <v>1525</v>
          </cell>
          <cell r="X225">
            <v>1477</v>
          </cell>
          <cell r="Y225">
            <v>3192</v>
          </cell>
          <cell r="Z225">
            <v>1581</v>
          </cell>
          <cell r="AA225">
            <v>1611</v>
          </cell>
          <cell r="AB225">
            <v>3182</v>
          </cell>
          <cell r="AC225">
            <v>1616</v>
          </cell>
          <cell r="AD225">
            <v>1566</v>
          </cell>
          <cell r="AE225">
            <v>3344</v>
          </cell>
          <cell r="AF225">
            <v>1685</v>
          </cell>
          <cell r="AG225">
            <v>1659</v>
          </cell>
          <cell r="AH225">
            <v>3284</v>
          </cell>
          <cell r="AI225">
            <v>1730</v>
          </cell>
          <cell r="AJ225">
            <v>1554</v>
          </cell>
          <cell r="AK225">
            <v>3248</v>
          </cell>
          <cell r="AL225">
            <v>1650</v>
          </cell>
          <cell r="AM225">
            <v>1598</v>
          </cell>
          <cell r="AN225">
            <v>3350</v>
          </cell>
          <cell r="AO225">
            <v>1724</v>
          </cell>
          <cell r="AP225">
            <v>1626</v>
          </cell>
          <cell r="AQ225">
            <v>3325</v>
          </cell>
          <cell r="AR225">
            <v>1708</v>
          </cell>
          <cell r="AS225">
            <v>1617</v>
          </cell>
          <cell r="AT225">
            <v>3146</v>
          </cell>
          <cell r="AU225">
            <v>1637</v>
          </cell>
          <cell r="AV225">
            <v>1509</v>
          </cell>
          <cell r="AW225">
            <v>3139</v>
          </cell>
          <cell r="AX225">
            <v>1590</v>
          </cell>
          <cell r="AY225">
            <v>1549</v>
          </cell>
          <cell r="AZ225">
            <v>2978</v>
          </cell>
          <cell r="BA225">
            <v>1437</v>
          </cell>
          <cell r="BB225">
            <v>1541</v>
          </cell>
          <cell r="BC225">
            <v>2941</v>
          </cell>
          <cell r="BD225">
            <v>1571</v>
          </cell>
          <cell r="BE225">
            <v>1370</v>
          </cell>
          <cell r="BF225">
            <v>2980</v>
          </cell>
          <cell r="BG225">
            <v>1527</v>
          </cell>
          <cell r="BH225">
            <v>1453</v>
          </cell>
          <cell r="BI225">
            <v>2898</v>
          </cell>
          <cell r="BJ225">
            <v>1471</v>
          </cell>
          <cell r="BK225">
            <v>1427</v>
          </cell>
          <cell r="BL225">
            <v>2900</v>
          </cell>
          <cell r="BM225">
            <v>1493</v>
          </cell>
          <cell r="BN225">
            <v>1407</v>
          </cell>
          <cell r="BO225">
            <v>3087</v>
          </cell>
          <cell r="BP225">
            <v>1555</v>
          </cell>
          <cell r="BQ225">
            <v>1532</v>
          </cell>
          <cell r="BR225">
            <v>3227</v>
          </cell>
          <cell r="BS225">
            <v>1591</v>
          </cell>
          <cell r="BT225">
            <v>1636</v>
          </cell>
          <cell r="BU225">
            <v>3133</v>
          </cell>
          <cell r="BV225">
            <v>1593</v>
          </cell>
          <cell r="BW225">
            <v>1540</v>
          </cell>
          <cell r="BX225">
            <v>3200</v>
          </cell>
          <cell r="BY225">
            <v>1679</v>
          </cell>
          <cell r="BZ225">
            <v>1521</v>
          </cell>
          <cell r="CA225">
            <v>2735</v>
          </cell>
          <cell r="CB225">
            <v>1490</v>
          </cell>
          <cell r="CC225">
            <v>1245</v>
          </cell>
          <cell r="CD225">
            <v>2689</v>
          </cell>
          <cell r="CE225">
            <v>1439</v>
          </cell>
          <cell r="CF225">
            <v>1250</v>
          </cell>
          <cell r="CG225">
            <v>2822</v>
          </cell>
          <cell r="CH225">
            <v>1466</v>
          </cell>
          <cell r="CI225">
            <v>1356</v>
          </cell>
          <cell r="CJ225">
            <v>2970</v>
          </cell>
          <cell r="CK225">
            <v>1524</v>
          </cell>
          <cell r="CL225">
            <v>1446</v>
          </cell>
          <cell r="CM225">
            <v>3110</v>
          </cell>
          <cell r="CN225">
            <v>1535</v>
          </cell>
          <cell r="CO225">
            <v>1575</v>
          </cell>
          <cell r="CP225">
            <v>3383</v>
          </cell>
          <cell r="CQ225">
            <v>1609</v>
          </cell>
          <cell r="CR225">
            <v>1774</v>
          </cell>
          <cell r="CS225">
            <v>3315</v>
          </cell>
          <cell r="CT225">
            <v>1677</v>
          </cell>
          <cell r="CU225">
            <v>1638</v>
          </cell>
          <cell r="CV225">
            <v>3185</v>
          </cell>
          <cell r="CW225">
            <v>1585</v>
          </cell>
          <cell r="CX225">
            <v>1600</v>
          </cell>
          <cell r="CY225">
            <v>3316</v>
          </cell>
          <cell r="CZ225">
            <v>1622</v>
          </cell>
          <cell r="DA225">
            <v>1694</v>
          </cell>
          <cell r="DB225">
            <v>3255</v>
          </cell>
          <cell r="DC225">
            <v>1582</v>
          </cell>
          <cell r="DD225">
            <v>1673</v>
          </cell>
          <cell r="DE225">
            <v>3148</v>
          </cell>
          <cell r="DF225">
            <v>1533</v>
          </cell>
          <cell r="DG225">
            <v>1615</v>
          </cell>
          <cell r="DH225">
            <v>3299</v>
          </cell>
          <cell r="DI225">
            <v>1666</v>
          </cell>
          <cell r="DJ225">
            <v>1633</v>
          </cell>
          <cell r="DK225">
            <v>3090</v>
          </cell>
          <cell r="DL225">
            <v>1402</v>
          </cell>
          <cell r="DM225">
            <v>1688</v>
          </cell>
          <cell r="DN225">
            <v>3178</v>
          </cell>
          <cell r="DO225">
            <v>1555</v>
          </cell>
          <cell r="DP225">
            <v>1623</v>
          </cell>
          <cell r="DQ225">
            <v>3173</v>
          </cell>
          <cell r="DR225">
            <v>1532</v>
          </cell>
          <cell r="DS225">
            <v>1641</v>
          </cell>
          <cell r="DT225">
            <v>3185</v>
          </cell>
          <cell r="DU225">
            <v>1485</v>
          </cell>
          <cell r="DV225">
            <v>1700</v>
          </cell>
          <cell r="DW225">
            <v>3143</v>
          </cell>
          <cell r="DX225">
            <v>1530</v>
          </cell>
          <cell r="DY225">
            <v>1613</v>
          </cell>
          <cell r="DZ225">
            <v>2939</v>
          </cell>
          <cell r="EA225">
            <v>1411</v>
          </cell>
          <cell r="EB225">
            <v>1528</v>
          </cell>
          <cell r="EC225">
            <v>2679</v>
          </cell>
          <cell r="ED225">
            <v>1305</v>
          </cell>
          <cell r="EE225">
            <v>1374</v>
          </cell>
          <cell r="EF225">
            <v>2605</v>
          </cell>
          <cell r="EG225">
            <v>1261</v>
          </cell>
          <cell r="EH225">
            <v>1344</v>
          </cell>
          <cell r="EI225">
            <v>2939</v>
          </cell>
          <cell r="EJ225">
            <v>1429</v>
          </cell>
          <cell r="EK225">
            <v>1510</v>
          </cell>
          <cell r="EL225">
            <v>2887</v>
          </cell>
          <cell r="EM225">
            <v>1385</v>
          </cell>
          <cell r="EN225">
            <v>1502</v>
          </cell>
          <cell r="EO225">
            <v>3180</v>
          </cell>
          <cell r="EP225">
            <v>1531</v>
          </cell>
          <cell r="EQ225">
            <v>1649</v>
          </cell>
          <cell r="ER225">
            <v>3454</v>
          </cell>
          <cell r="ES225">
            <v>1706</v>
          </cell>
          <cell r="ET225">
            <v>1748</v>
          </cell>
          <cell r="EU225">
            <v>3650</v>
          </cell>
          <cell r="EV225">
            <v>1821</v>
          </cell>
          <cell r="EW225">
            <v>1829</v>
          </cell>
          <cell r="EX225">
            <v>3807</v>
          </cell>
          <cell r="EY225">
            <v>1919</v>
          </cell>
          <cell r="EZ225">
            <v>1888</v>
          </cell>
          <cell r="FA225">
            <v>3848</v>
          </cell>
          <cell r="FB225">
            <v>1911</v>
          </cell>
          <cell r="FC225">
            <v>1937</v>
          </cell>
          <cell r="FD225">
            <v>3825</v>
          </cell>
          <cell r="FE225">
            <v>1965</v>
          </cell>
          <cell r="FF225">
            <v>1860</v>
          </cell>
          <cell r="FG225">
            <v>3932</v>
          </cell>
          <cell r="FH225">
            <v>1943</v>
          </cell>
          <cell r="FI225">
            <v>1989</v>
          </cell>
          <cell r="FJ225">
            <v>3858</v>
          </cell>
          <cell r="FK225">
            <v>1943</v>
          </cell>
          <cell r="FL225">
            <v>1915</v>
          </cell>
          <cell r="FM225">
            <v>3907</v>
          </cell>
          <cell r="FN225">
            <v>1963</v>
          </cell>
          <cell r="FO225">
            <v>1944</v>
          </cell>
          <cell r="FP225">
            <v>3897</v>
          </cell>
          <cell r="FQ225">
            <v>1988</v>
          </cell>
          <cell r="FR225">
            <v>1909</v>
          </cell>
          <cell r="FS225">
            <v>3901</v>
          </cell>
          <cell r="FT225">
            <v>1966</v>
          </cell>
          <cell r="FU225">
            <v>1935</v>
          </cell>
          <cell r="FV225">
            <v>3839</v>
          </cell>
          <cell r="FW225">
            <v>1999</v>
          </cell>
          <cell r="FX225">
            <v>1840</v>
          </cell>
          <cell r="FY225">
            <v>3714</v>
          </cell>
          <cell r="FZ225">
            <v>1911</v>
          </cell>
          <cell r="GA225">
            <v>1803</v>
          </cell>
          <cell r="GB225">
            <v>3727</v>
          </cell>
          <cell r="GC225">
            <v>1869</v>
          </cell>
          <cell r="GD225">
            <v>1858</v>
          </cell>
          <cell r="GE225">
            <v>3575</v>
          </cell>
          <cell r="GF225">
            <v>1797</v>
          </cell>
          <cell r="GG225">
            <v>1778</v>
          </cell>
          <cell r="GH225">
            <v>3436</v>
          </cell>
          <cell r="GI225">
            <v>1674</v>
          </cell>
          <cell r="GJ225">
            <v>1762</v>
          </cell>
          <cell r="GK225">
            <v>3535</v>
          </cell>
          <cell r="GL225">
            <v>1766</v>
          </cell>
          <cell r="GM225">
            <v>1769</v>
          </cell>
          <cell r="GN225">
            <v>3288</v>
          </cell>
          <cell r="GO225">
            <v>1637</v>
          </cell>
          <cell r="GP225">
            <v>1651</v>
          </cell>
          <cell r="GQ225">
            <v>3223</v>
          </cell>
          <cell r="GR225">
            <v>1622</v>
          </cell>
          <cell r="GS225">
            <v>1601</v>
          </cell>
          <cell r="GT225">
            <v>3022</v>
          </cell>
          <cell r="GU225">
            <v>1503</v>
          </cell>
          <cell r="GV225">
            <v>1519</v>
          </cell>
          <cell r="GW225">
            <v>3099</v>
          </cell>
          <cell r="GX225">
            <v>1557</v>
          </cell>
          <cell r="GY225">
            <v>1542</v>
          </cell>
          <cell r="GZ225">
            <v>3013</v>
          </cell>
          <cell r="HA225">
            <v>1452</v>
          </cell>
          <cell r="HB225">
            <v>1561</v>
          </cell>
          <cell r="HC225">
            <v>2855</v>
          </cell>
          <cell r="HD225">
            <v>1447</v>
          </cell>
          <cell r="HE225">
            <v>1408</v>
          </cell>
          <cell r="HF225">
            <v>2975</v>
          </cell>
          <cell r="HG225">
            <v>1497</v>
          </cell>
          <cell r="HH225">
            <v>1478</v>
          </cell>
          <cell r="HI225">
            <v>3074</v>
          </cell>
          <cell r="HJ225">
            <v>1508</v>
          </cell>
          <cell r="HK225">
            <v>1566</v>
          </cell>
          <cell r="HL225">
            <v>3047</v>
          </cell>
          <cell r="HM225">
            <v>1547</v>
          </cell>
          <cell r="HN225">
            <v>1500</v>
          </cell>
          <cell r="HO225">
            <v>3234</v>
          </cell>
          <cell r="HP225">
            <v>1586</v>
          </cell>
          <cell r="HQ225">
            <v>1648</v>
          </cell>
          <cell r="HR225">
            <v>3497</v>
          </cell>
          <cell r="HS225">
            <v>1674</v>
          </cell>
          <cell r="HT225">
            <v>1823</v>
          </cell>
          <cell r="HU225">
            <v>2725</v>
          </cell>
          <cell r="HV225">
            <v>1317</v>
          </cell>
          <cell r="HW225">
            <v>1408</v>
          </cell>
          <cell r="HX225">
            <v>2982</v>
          </cell>
          <cell r="HY225">
            <v>1457</v>
          </cell>
          <cell r="HZ225">
            <v>1525</v>
          </cell>
          <cell r="IA225">
            <v>2708</v>
          </cell>
          <cell r="IB225">
            <v>1320</v>
          </cell>
          <cell r="IC225">
            <v>1388</v>
          </cell>
          <cell r="ID225">
            <v>2340</v>
          </cell>
          <cell r="IE225">
            <v>1083</v>
          </cell>
          <cell r="IF225">
            <v>1257</v>
          </cell>
          <cell r="IG225">
            <v>2219</v>
          </cell>
          <cell r="IH225">
            <v>1031</v>
          </cell>
          <cell r="II225">
            <v>1188</v>
          </cell>
          <cell r="IJ225">
            <v>2011</v>
          </cell>
          <cell r="IK225">
            <v>975</v>
          </cell>
          <cell r="IL225">
            <v>1036</v>
          </cell>
          <cell r="IM225">
            <v>2090</v>
          </cell>
          <cell r="IN225">
            <v>974</v>
          </cell>
          <cell r="IO225">
            <v>1116</v>
          </cell>
          <cell r="IP225">
            <v>2030</v>
          </cell>
          <cell r="IQ225">
            <v>945</v>
          </cell>
          <cell r="IR225">
            <v>1085</v>
          </cell>
          <cell r="IS225">
            <v>2002</v>
          </cell>
          <cell r="IT225">
            <v>902</v>
          </cell>
          <cell r="IU225">
            <v>1100</v>
          </cell>
          <cell r="IV225">
            <v>1750</v>
          </cell>
          <cell r="IW225">
            <v>833</v>
          </cell>
          <cell r="IX225">
            <v>917</v>
          </cell>
          <cell r="IY225">
            <v>1667</v>
          </cell>
          <cell r="IZ225">
            <v>726</v>
          </cell>
          <cell r="JA225">
            <v>941</v>
          </cell>
          <cell r="JB225">
            <v>1527</v>
          </cell>
          <cell r="JC225">
            <v>678</v>
          </cell>
          <cell r="JD225">
            <v>849</v>
          </cell>
          <cell r="JE225">
            <v>1403</v>
          </cell>
          <cell r="JF225">
            <v>615</v>
          </cell>
          <cell r="JG225">
            <v>788</v>
          </cell>
          <cell r="JH225">
            <v>1265</v>
          </cell>
          <cell r="JI225">
            <v>549</v>
          </cell>
          <cell r="JJ225">
            <v>716</v>
          </cell>
          <cell r="JK225">
            <v>1167</v>
          </cell>
          <cell r="JL225">
            <v>485</v>
          </cell>
          <cell r="JM225">
            <v>682</v>
          </cell>
          <cell r="JN225">
            <v>1117</v>
          </cell>
          <cell r="JO225">
            <v>432</v>
          </cell>
          <cell r="JP225">
            <v>685</v>
          </cell>
          <cell r="JQ225">
            <v>906</v>
          </cell>
          <cell r="JR225">
            <v>335</v>
          </cell>
          <cell r="JS225">
            <v>571</v>
          </cell>
          <cell r="JT225">
            <v>836</v>
          </cell>
          <cell r="JU225">
            <v>322</v>
          </cell>
          <cell r="JV225">
            <v>514</v>
          </cell>
          <cell r="JW225">
            <v>695</v>
          </cell>
          <cell r="JX225">
            <v>285</v>
          </cell>
          <cell r="JY225">
            <v>410</v>
          </cell>
          <cell r="JZ225">
            <v>674</v>
          </cell>
          <cell r="KA225">
            <v>229</v>
          </cell>
          <cell r="KB225">
            <v>445</v>
          </cell>
          <cell r="KC225">
            <v>586</v>
          </cell>
          <cell r="KD225">
            <v>200</v>
          </cell>
          <cell r="KE225">
            <v>386</v>
          </cell>
          <cell r="KF225">
            <v>2073</v>
          </cell>
          <cell r="KG225">
            <v>575</v>
          </cell>
          <cell r="KH225">
            <v>1498</v>
          </cell>
        </row>
        <row r="226">
          <cell r="C226" t="str">
            <v>Rugby</v>
          </cell>
          <cell r="D226" t="str">
            <v>E07000220</v>
          </cell>
          <cell r="E226" t="str">
            <v>Non-metropolitan District</v>
          </cell>
          <cell r="F226">
            <v>103443</v>
          </cell>
          <cell r="G226">
            <v>63467</v>
          </cell>
          <cell r="H226">
            <v>3.8125968800000001</v>
          </cell>
          <cell r="I226">
            <v>0.61354562416016545</v>
          </cell>
          <cell r="J226">
            <v>5112</v>
          </cell>
          <cell r="K226">
            <v>4618</v>
          </cell>
          <cell r="L226">
            <v>6172</v>
          </cell>
          <cell r="M226">
            <v>6552</v>
          </cell>
          <cell r="N226">
            <v>6970</v>
          </cell>
          <cell r="O226">
            <v>6939</v>
          </cell>
          <cell r="P226">
            <v>7813</v>
          </cell>
          <cell r="Q226">
            <v>7637</v>
          </cell>
          <cell r="R226">
            <v>5868</v>
          </cell>
          <cell r="S226">
            <v>5786</v>
          </cell>
          <cell r="T226">
            <v>51461</v>
          </cell>
          <cell r="U226">
            <v>51982</v>
          </cell>
          <cell r="V226">
            <v>1235</v>
          </cell>
          <cell r="W226">
            <v>631</v>
          </cell>
          <cell r="X226">
            <v>604</v>
          </cell>
          <cell r="Y226">
            <v>1299</v>
          </cell>
          <cell r="Z226">
            <v>655</v>
          </cell>
          <cell r="AA226">
            <v>644</v>
          </cell>
          <cell r="AB226">
            <v>1313</v>
          </cell>
          <cell r="AC226">
            <v>663</v>
          </cell>
          <cell r="AD226">
            <v>650</v>
          </cell>
          <cell r="AE226">
            <v>1360</v>
          </cell>
          <cell r="AF226">
            <v>703</v>
          </cell>
          <cell r="AG226">
            <v>657</v>
          </cell>
          <cell r="AH226">
            <v>1397</v>
          </cell>
          <cell r="AI226">
            <v>692</v>
          </cell>
          <cell r="AJ226">
            <v>705</v>
          </cell>
          <cell r="AK226">
            <v>1244</v>
          </cell>
          <cell r="AL226">
            <v>636</v>
          </cell>
          <cell r="AM226">
            <v>608</v>
          </cell>
          <cell r="AN226">
            <v>1372</v>
          </cell>
          <cell r="AO226">
            <v>685</v>
          </cell>
          <cell r="AP226">
            <v>687</v>
          </cell>
          <cell r="AQ226">
            <v>1328</v>
          </cell>
          <cell r="AR226">
            <v>673</v>
          </cell>
          <cell r="AS226">
            <v>655</v>
          </cell>
          <cell r="AT226">
            <v>1341</v>
          </cell>
          <cell r="AU226">
            <v>680</v>
          </cell>
          <cell r="AV226">
            <v>661</v>
          </cell>
          <cell r="AW226">
            <v>1270</v>
          </cell>
          <cell r="AX226">
            <v>677</v>
          </cell>
          <cell r="AY226">
            <v>593</v>
          </cell>
          <cell r="AZ226">
            <v>1202</v>
          </cell>
          <cell r="BA226">
            <v>610</v>
          </cell>
          <cell r="BB226">
            <v>592</v>
          </cell>
          <cell r="BC226">
            <v>1204</v>
          </cell>
          <cell r="BD226">
            <v>647</v>
          </cell>
          <cell r="BE226">
            <v>557</v>
          </cell>
          <cell r="BF226">
            <v>1169</v>
          </cell>
          <cell r="BG226">
            <v>632</v>
          </cell>
          <cell r="BH226">
            <v>537</v>
          </cell>
          <cell r="BI226">
            <v>1158</v>
          </cell>
          <cell r="BJ226">
            <v>607</v>
          </cell>
          <cell r="BK226">
            <v>551</v>
          </cell>
          <cell r="BL226">
            <v>1281</v>
          </cell>
          <cell r="BM226">
            <v>663</v>
          </cell>
          <cell r="BN226">
            <v>618</v>
          </cell>
          <cell r="BO226">
            <v>1249</v>
          </cell>
          <cell r="BP226">
            <v>626</v>
          </cell>
          <cell r="BQ226">
            <v>623</v>
          </cell>
          <cell r="BR226">
            <v>1337</v>
          </cell>
          <cell r="BS226">
            <v>682</v>
          </cell>
          <cell r="BT226">
            <v>655</v>
          </cell>
          <cell r="BU226">
            <v>1328</v>
          </cell>
          <cell r="BV226">
            <v>691</v>
          </cell>
          <cell r="BW226">
            <v>637</v>
          </cell>
          <cell r="BX226">
            <v>1304</v>
          </cell>
          <cell r="BY226">
            <v>664</v>
          </cell>
          <cell r="BZ226">
            <v>640</v>
          </cell>
          <cell r="CA226">
            <v>973</v>
          </cell>
          <cell r="CB226">
            <v>542</v>
          </cell>
          <cell r="CC226">
            <v>431</v>
          </cell>
          <cell r="CD226">
            <v>862</v>
          </cell>
          <cell r="CE226">
            <v>474</v>
          </cell>
          <cell r="CF226">
            <v>388</v>
          </cell>
          <cell r="CG226">
            <v>874</v>
          </cell>
          <cell r="CH226">
            <v>475</v>
          </cell>
          <cell r="CI226">
            <v>399</v>
          </cell>
          <cell r="CJ226">
            <v>909</v>
          </cell>
          <cell r="CK226">
            <v>487</v>
          </cell>
          <cell r="CL226">
            <v>422</v>
          </cell>
          <cell r="CM226">
            <v>1057</v>
          </cell>
          <cell r="CN226">
            <v>555</v>
          </cell>
          <cell r="CO226">
            <v>502</v>
          </cell>
          <cell r="CP226">
            <v>1086</v>
          </cell>
          <cell r="CQ226">
            <v>542</v>
          </cell>
          <cell r="CR226">
            <v>544</v>
          </cell>
          <cell r="CS226">
            <v>1132</v>
          </cell>
          <cell r="CT226">
            <v>584</v>
          </cell>
          <cell r="CU226">
            <v>548</v>
          </cell>
          <cell r="CV226">
            <v>1154</v>
          </cell>
          <cell r="CW226">
            <v>572</v>
          </cell>
          <cell r="CX226">
            <v>582</v>
          </cell>
          <cell r="CY226">
            <v>1259</v>
          </cell>
          <cell r="CZ226">
            <v>606</v>
          </cell>
          <cell r="DA226">
            <v>653</v>
          </cell>
          <cell r="DB226">
            <v>1250</v>
          </cell>
          <cell r="DC226">
            <v>619</v>
          </cell>
          <cell r="DD226">
            <v>631</v>
          </cell>
          <cell r="DE226">
            <v>1313</v>
          </cell>
          <cell r="DF226">
            <v>613</v>
          </cell>
          <cell r="DG226">
            <v>700</v>
          </cell>
          <cell r="DH226">
            <v>1353</v>
          </cell>
          <cell r="DI226">
            <v>642</v>
          </cell>
          <cell r="DJ226">
            <v>711</v>
          </cell>
          <cell r="DK226">
            <v>1288</v>
          </cell>
          <cell r="DL226">
            <v>595</v>
          </cell>
          <cell r="DM226">
            <v>693</v>
          </cell>
          <cell r="DN226">
            <v>1336</v>
          </cell>
          <cell r="DO226">
            <v>625</v>
          </cell>
          <cell r="DP226">
            <v>711</v>
          </cell>
          <cell r="DQ226">
            <v>1287</v>
          </cell>
          <cell r="DR226">
            <v>652</v>
          </cell>
          <cell r="DS226">
            <v>635</v>
          </cell>
          <cell r="DT226">
            <v>1352</v>
          </cell>
          <cell r="DU226">
            <v>664</v>
          </cell>
          <cell r="DV226">
            <v>688</v>
          </cell>
          <cell r="DW226">
            <v>1447</v>
          </cell>
          <cell r="DX226">
            <v>703</v>
          </cell>
          <cell r="DY226">
            <v>744</v>
          </cell>
          <cell r="DZ226">
            <v>1348</v>
          </cell>
          <cell r="EA226">
            <v>655</v>
          </cell>
          <cell r="EB226">
            <v>693</v>
          </cell>
          <cell r="EC226">
            <v>1246</v>
          </cell>
          <cell r="ED226">
            <v>614</v>
          </cell>
          <cell r="EE226">
            <v>632</v>
          </cell>
          <cell r="EF226">
            <v>1254</v>
          </cell>
          <cell r="EG226">
            <v>654</v>
          </cell>
          <cell r="EH226">
            <v>600</v>
          </cell>
          <cell r="EI226">
            <v>1287</v>
          </cell>
          <cell r="EJ226">
            <v>644</v>
          </cell>
          <cell r="EK226">
            <v>643</v>
          </cell>
          <cell r="EL226">
            <v>1390</v>
          </cell>
          <cell r="EM226">
            <v>712</v>
          </cell>
          <cell r="EN226">
            <v>678</v>
          </cell>
          <cell r="EO226">
            <v>1362</v>
          </cell>
          <cell r="EP226">
            <v>674</v>
          </cell>
          <cell r="EQ226">
            <v>688</v>
          </cell>
          <cell r="ER226">
            <v>1506</v>
          </cell>
          <cell r="ES226">
            <v>755</v>
          </cell>
          <cell r="ET226">
            <v>751</v>
          </cell>
          <cell r="EU226">
            <v>1487</v>
          </cell>
          <cell r="EV226">
            <v>754</v>
          </cell>
          <cell r="EW226">
            <v>733</v>
          </cell>
          <cell r="EX226">
            <v>1582</v>
          </cell>
          <cell r="EY226">
            <v>805</v>
          </cell>
          <cell r="EZ226">
            <v>777</v>
          </cell>
          <cell r="FA226">
            <v>1557</v>
          </cell>
          <cell r="FB226">
            <v>799</v>
          </cell>
          <cell r="FC226">
            <v>758</v>
          </cell>
          <cell r="FD226">
            <v>1584</v>
          </cell>
          <cell r="FE226">
            <v>771</v>
          </cell>
          <cell r="FF226">
            <v>813</v>
          </cell>
          <cell r="FG226">
            <v>1486</v>
          </cell>
          <cell r="FH226">
            <v>776</v>
          </cell>
          <cell r="FI226">
            <v>710</v>
          </cell>
          <cell r="FJ226">
            <v>1510</v>
          </cell>
          <cell r="FK226">
            <v>758</v>
          </cell>
          <cell r="FL226">
            <v>752</v>
          </cell>
          <cell r="FM226">
            <v>1596</v>
          </cell>
          <cell r="FN226">
            <v>808</v>
          </cell>
          <cell r="FO226">
            <v>788</v>
          </cell>
          <cell r="FP226">
            <v>1613</v>
          </cell>
          <cell r="FQ226">
            <v>794</v>
          </cell>
          <cell r="FR226">
            <v>819</v>
          </cell>
          <cell r="FS226">
            <v>1554</v>
          </cell>
          <cell r="FT226">
            <v>768</v>
          </cell>
          <cell r="FU226">
            <v>786</v>
          </cell>
          <cell r="FV226">
            <v>1618</v>
          </cell>
          <cell r="FW226">
            <v>828</v>
          </cell>
          <cell r="FX226">
            <v>790</v>
          </cell>
          <cell r="FY226">
            <v>1479</v>
          </cell>
          <cell r="FZ226">
            <v>757</v>
          </cell>
          <cell r="GA226">
            <v>722</v>
          </cell>
          <cell r="GB226">
            <v>1453</v>
          </cell>
          <cell r="GC226">
            <v>754</v>
          </cell>
          <cell r="GD226">
            <v>699</v>
          </cell>
          <cell r="GE226">
            <v>1316</v>
          </cell>
          <cell r="GF226">
            <v>676</v>
          </cell>
          <cell r="GG226">
            <v>640</v>
          </cell>
          <cell r="GH226">
            <v>1272</v>
          </cell>
          <cell r="GI226">
            <v>646</v>
          </cell>
          <cell r="GJ226">
            <v>626</v>
          </cell>
          <cell r="GK226">
            <v>1261</v>
          </cell>
          <cell r="GL226">
            <v>681</v>
          </cell>
          <cell r="GM226">
            <v>580</v>
          </cell>
          <cell r="GN226">
            <v>1196</v>
          </cell>
          <cell r="GO226">
            <v>604</v>
          </cell>
          <cell r="GP226">
            <v>592</v>
          </cell>
          <cell r="GQ226">
            <v>1126</v>
          </cell>
          <cell r="GR226">
            <v>563</v>
          </cell>
          <cell r="GS226">
            <v>563</v>
          </cell>
          <cell r="GT226">
            <v>1085</v>
          </cell>
          <cell r="GU226">
            <v>536</v>
          </cell>
          <cell r="GV226">
            <v>549</v>
          </cell>
          <cell r="GW226">
            <v>1141</v>
          </cell>
          <cell r="GX226">
            <v>558</v>
          </cell>
          <cell r="GY226">
            <v>583</v>
          </cell>
          <cell r="GZ226">
            <v>1082</v>
          </cell>
          <cell r="HA226">
            <v>544</v>
          </cell>
          <cell r="HB226">
            <v>538</v>
          </cell>
          <cell r="HC226">
            <v>1118</v>
          </cell>
          <cell r="HD226">
            <v>544</v>
          </cell>
          <cell r="HE226">
            <v>574</v>
          </cell>
          <cell r="HF226">
            <v>1057</v>
          </cell>
          <cell r="HG226">
            <v>516</v>
          </cell>
          <cell r="HH226">
            <v>541</v>
          </cell>
          <cell r="HI226">
            <v>1056</v>
          </cell>
          <cell r="HJ226">
            <v>522</v>
          </cell>
          <cell r="HK226">
            <v>534</v>
          </cell>
          <cell r="HL226">
            <v>1160</v>
          </cell>
          <cell r="HM226">
            <v>577</v>
          </cell>
          <cell r="HN226">
            <v>583</v>
          </cell>
          <cell r="HO226">
            <v>1213</v>
          </cell>
          <cell r="HP226">
            <v>573</v>
          </cell>
          <cell r="HQ226">
            <v>640</v>
          </cell>
          <cell r="HR226">
            <v>1301</v>
          </cell>
          <cell r="HS226">
            <v>623</v>
          </cell>
          <cell r="HT226">
            <v>678</v>
          </cell>
          <cell r="HU226">
            <v>1057</v>
          </cell>
          <cell r="HV226">
            <v>539</v>
          </cell>
          <cell r="HW226">
            <v>518</v>
          </cell>
          <cell r="HX226">
            <v>1108</v>
          </cell>
          <cell r="HY226">
            <v>528</v>
          </cell>
          <cell r="HZ226">
            <v>580</v>
          </cell>
          <cell r="IA226">
            <v>1145</v>
          </cell>
          <cell r="IB226">
            <v>541</v>
          </cell>
          <cell r="IC226">
            <v>604</v>
          </cell>
          <cell r="ID226">
            <v>1049</v>
          </cell>
          <cell r="IE226">
            <v>492</v>
          </cell>
          <cell r="IF226">
            <v>557</v>
          </cell>
          <cell r="IG226">
            <v>873</v>
          </cell>
          <cell r="IH226">
            <v>448</v>
          </cell>
          <cell r="II226">
            <v>425</v>
          </cell>
          <cell r="IJ226">
            <v>829</v>
          </cell>
          <cell r="IK226">
            <v>422</v>
          </cell>
          <cell r="IL226">
            <v>407</v>
          </cell>
          <cell r="IM226">
            <v>748</v>
          </cell>
          <cell r="IN226">
            <v>372</v>
          </cell>
          <cell r="IO226">
            <v>376</v>
          </cell>
          <cell r="IP226">
            <v>775</v>
          </cell>
          <cell r="IQ226">
            <v>366</v>
          </cell>
          <cell r="IR226">
            <v>409</v>
          </cell>
          <cell r="IS226">
            <v>714</v>
          </cell>
          <cell r="IT226">
            <v>339</v>
          </cell>
          <cell r="IU226">
            <v>375</v>
          </cell>
          <cell r="IV226">
            <v>691</v>
          </cell>
          <cell r="IW226">
            <v>310</v>
          </cell>
          <cell r="IX226">
            <v>381</v>
          </cell>
          <cell r="IY226">
            <v>676</v>
          </cell>
          <cell r="IZ226">
            <v>320</v>
          </cell>
          <cell r="JA226">
            <v>356</v>
          </cell>
          <cell r="JB226">
            <v>571</v>
          </cell>
          <cell r="JC226">
            <v>263</v>
          </cell>
          <cell r="JD226">
            <v>308</v>
          </cell>
          <cell r="JE226">
            <v>497</v>
          </cell>
          <cell r="JF226">
            <v>203</v>
          </cell>
          <cell r="JG226">
            <v>294</v>
          </cell>
          <cell r="JH226">
            <v>443</v>
          </cell>
          <cell r="JI226">
            <v>205</v>
          </cell>
          <cell r="JJ226">
            <v>238</v>
          </cell>
          <cell r="JK226">
            <v>468</v>
          </cell>
          <cell r="JL226">
            <v>203</v>
          </cell>
          <cell r="JM226">
            <v>265</v>
          </cell>
          <cell r="JN226">
            <v>492</v>
          </cell>
          <cell r="JO226">
            <v>206</v>
          </cell>
          <cell r="JP226">
            <v>286</v>
          </cell>
          <cell r="JQ226">
            <v>376</v>
          </cell>
          <cell r="JR226">
            <v>139</v>
          </cell>
          <cell r="JS226">
            <v>237</v>
          </cell>
          <cell r="JT226">
            <v>358</v>
          </cell>
          <cell r="JU226">
            <v>159</v>
          </cell>
          <cell r="JV226">
            <v>199</v>
          </cell>
          <cell r="JW226">
            <v>346</v>
          </cell>
          <cell r="JX226">
            <v>159</v>
          </cell>
          <cell r="JY226">
            <v>187</v>
          </cell>
          <cell r="JZ226">
            <v>325</v>
          </cell>
          <cell r="KA226">
            <v>146</v>
          </cell>
          <cell r="KB226">
            <v>179</v>
          </cell>
          <cell r="KC226">
            <v>241</v>
          </cell>
          <cell r="KD226">
            <v>81</v>
          </cell>
          <cell r="KE226">
            <v>160</v>
          </cell>
          <cell r="KF226">
            <v>1042</v>
          </cell>
          <cell r="KG226">
            <v>310</v>
          </cell>
          <cell r="KH226">
            <v>732</v>
          </cell>
        </row>
        <row r="227">
          <cell r="C227" t="str">
            <v>Runnymede</v>
          </cell>
          <cell r="D227" t="str">
            <v>E07000212</v>
          </cell>
          <cell r="E227" t="str">
            <v>Non-metropolitan District</v>
          </cell>
          <cell r="F227">
            <v>85594</v>
          </cell>
          <cell r="G227">
            <v>56219</v>
          </cell>
          <cell r="H227">
            <v>2.8509316600000001</v>
          </cell>
          <cell r="I227">
            <v>0.65681005677968085</v>
          </cell>
          <cell r="J227">
            <v>6037</v>
          </cell>
          <cell r="K227">
            <v>6841</v>
          </cell>
          <cell r="L227">
            <v>5490</v>
          </cell>
          <cell r="M227">
            <v>5524</v>
          </cell>
          <cell r="N227">
            <v>5540</v>
          </cell>
          <cell r="O227">
            <v>5710</v>
          </cell>
          <cell r="P227">
            <v>5876</v>
          </cell>
          <cell r="Q227">
            <v>6063</v>
          </cell>
          <cell r="R227">
            <v>4578</v>
          </cell>
          <cell r="S227">
            <v>4560</v>
          </cell>
          <cell r="T227">
            <v>41683</v>
          </cell>
          <cell r="U227">
            <v>43911</v>
          </cell>
          <cell r="V227">
            <v>988</v>
          </cell>
          <cell r="W227">
            <v>478</v>
          </cell>
          <cell r="X227">
            <v>510</v>
          </cell>
          <cell r="Y227">
            <v>956</v>
          </cell>
          <cell r="Z227">
            <v>467</v>
          </cell>
          <cell r="AA227">
            <v>489</v>
          </cell>
          <cell r="AB227">
            <v>925</v>
          </cell>
          <cell r="AC227">
            <v>471</v>
          </cell>
          <cell r="AD227">
            <v>454</v>
          </cell>
          <cell r="AE227">
            <v>1028</v>
          </cell>
          <cell r="AF227">
            <v>517</v>
          </cell>
          <cell r="AG227">
            <v>511</v>
          </cell>
          <cell r="AH227">
            <v>968</v>
          </cell>
          <cell r="AI227">
            <v>519</v>
          </cell>
          <cell r="AJ227">
            <v>449</v>
          </cell>
          <cell r="AK227">
            <v>1009</v>
          </cell>
          <cell r="AL227">
            <v>536</v>
          </cell>
          <cell r="AM227">
            <v>473</v>
          </cell>
          <cell r="AN227">
            <v>991</v>
          </cell>
          <cell r="AO227">
            <v>500</v>
          </cell>
          <cell r="AP227">
            <v>491</v>
          </cell>
          <cell r="AQ227">
            <v>1002</v>
          </cell>
          <cell r="AR227">
            <v>541</v>
          </cell>
          <cell r="AS227">
            <v>461</v>
          </cell>
          <cell r="AT227">
            <v>948</v>
          </cell>
          <cell r="AU227">
            <v>473</v>
          </cell>
          <cell r="AV227">
            <v>475</v>
          </cell>
          <cell r="AW227">
            <v>920</v>
          </cell>
          <cell r="AX227">
            <v>468</v>
          </cell>
          <cell r="AY227">
            <v>452</v>
          </cell>
          <cell r="AZ227">
            <v>842</v>
          </cell>
          <cell r="BA227">
            <v>435</v>
          </cell>
          <cell r="BB227">
            <v>407</v>
          </cell>
          <cell r="BC227">
            <v>853</v>
          </cell>
          <cell r="BD227">
            <v>433</v>
          </cell>
          <cell r="BE227">
            <v>420</v>
          </cell>
          <cell r="BF227">
            <v>862</v>
          </cell>
          <cell r="BG227">
            <v>436</v>
          </cell>
          <cell r="BH227">
            <v>426</v>
          </cell>
          <cell r="BI227">
            <v>769</v>
          </cell>
          <cell r="BJ227">
            <v>404</v>
          </cell>
          <cell r="BK227">
            <v>365</v>
          </cell>
          <cell r="BL227">
            <v>805</v>
          </cell>
          <cell r="BM227">
            <v>414</v>
          </cell>
          <cell r="BN227">
            <v>391</v>
          </cell>
          <cell r="BO227">
            <v>808</v>
          </cell>
          <cell r="BP227">
            <v>388</v>
          </cell>
          <cell r="BQ227">
            <v>420</v>
          </cell>
          <cell r="BR227">
            <v>867</v>
          </cell>
          <cell r="BS227">
            <v>427</v>
          </cell>
          <cell r="BT227">
            <v>440</v>
          </cell>
          <cell r="BU227">
            <v>792</v>
          </cell>
          <cell r="BV227">
            <v>386</v>
          </cell>
          <cell r="BW227">
            <v>406</v>
          </cell>
          <cell r="BX227">
            <v>1087</v>
          </cell>
          <cell r="BY227">
            <v>507</v>
          </cell>
          <cell r="BZ227">
            <v>580</v>
          </cell>
          <cell r="CA227">
            <v>1680</v>
          </cell>
          <cell r="CB227">
            <v>681</v>
          </cell>
          <cell r="CC227">
            <v>999</v>
          </cell>
          <cell r="CD227">
            <v>1830</v>
          </cell>
          <cell r="CE227">
            <v>801</v>
          </cell>
          <cell r="CF227">
            <v>1029</v>
          </cell>
          <cell r="CG227">
            <v>1848</v>
          </cell>
          <cell r="CH227">
            <v>860</v>
          </cell>
          <cell r="CI227">
            <v>988</v>
          </cell>
          <cell r="CJ227">
            <v>1657</v>
          </cell>
          <cell r="CK227">
            <v>822</v>
          </cell>
          <cell r="CL227">
            <v>835</v>
          </cell>
          <cell r="CM227">
            <v>1509</v>
          </cell>
          <cell r="CN227">
            <v>770</v>
          </cell>
          <cell r="CO227">
            <v>739</v>
          </cell>
          <cell r="CP227">
            <v>1608</v>
          </cell>
          <cell r="CQ227">
            <v>783</v>
          </cell>
          <cell r="CR227">
            <v>825</v>
          </cell>
          <cell r="CS227">
            <v>1508</v>
          </cell>
          <cell r="CT227">
            <v>738</v>
          </cell>
          <cell r="CU227">
            <v>770</v>
          </cell>
          <cell r="CV227">
            <v>1326</v>
          </cell>
          <cell r="CW227">
            <v>684</v>
          </cell>
          <cell r="CX227">
            <v>642</v>
          </cell>
          <cell r="CY227">
            <v>1168</v>
          </cell>
          <cell r="CZ227">
            <v>592</v>
          </cell>
          <cell r="DA227">
            <v>576</v>
          </cell>
          <cell r="DB227">
            <v>958</v>
          </cell>
          <cell r="DC227">
            <v>518</v>
          </cell>
          <cell r="DD227">
            <v>440</v>
          </cell>
          <cell r="DE227">
            <v>986</v>
          </cell>
          <cell r="DF227">
            <v>493</v>
          </cell>
          <cell r="DG227">
            <v>493</v>
          </cell>
          <cell r="DH227">
            <v>975</v>
          </cell>
          <cell r="DI227">
            <v>464</v>
          </cell>
          <cell r="DJ227">
            <v>511</v>
          </cell>
          <cell r="DK227">
            <v>1048</v>
          </cell>
          <cell r="DL227">
            <v>501</v>
          </cell>
          <cell r="DM227">
            <v>547</v>
          </cell>
          <cell r="DN227">
            <v>949</v>
          </cell>
          <cell r="DO227">
            <v>481</v>
          </cell>
          <cell r="DP227">
            <v>468</v>
          </cell>
          <cell r="DQ227">
            <v>1013</v>
          </cell>
          <cell r="DR227">
            <v>491</v>
          </cell>
          <cell r="DS227">
            <v>522</v>
          </cell>
          <cell r="DT227">
            <v>1083</v>
          </cell>
          <cell r="DU227">
            <v>528</v>
          </cell>
          <cell r="DV227">
            <v>555</v>
          </cell>
          <cell r="DW227">
            <v>1116</v>
          </cell>
          <cell r="DX227">
            <v>553</v>
          </cell>
          <cell r="DY227">
            <v>563</v>
          </cell>
          <cell r="DZ227">
            <v>1053</v>
          </cell>
          <cell r="EA227">
            <v>519</v>
          </cell>
          <cell r="EB227">
            <v>534</v>
          </cell>
          <cell r="EC227">
            <v>1064</v>
          </cell>
          <cell r="ED227">
            <v>547</v>
          </cell>
          <cell r="EE227">
            <v>517</v>
          </cell>
          <cell r="EF227">
            <v>1001</v>
          </cell>
          <cell r="EG227">
            <v>483</v>
          </cell>
          <cell r="EH227">
            <v>518</v>
          </cell>
          <cell r="EI227">
            <v>1206</v>
          </cell>
          <cell r="EJ227">
            <v>606</v>
          </cell>
          <cell r="EK227">
            <v>600</v>
          </cell>
          <cell r="EL227">
            <v>1083</v>
          </cell>
          <cell r="EM227">
            <v>541</v>
          </cell>
          <cell r="EN227">
            <v>542</v>
          </cell>
          <cell r="EO227">
            <v>1192</v>
          </cell>
          <cell r="EP227">
            <v>560</v>
          </cell>
          <cell r="EQ227">
            <v>632</v>
          </cell>
          <cell r="ER227">
            <v>1175</v>
          </cell>
          <cell r="ES227">
            <v>598</v>
          </cell>
          <cell r="ET227">
            <v>577</v>
          </cell>
          <cell r="EU227">
            <v>1226</v>
          </cell>
          <cell r="EV227">
            <v>592</v>
          </cell>
          <cell r="EW227">
            <v>634</v>
          </cell>
          <cell r="EX227">
            <v>1134</v>
          </cell>
          <cell r="EY227">
            <v>541</v>
          </cell>
          <cell r="EZ227">
            <v>593</v>
          </cell>
          <cell r="FA227">
            <v>1180</v>
          </cell>
          <cell r="FB227">
            <v>557</v>
          </cell>
          <cell r="FC227">
            <v>623</v>
          </cell>
          <cell r="FD227">
            <v>1169</v>
          </cell>
          <cell r="FE227">
            <v>572</v>
          </cell>
          <cell r="FF227">
            <v>597</v>
          </cell>
          <cell r="FG227">
            <v>1152</v>
          </cell>
          <cell r="FH227">
            <v>569</v>
          </cell>
          <cell r="FI227">
            <v>583</v>
          </cell>
          <cell r="FJ227">
            <v>1207</v>
          </cell>
          <cell r="FK227">
            <v>606</v>
          </cell>
          <cell r="FL227">
            <v>601</v>
          </cell>
          <cell r="FM227">
            <v>1166</v>
          </cell>
          <cell r="FN227">
            <v>572</v>
          </cell>
          <cell r="FO227">
            <v>594</v>
          </cell>
          <cell r="FP227">
            <v>1193</v>
          </cell>
          <cell r="FQ227">
            <v>581</v>
          </cell>
          <cell r="FR227">
            <v>612</v>
          </cell>
          <cell r="FS227">
            <v>1309</v>
          </cell>
          <cell r="FT227">
            <v>649</v>
          </cell>
          <cell r="FU227">
            <v>660</v>
          </cell>
          <cell r="FV227">
            <v>1228</v>
          </cell>
          <cell r="FW227">
            <v>617</v>
          </cell>
          <cell r="FX227">
            <v>611</v>
          </cell>
          <cell r="FY227">
            <v>1208</v>
          </cell>
          <cell r="FZ227">
            <v>607</v>
          </cell>
          <cell r="GA227">
            <v>601</v>
          </cell>
          <cell r="GB227">
            <v>1127</v>
          </cell>
          <cell r="GC227">
            <v>546</v>
          </cell>
          <cell r="GD227">
            <v>581</v>
          </cell>
          <cell r="GE227">
            <v>1112</v>
          </cell>
          <cell r="GF227">
            <v>545</v>
          </cell>
          <cell r="GG227">
            <v>567</v>
          </cell>
          <cell r="GH227">
            <v>988</v>
          </cell>
          <cell r="GI227">
            <v>514</v>
          </cell>
          <cell r="GJ227">
            <v>474</v>
          </cell>
          <cell r="GK227">
            <v>1029</v>
          </cell>
          <cell r="GL227">
            <v>530</v>
          </cell>
          <cell r="GM227">
            <v>499</v>
          </cell>
          <cell r="GN227">
            <v>924</v>
          </cell>
          <cell r="GO227">
            <v>455</v>
          </cell>
          <cell r="GP227">
            <v>469</v>
          </cell>
          <cell r="GQ227">
            <v>942</v>
          </cell>
          <cell r="GR227">
            <v>481</v>
          </cell>
          <cell r="GS227">
            <v>461</v>
          </cell>
          <cell r="GT227">
            <v>873</v>
          </cell>
          <cell r="GU227">
            <v>453</v>
          </cell>
          <cell r="GV227">
            <v>420</v>
          </cell>
          <cell r="GW227">
            <v>868</v>
          </cell>
          <cell r="GX227">
            <v>426</v>
          </cell>
          <cell r="GY227">
            <v>442</v>
          </cell>
          <cell r="GZ227">
            <v>833</v>
          </cell>
          <cell r="HA227">
            <v>406</v>
          </cell>
          <cell r="HB227">
            <v>427</v>
          </cell>
          <cell r="HC227">
            <v>803</v>
          </cell>
          <cell r="HD227">
            <v>390</v>
          </cell>
          <cell r="HE227">
            <v>413</v>
          </cell>
          <cell r="HF227">
            <v>766</v>
          </cell>
          <cell r="HG227">
            <v>378</v>
          </cell>
          <cell r="HH227">
            <v>388</v>
          </cell>
          <cell r="HI227">
            <v>782</v>
          </cell>
          <cell r="HJ227">
            <v>380</v>
          </cell>
          <cell r="HK227">
            <v>402</v>
          </cell>
          <cell r="HL227">
            <v>870</v>
          </cell>
          <cell r="HM227">
            <v>429</v>
          </cell>
          <cell r="HN227">
            <v>441</v>
          </cell>
          <cell r="HO227">
            <v>894</v>
          </cell>
          <cell r="HP227">
            <v>440</v>
          </cell>
          <cell r="HQ227">
            <v>454</v>
          </cell>
          <cell r="HR227">
            <v>969</v>
          </cell>
          <cell r="HS227">
            <v>474</v>
          </cell>
          <cell r="HT227">
            <v>495</v>
          </cell>
          <cell r="HU227">
            <v>782</v>
          </cell>
          <cell r="HV227">
            <v>389</v>
          </cell>
          <cell r="HW227">
            <v>393</v>
          </cell>
          <cell r="HX227">
            <v>719</v>
          </cell>
          <cell r="HY227">
            <v>335</v>
          </cell>
          <cell r="HZ227">
            <v>384</v>
          </cell>
          <cell r="IA227">
            <v>736</v>
          </cell>
          <cell r="IB227">
            <v>379</v>
          </cell>
          <cell r="IC227">
            <v>357</v>
          </cell>
          <cell r="ID227">
            <v>705</v>
          </cell>
          <cell r="IE227">
            <v>349</v>
          </cell>
          <cell r="IF227">
            <v>356</v>
          </cell>
          <cell r="IG227">
            <v>622</v>
          </cell>
          <cell r="IH227">
            <v>317</v>
          </cell>
          <cell r="II227">
            <v>305</v>
          </cell>
          <cell r="IJ227">
            <v>520</v>
          </cell>
          <cell r="IK227">
            <v>243</v>
          </cell>
          <cell r="IL227">
            <v>277</v>
          </cell>
          <cell r="IM227">
            <v>552</v>
          </cell>
          <cell r="IN227">
            <v>258</v>
          </cell>
          <cell r="IO227">
            <v>294</v>
          </cell>
          <cell r="IP227">
            <v>531</v>
          </cell>
          <cell r="IQ227">
            <v>238</v>
          </cell>
          <cell r="IR227">
            <v>293</v>
          </cell>
          <cell r="IS227">
            <v>523</v>
          </cell>
          <cell r="IT227">
            <v>225</v>
          </cell>
          <cell r="IU227">
            <v>298</v>
          </cell>
          <cell r="IV227">
            <v>487</v>
          </cell>
          <cell r="IW227">
            <v>215</v>
          </cell>
          <cell r="IX227">
            <v>272</v>
          </cell>
          <cell r="IY227">
            <v>522</v>
          </cell>
          <cell r="IZ227">
            <v>236</v>
          </cell>
          <cell r="JA227">
            <v>286</v>
          </cell>
          <cell r="JB227">
            <v>515</v>
          </cell>
          <cell r="JC227">
            <v>228</v>
          </cell>
          <cell r="JD227">
            <v>287</v>
          </cell>
          <cell r="JE227">
            <v>504</v>
          </cell>
          <cell r="JF227">
            <v>221</v>
          </cell>
          <cell r="JG227">
            <v>283</v>
          </cell>
          <cell r="JH227">
            <v>436</v>
          </cell>
          <cell r="JI227">
            <v>180</v>
          </cell>
          <cell r="JJ227">
            <v>256</v>
          </cell>
          <cell r="JK227">
            <v>385</v>
          </cell>
          <cell r="JL227">
            <v>179</v>
          </cell>
          <cell r="JM227">
            <v>206</v>
          </cell>
          <cell r="JN227">
            <v>409</v>
          </cell>
          <cell r="JO227">
            <v>160</v>
          </cell>
          <cell r="JP227">
            <v>249</v>
          </cell>
          <cell r="JQ227">
            <v>364</v>
          </cell>
          <cell r="JR227">
            <v>165</v>
          </cell>
          <cell r="JS227">
            <v>199</v>
          </cell>
          <cell r="JT227">
            <v>330</v>
          </cell>
          <cell r="JU227">
            <v>127</v>
          </cell>
          <cell r="JV227">
            <v>203</v>
          </cell>
          <cell r="JW227">
            <v>282</v>
          </cell>
          <cell r="JX227">
            <v>106</v>
          </cell>
          <cell r="JY227">
            <v>176</v>
          </cell>
          <cell r="JZ227">
            <v>178</v>
          </cell>
          <cell r="KA227">
            <v>70</v>
          </cell>
          <cell r="KB227">
            <v>108</v>
          </cell>
          <cell r="KC227">
            <v>203</v>
          </cell>
          <cell r="KD227">
            <v>60</v>
          </cell>
          <cell r="KE227">
            <v>143</v>
          </cell>
          <cell r="KF227">
            <v>881</v>
          </cell>
          <cell r="KG227">
            <v>279</v>
          </cell>
          <cell r="KH227">
            <v>602</v>
          </cell>
        </row>
        <row r="228">
          <cell r="C228" t="str">
            <v>Rushcliffe</v>
          </cell>
          <cell r="D228" t="str">
            <v>E07000176</v>
          </cell>
          <cell r="E228" t="str">
            <v>Non-metropolitan District</v>
          </cell>
          <cell r="F228">
            <v>114474</v>
          </cell>
          <cell r="G228">
            <v>70234</v>
          </cell>
          <cell r="H228">
            <v>3.2264995700000001</v>
          </cell>
          <cell r="I228">
            <v>0.61353669828956792</v>
          </cell>
          <cell r="J228">
            <v>6147</v>
          </cell>
          <cell r="K228">
            <v>5525</v>
          </cell>
          <cell r="L228">
            <v>5810</v>
          </cell>
          <cell r="M228">
            <v>5996</v>
          </cell>
          <cell r="N228">
            <v>7326</v>
          </cell>
          <cell r="O228">
            <v>7785</v>
          </cell>
          <cell r="P228">
            <v>8703</v>
          </cell>
          <cell r="Q228">
            <v>8799</v>
          </cell>
          <cell r="R228">
            <v>7042</v>
          </cell>
          <cell r="S228">
            <v>7101</v>
          </cell>
          <cell r="T228">
            <v>56386</v>
          </cell>
          <cell r="U228">
            <v>58088</v>
          </cell>
          <cell r="V228">
            <v>1042</v>
          </cell>
          <cell r="W228">
            <v>546</v>
          </cell>
          <cell r="X228">
            <v>496</v>
          </cell>
          <cell r="Y228">
            <v>1100</v>
          </cell>
          <cell r="Z228">
            <v>553</v>
          </cell>
          <cell r="AA228">
            <v>547</v>
          </cell>
          <cell r="AB228">
            <v>1187</v>
          </cell>
          <cell r="AC228">
            <v>612</v>
          </cell>
          <cell r="AD228">
            <v>575</v>
          </cell>
          <cell r="AE228">
            <v>1302</v>
          </cell>
          <cell r="AF228">
            <v>692</v>
          </cell>
          <cell r="AG228">
            <v>610</v>
          </cell>
          <cell r="AH228">
            <v>1333</v>
          </cell>
          <cell r="AI228">
            <v>710</v>
          </cell>
          <cell r="AJ228">
            <v>623</v>
          </cell>
          <cell r="AK228">
            <v>1405</v>
          </cell>
          <cell r="AL228">
            <v>712</v>
          </cell>
          <cell r="AM228">
            <v>693</v>
          </cell>
          <cell r="AN228">
            <v>1451</v>
          </cell>
          <cell r="AO228">
            <v>765</v>
          </cell>
          <cell r="AP228">
            <v>686</v>
          </cell>
          <cell r="AQ228">
            <v>1437</v>
          </cell>
          <cell r="AR228">
            <v>695</v>
          </cell>
          <cell r="AS228">
            <v>742</v>
          </cell>
          <cell r="AT228">
            <v>1463</v>
          </cell>
          <cell r="AU228">
            <v>743</v>
          </cell>
          <cell r="AV228">
            <v>720</v>
          </cell>
          <cell r="AW228">
            <v>1400</v>
          </cell>
          <cell r="AX228">
            <v>720</v>
          </cell>
          <cell r="AY228">
            <v>680</v>
          </cell>
          <cell r="AZ228">
            <v>1317</v>
          </cell>
          <cell r="BA228">
            <v>671</v>
          </cell>
          <cell r="BB228">
            <v>646</v>
          </cell>
          <cell r="BC228">
            <v>1328</v>
          </cell>
          <cell r="BD228">
            <v>731</v>
          </cell>
          <cell r="BE228">
            <v>597</v>
          </cell>
          <cell r="BF228">
            <v>1302</v>
          </cell>
          <cell r="BG228">
            <v>662</v>
          </cell>
          <cell r="BH228">
            <v>640</v>
          </cell>
          <cell r="BI228">
            <v>1242</v>
          </cell>
          <cell r="BJ228">
            <v>674</v>
          </cell>
          <cell r="BK228">
            <v>568</v>
          </cell>
          <cell r="BL228">
            <v>1234</v>
          </cell>
          <cell r="BM228">
            <v>597</v>
          </cell>
          <cell r="BN228">
            <v>637</v>
          </cell>
          <cell r="BO228">
            <v>1344</v>
          </cell>
          <cell r="BP228">
            <v>681</v>
          </cell>
          <cell r="BQ228">
            <v>663</v>
          </cell>
          <cell r="BR228">
            <v>1363</v>
          </cell>
          <cell r="BS228">
            <v>717</v>
          </cell>
          <cell r="BT228">
            <v>646</v>
          </cell>
          <cell r="BU228">
            <v>1313</v>
          </cell>
          <cell r="BV228">
            <v>710</v>
          </cell>
          <cell r="BW228">
            <v>603</v>
          </cell>
          <cell r="BX228">
            <v>1350</v>
          </cell>
          <cell r="BY228">
            <v>704</v>
          </cell>
          <cell r="BZ228">
            <v>646</v>
          </cell>
          <cell r="CA228">
            <v>1061</v>
          </cell>
          <cell r="CB228">
            <v>480</v>
          </cell>
          <cell r="CC228">
            <v>581</v>
          </cell>
          <cell r="CD228">
            <v>1355</v>
          </cell>
          <cell r="CE228">
            <v>715</v>
          </cell>
          <cell r="CF228">
            <v>640</v>
          </cell>
          <cell r="CG228">
            <v>1343</v>
          </cell>
          <cell r="CH228">
            <v>729</v>
          </cell>
          <cell r="CI228">
            <v>614</v>
          </cell>
          <cell r="CJ228">
            <v>1307</v>
          </cell>
          <cell r="CK228">
            <v>709</v>
          </cell>
          <cell r="CL228">
            <v>598</v>
          </cell>
          <cell r="CM228">
            <v>1284</v>
          </cell>
          <cell r="CN228">
            <v>699</v>
          </cell>
          <cell r="CO228">
            <v>585</v>
          </cell>
          <cell r="CP228">
            <v>1296</v>
          </cell>
          <cell r="CQ228">
            <v>684</v>
          </cell>
          <cell r="CR228">
            <v>612</v>
          </cell>
          <cell r="CS228">
            <v>1305</v>
          </cell>
          <cell r="CT228">
            <v>628</v>
          </cell>
          <cell r="CU228">
            <v>677</v>
          </cell>
          <cell r="CV228">
            <v>1122</v>
          </cell>
          <cell r="CW228">
            <v>571</v>
          </cell>
          <cell r="CX228">
            <v>551</v>
          </cell>
          <cell r="CY228">
            <v>1071</v>
          </cell>
          <cell r="CZ228">
            <v>584</v>
          </cell>
          <cell r="DA228">
            <v>487</v>
          </cell>
          <cell r="DB228">
            <v>1058</v>
          </cell>
          <cell r="DC228">
            <v>494</v>
          </cell>
          <cell r="DD228">
            <v>564</v>
          </cell>
          <cell r="DE228">
            <v>1210</v>
          </cell>
          <cell r="DF228">
            <v>609</v>
          </cell>
          <cell r="DG228">
            <v>601</v>
          </cell>
          <cell r="DH228">
            <v>1088</v>
          </cell>
          <cell r="DI228">
            <v>463</v>
          </cell>
          <cell r="DJ228">
            <v>625</v>
          </cell>
          <cell r="DK228">
            <v>1113</v>
          </cell>
          <cell r="DL228">
            <v>554</v>
          </cell>
          <cell r="DM228">
            <v>559</v>
          </cell>
          <cell r="DN228">
            <v>1168</v>
          </cell>
          <cell r="DO228">
            <v>573</v>
          </cell>
          <cell r="DP228">
            <v>595</v>
          </cell>
          <cell r="DQ228">
            <v>1309</v>
          </cell>
          <cell r="DR228">
            <v>646</v>
          </cell>
          <cell r="DS228">
            <v>663</v>
          </cell>
          <cell r="DT228">
            <v>1362</v>
          </cell>
          <cell r="DU228">
            <v>688</v>
          </cell>
          <cell r="DV228">
            <v>674</v>
          </cell>
          <cell r="DW228">
            <v>1399</v>
          </cell>
          <cell r="DX228">
            <v>663</v>
          </cell>
          <cell r="DY228">
            <v>736</v>
          </cell>
          <cell r="DZ228">
            <v>1381</v>
          </cell>
          <cell r="EA228">
            <v>664</v>
          </cell>
          <cell r="EB228">
            <v>717</v>
          </cell>
          <cell r="EC228">
            <v>1374</v>
          </cell>
          <cell r="ED228">
            <v>627</v>
          </cell>
          <cell r="EE228">
            <v>747</v>
          </cell>
          <cell r="EF228">
            <v>1422</v>
          </cell>
          <cell r="EG228">
            <v>705</v>
          </cell>
          <cell r="EH228">
            <v>717</v>
          </cell>
          <cell r="EI228">
            <v>1473</v>
          </cell>
          <cell r="EJ228">
            <v>675</v>
          </cell>
          <cell r="EK228">
            <v>798</v>
          </cell>
          <cell r="EL228">
            <v>1507</v>
          </cell>
          <cell r="EM228">
            <v>748</v>
          </cell>
          <cell r="EN228">
            <v>759</v>
          </cell>
          <cell r="EO228">
            <v>1522</v>
          </cell>
          <cell r="EP228">
            <v>708</v>
          </cell>
          <cell r="EQ228">
            <v>814</v>
          </cell>
          <cell r="ER228">
            <v>1608</v>
          </cell>
          <cell r="ES228">
            <v>794</v>
          </cell>
          <cell r="ET228">
            <v>814</v>
          </cell>
          <cell r="EU228">
            <v>1674</v>
          </cell>
          <cell r="EV228">
            <v>863</v>
          </cell>
          <cell r="EW228">
            <v>811</v>
          </cell>
          <cell r="EX228">
            <v>1751</v>
          </cell>
          <cell r="EY228">
            <v>879</v>
          </cell>
          <cell r="EZ228">
            <v>872</v>
          </cell>
          <cell r="FA228">
            <v>1729</v>
          </cell>
          <cell r="FB228">
            <v>829</v>
          </cell>
          <cell r="FC228">
            <v>900</v>
          </cell>
          <cell r="FD228">
            <v>1800</v>
          </cell>
          <cell r="FE228">
            <v>912</v>
          </cell>
          <cell r="FF228">
            <v>888</v>
          </cell>
          <cell r="FG228">
            <v>1703</v>
          </cell>
          <cell r="FH228">
            <v>812</v>
          </cell>
          <cell r="FI228">
            <v>891</v>
          </cell>
          <cell r="FJ228">
            <v>1726</v>
          </cell>
          <cell r="FK228">
            <v>844</v>
          </cell>
          <cell r="FL228">
            <v>882</v>
          </cell>
          <cell r="FM228">
            <v>1831</v>
          </cell>
          <cell r="FN228">
            <v>902</v>
          </cell>
          <cell r="FO228">
            <v>929</v>
          </cell>
          <cell r="FP228">
            <v>1798</v>
          </cell>
          <cell r="FQ228">
            <v>915</v>
          </cell>
          <cell r="FR228">
            <v>883</v>
          </cell>
          <cell r="FS228">
            <v>1812</v>
          </cell>
          <cell r="FT228">
            <v>919</v>
          </cell>
          <cell r="FU228">
            <v>893</v>
          </cell>
          <cell r="FV228">
            <v>1745</v>
          </cell>
          <cell r="FW228">
            <v>861</v>
          </cell>
          <cell r="FX228">
            <v>884</v>
          </cell>
          <cell r="FY228">
            <v>1700</v>
          </cell>
          <cell r="FZ228">
            <v>863</v>
          </cell>
          <cell r="GA228">
            <v>837</v>
          </cell>
          <cell r="GB228">
            <v>1658</v>
          </cell>
          <cell r="GC228">
            <v>846</v>
          </cell>
          <cell r="GD228">
            <v>812</v>
          </cell>
          <cell r="GE228">
            <v>1640</v>
          </cell>
          <cell r="GF228">
            <v>816</v>
          </cell>
          <cell r="GG228">
            <v>824</v>
          </cell>
          <cell r="GH228">
            <v>1503</v>
          </cell>
          <cell r="GI228">
            <v>750</v>
          </cell>
          <cell r="GJ228">
            <v>753</v>
          </cell>
          <cell r="GK228">
            <v>1508</v>
          </cell>
          <cell r="GL228">
            <v>735</v>
          </cell>
          <cell r="GM228">
            <v>773</v>
          </cell>
          <cell r="GN228">
            <v>1367</v>
          </cell>
          <cell r="GO228">
            <v>711</v>
          </cell>
          <cell r="GP228">
            <v>656</v>
          </cell>
          <cell r="GQ228">
            <v>1433</v>
          </cell>
          <cell r="GR228">
            <v>705</v>
          </cell>
          <cell r="GS228">
            <v>728</v>
          </cell>
          <cell r="GT228">
            <v>1321</v>
          </cell>
          <cell r="GU228">
            <v>652</v>
          </cell>
          <cell r="GV228">
            <v>669</v>
          </cell>
          <cell r="GW228">
            <v>1377</v>
          </cell>
          <cell r="GX228">
            <v>673</v>
          </cell>
          <cell r="GY228">
            <v>704</v>
          </cell>
          <cell r="GZ228">
            <v>1294</v>
          </cell>
          <cell r="HA228">
            <v>639</v>
          </cell>
          <cell r="HB228">
            <v>655</v>
          </cell>
          <cell r="HC228">
            <v>1357</v>
          </cell>
          <cell r="HD228">
            <v>678</v>
          </cell>
          <cell r="HE228">
            <v>679</v>
          </cell>
          <cell r="HF228">
            <v>1343</v>
          </cell>
          <cell r="HG228">
            <v>683</v>
          </cell>
          <cell r="HH228">
            <v>660</v>
          </cell>
          <cell r="HI228">
            <v>1345</v>
          </cell>
          <cell r="HJ228">
            <v>676</v>
          </cell>
          <cell r="HK228">
            <v>669</v>
          </cell>
          <cell r="HL228">
            <v>1388</v>
          </cell>
          <cell r="HM228">
            <v>674</v>
          </cell>
          <cell r="HN228">
            <v>714</v>
          </cell>
          <cell r="HO228">
            <v>1462</v>
          </cell>
          <cell r="HP228">
            <v>692</v>
          </cell>
          <cell r="HQ228">
            <v>770</v>
          </cell>
          <cell r="HR228">
            <v>1688</v>
          </cell>
          <cell r="HS228">
            <v>847</v>
          </cell>
          <cell r="HT228">
            <v>841</v>
          </cell>
          <cell r="HU228">
            <v>1236</v>
          </cell>
          <cell r="HV228">
            <v>582</v>
          </cell>
          <cell r="HW228">
            <v>654</v>
          </cell>
          <cell r="HX228">
            <v>1264</v>
          </cell>
          <cell r="HY228">
            <v>603</v>
          </cell>
          <cell r="HZ228">
            <v>661</v>
          </cell>
          <cell r="IA228">
            <v>1274</v>
          </cell>
          <cell r="IB228">
            <v>608</v>
          </cell>
          <cell r="IC228">
            <v>666</v>
          </cell>
          <cell r="ID228">
            <v>1105</v>
          </cell>
          <cell r="IE228">
            <v>538</v>
          </cell>
          <cell r="IF228">
            <v>567</v>
          </cell>
          <cell r="IG228">
            <v>979</v>
          </cell>
          <cell r="IH228">
            <v>470</v>
          </cell>
          <cell r="II228">
            <v>509</v>
          </cell>
          <cell r="IJ228">
            <v>844</v>
          </cell>
          <cell r="IK228">
            <v>400</v>
          </cell>
          <cell r="IL228">
            <v>444</v>
          </cell>
          <cell r="IM228">
            <v>908</v>
          </cell>
          <cell r="IN228">
            <v>406</v>
          </cell>
          <cell r="IO228">
            <v>502</v>
          </cell>
          <cell r="IP228">
            <v>890</v>
          </cell>
          <cell r="IQ228">
            <v>416</v>
          </cell>
          <cell r="IR228">
            <v>474</v>
          </cell>
          <cell r="IS228">
            <v>829</v>
          </cell>
          <cell r="IT228">
            <v>392</v>
          </cell>
          <cell r="IU228">
            <v>437</v>
          </cell>
          <cell r="IV228">
            <v>801</v>
          </cell>
          <cell r="IW228">
            <v>367</v>
          </cell>
          <cell r="IX228">
            <v>434</v>
          </cell>
          <cell r="IY228">
            <v>744</v>
          </cell>
          <cell r="IZ228">
            <v>332</v>
          </cell>
          <cell r="JA228">
            <v>412</v>
          </cell>
          <cell r="JB228">
            <v>757</v>
          </cell>
          <cell r="JC228">
            <v>336</v>
          </cell>
          <cell r="JD228">
            <v>421</v>
          </cell>
          <cell r="JE228">
            <v>696</v>
          </cell>
          <cell r="JF228">
            <v>307</v>
          </cell>
          <cell r="JG228">
            <v>389</v>
          </cell>
          <cell r="JH228">
            <v>669</v>
          </cell>
          <cell r="JI228">
            <v>297</v>
          </cell>
          <cell r="JJ228">
            <v>372</v>
          </cell>
          <cell r="JK228">
            <v>623</v>
          </cell>
          <cell r="JL228">
            <v>265</v>
          </cell>
          <cell r="JM228">
            <v>358</v>
          </cell>
          <cell r="JN228">
            <v>547</v>
          </cell>
          <cell r="JO228">
            <v>226</v>
          </cell>
          <cell r="JP228">
            <v>321</v>
          </cell>
          <cell r="JQ228">
            <v>517</v>
          </cell>
          <cell r="JR228">
            <v>187</v>
          </cell>
          <cell r="JS228">
            <v>330</v>
          </cell>
          <cell r="JT228">
            <v>476</v>
          </cell>
          <cell r="JU228">
            <v>171</v>
          </cell>
          <cell r="JV228">
            <v>305</v>
          </cell>
          <cell r="JW228">
            <v>419</v>
          </cell>
          <cell r="JX228">
            <v>162</v>
          </cell>
          <cell r="JY228">
            <v>257</v>
          </cell>
          <cell r="JZ228">
            <v>335</v>
          </cell>
          <cell r="KA228">
            <v>126</v>
          </cell>
          <cell r="KB228">
            <v>209</v>
          </cell>
          <cell r="KC228">
            <v>343</v>
          </cell>
          <cell r="KD228">
            <v>119</v>
          </cell>
          <cell r="KE228">
            <v>224</v>
          </cell>
          <cell r="KF228">
            <v>1214</v>
          </cell>
          <cell r="KG228">
            <v>395</v>
          </cell>
          <cell r="KH228">
            <v>819</v>
          </cell>
        </row>
        <row r="229">
          <cell r="C229" t="str">
            <v>Rushmoor</v>
          </cell>
          <cell r="D229" t="str">
            <v>E07000092</v>
          </cell>
          <cell r="E229" t="str">
            <v>Non-metropolitan District</v>
          </cell>
          <cell r="F229">
            <v>95342</v>
          </cell>
          <cell r="G229">
            <v>63102</v>
          </cell>
          <cell r="H229">
            <v>3.2139322900000002</v>
          </cell>
          <cell r="I229">
            <v>0.66184892282519769</v>
          </cell>
          <cell r="J229">
            <v>5200</v>
          </cell>
          <cell r="K229">
            <v>4952</v>
          </cell>
          <cell r="L229">
            <v>7432</v>
          </cell>
          <cell r="M229">
            <v>7367</v>
          </cell>
          <cell r="N229">
            <v>7193</v>
          </cell>
          <cell r="O229">
            <v>7193</v>
          </cell>
          <cell r="P229">
            <v>7162</v>
          </cell>
          <cell r="Q229">
            <v>6979</v>
          </cell>
          <cell r="R229">
            <v>4812</v>
          </cell>
          <cell r="S229">
            <v>4812</v>
          </cell>
          <cell r="T229">
            <v>47719</v>
          </cell>
          <cell r="U229">
            <v>47623</v>
          </cell>
          <cell r="V229">
            <v>1404</v>
          </cell>
          <cell r="W229">
            <v>737</v>
          </cell>
          <cell r="X229">
            <v>667</v>
          </cell>
          <cell r="Y229">
            <v>1350</v>
          </cell>
          <cell r="Z229">
            <v>709</v>
          </cell>
          <cell r="AA229">
            <v>641</v>
          </cell>
          <cell r="AB229">
            <v>1345</v>
          </cell>
          <cell r="AC229">
            <v>684</v>
          </cell>
          <cell r="AD229">
            <v>661</v>
          </cell>
          <cell r="AE229">
            <v>1351</v>
          </cell>
          <cell r="AF229">
            <v>707</v>
          </cell>
          <cell r="AG229">
            <v>644</v>
          </cell>
          <cell r="AH229">
            <v>1304</v>
          </cell>
          <cell r="AI229">
            <v>674</v>
          </cell>
          <cell r="AJ229">
            <v>630</v>
          </cell>
          <cell r="AK229">
            <v>1293</v>
          </cell>
          <cell r="AL229">
            <v>662</v>
          </cell>
          <cell r="AM229">
            <v>631</v>
          </cell>
          <cell r="AN229">
            <v>1203</v>
          </cell>
          <cell r="AO229">
            <v>597</v>
          </cell>
          <cell r="AP229">
            <v>606</v>
          </cell>
          <cell r="AQ229">
            <v>1191</v>
          </cell>
          <cell r="AR229">
            <v>598</v>
          </cell>
          <cell r="AS229">
            <v>593</v>
          </cell>
          <cell r="AT229">
            <v>1167</v>
          </cell>
          <cell r="AU229">
            <v>592</v>
          </cell>
          <cell r="AV229">
            <v>575</v>
          </cell>
          <cell r="AW229">
            <v>1199</v>
          </cell>
          <cell r="AX229">
            <v>642</v>
          </cell>
          <cell r="AY229">
            <v>557</v>
          </cell>
          <cell r="AZ229">
            <v>1150</v>
          </cell>
          <cell r="BA229">
            <v>599</v>
          </cell>
          <cell r="BB229">
            <v>551</v>
          </cell>
          <cell r="BC229">
            <v>1049</v>
          </cell>
          <cell r="BD229">
            <v>536</v>
          </cell>
          <cell r="BE229">
            <v>513</v>
          </cell>
          <cell r="BF229">
            <v>962</v>
          </cell>
          <cell r="BG229">
            <v>503</v>
          </cell>
          <cell r="BH229">
            <v>459</v>
          </cell>
          <cell r="BI229">
            <v>975</v>
          </cell>
          <cell r="BJ229">
            <v>532</v>
          </cell>
          <cell r="BK229">
            <v>443</v>
          </cell>
          <cell r="BL229">
            <v>1035</v>
          </cell>
          <cell r="BM229">
            <v>532</v>
          </cell>
          <cell r="BN229">
            <v>503</v>
          </cell>
          <cell r="BO229">
            <v>1052</v>
          </cell>
          <cell r="BP229">
            <v>546</v>
          </cell>
          <cell r="BQ229">
            <v>506</v>
          </cell>
          <cell r="BR229">
            <v>1103</v>
          </cell>
          <cell r="BS229">
            <v>541</v>
          </cell>
          <cell r="BT229">
            <v>562</v>
          </cell>
          <cell r="BU229">
            <v>1103</v>
          </cell>
          <cell r="BV229">
            <v>548</v>
          </cell>
          <cell r="BW229">
            <v>555</v>
          </cell>
          <cell r="BX229">
            <v>1167</v>
          </cell>
          <cell r="BY229">
            <v>590</v>
          </cell>
          <cell r="BZ229">
            <v>577</v>
          </cell>
          <cell r="CA229">
            <v>974</v>
          </cell>
          <cell r="CB229">
            <v>521</v>
          </cell>
          <cell r="CC229">
            <v>453</v>
          </cell>
          <cell r="CD229">
            <v>1061</v>
          </cell>
          <cell r="CE229">
            <v>584</v>
          </cell>
          <cell r="CF229">
            <v>477</v>
          </cell>
          <cell r="CG229">
            <v>1022</v>
          </cell>
          <cell r="CH229">
            <v>528</v>
          </cell>
          <cell r="CI229">
            <v>494</v>
          </cell>
          <cell r="CJ229">
            <v>1142</v>
          </cell>
          <cell r="CK229">
            <v>573</v>
          </cell>
          <cell r="CL229">
            <v>569</v>
          </cell>
          <cell r="CM229">
            <v>1204</v>
          </cell>
          <cell r="CN229">
            <v>622</v>
          </cell>
          <cell r="CO229">
            <v>582</v>
          </cell>
          <cell r="CP229">
            <v>1376</v>
          </cell>
          <cell r="CQ229">
            <v>693</v>
          </cell>
          <cell r="CR229">
            <v>683</v>
          </cell>
          <cell r="CS229">
            <v>1506</v>
          </cell>
          <cell r="CT229">
            <v>775</v>
          </cell>
          <cell r="CU229">
            <v>731</v>
          </cell>
          <cell r="CV229">
            <v>1389</v>
          </cell>
          <cell r="CW229">
            <v>706</v>
          </cell>
          <cell r="CX229">
            <v>683</v>
          </cell>
          <cell r="CY229">
            <v>1444</v>
          </cell>
          <cell r="CZ229">
            <v>749</v>
          </cell>
          <cell r="DA229">
            <v>695</v>
          </cell>
          <cell r="DB229">
            <v>1578</v>
          </cell>
          <cell r="DC229">
            <v>769</v>
          </cell>
          <cell r="DD229">
            <v>809</v>
          </cell>
          <cell r="DE229">
            <v>1439</v>
          </cell>
          <cell r="DF229">
            <v>708</v>
          </cell>
          <cell r="DG229">
            <v>731</v>
          </cell>
          <cell r="DH229">
            <v>1453</v>
          </cell>
          <cell r="DI229">
            <v>699</v>
          </cell>
          <cell r="DJ229">
            <v>754</v>
          </cell>
          <cell r="DK229">
            <v>1471</v>
          </cell>
          <cell r="DL229">
            <v>746</v>
          </cell>
          <cell r="DM229">
            <v>725</v>
          </cell>
          <cell r="DN229">
            <v>1496</v>
          </cell>
          <cell r="DO229">
            <v>761</v>
          </cell>
          <cell r="DP229">
            <v>735</v>
          </cell>
          <cell r="DQ229">
            <v>1477</v>
          </cell>
          <cell r="DR229">
            <v>743</v>
          </cell>
          <cell r="DS229">
            <v>734</v>
          </cell>
          <cell r="DT229">
            <v>1546</v>
          </cell>
          <cell r="DU229">
            <v>776</v>
          </cell>
          <cell r="DV229">
            <v>770</v>
          </cell>
          <cell r="DW229">
            <v>1492</v>
          </cell>
          <cell r="DX229">
            <v>747</v>
          </cell>
          <cell r="DY229">
            <v>745</v>
          </cell>
          <cell r="DZ229">
            <v>1468</v>
          </cell>
          <cell r="EA229">
            <v>723</v>
          </cell>
          <cell r="EB229">
            <v>745</v>
          </cell>
          <cell r="EC229">
            <v>1342</v>
          </cell>
          <cell r="ED229">
            <v>659</v>
          </cell>
          <cell r="EE229">
            <v>683</v>
          </cell>
          <cell r="EF229">
            <v>1332</v>
          </cell>
          <cell r="EG229">
            <v>649</v>
          </cell>
          <cell r="EH229">
            <v>683</v>
          </cell>
          <cell r="EI229">
            <v>1405</v>
          </cell>
          <cell r="EJ229">
            <v>683</v>
          </cell>
          <cell r="EK229">
            <v>722</v>
          </cell>
          <cell r="EL229">
            <v>1458</v>
          </cell>
          <cell r="EM229">
            <v>747</v>
          </cell>
          <cell r="EN229">
            <v>711</v>
          </cell>
          <cell r="EO229">
            <v>1472</v>
          </cell>
          <cell r="EP229">
            <v>747</v>
          </cell>
          <cell r="EQ229">
            <v>725</v>
          </cell>
          <cell r="ER229">
            <v>1483</v>
          </cell>
          <cell r="ES229">
            <v>736</v>
          </cell>
          <cell r="ET229">
            <v>747</v>
          </cell>
          <cell r="EU229">
            <v>1478</v>
          </cell>
          <cell r="EV229">
            <v>747</v>
          </cell>
          <cell r="EW229">
            <v>731</v>
          </cell>
          <cell r="EX229">
            <v>1456</v>
          </cell>
          <cell r="EY229">
            <v>755</v>
          </cell>
          <cell r="EZ229">
            <v>701</v>
          </cell>
          <cell r="FA229">
            <v>1416</v>
          </cell>
          <cell r="FB229">
            <v>728</v>
          </cell>
          <cell r="FC229">
            <v>688</v>
          </cell>
          <cell r="FD229">
            <v>1503</v>
          </cell>
          <cell r="FE229">
            <v>740</v>
          </cell>
          <cell r="FF229">
            <v>763</v>
          </cell>
          <cell r="FG229">
            <v>1448</v>
          </cell>
          <cell r="FH229">
            <v>737</v>
          </cell>
          <cell r="FI229">
            <v>711</v>
          </cell>
          <cell r="FJ229">
            <v>1454</v>
          </cell>
          <cell r="FK229">
            <v>735</v>
          </cell>
          <cell r="FL229">
            <v>719</v>
          </cell>
          <cell r="FM229">
            <v>1519</v>
          </cell>
          <cell r="FN229">
            <v>771</v>
          </cell>
          <cell r="FO229">
            <v>748</v>
          </cell>
          <cell r="FP229">
            <v>1453</v>
          </cell>
          <cell r="FQ229">
            <v>702</v>
          </cell>
          <cell r="FR229">
            <v>751</v>
          </cell>
          <cell r="FS229">
            <v>1405</v>
          </cell>
          <cell r="FT229">
            <v>711</v>
          </cell>
          <cell r="FU229">
            <v>694</v>
          </cell>
          <cell r="FV229">
            <v>1381</v>
          </cell>
          <cell r="FW229">
            <v>711</v>
          </cell>
          <cell r="FX229">
            <v>670</v>
          </cell>
          <cell r="FY229">
            <v>1294</v>
          </cell>
          <cell r="FZ229">
            <v>662</v>
          </cell>
          <cell r="GA229">
            <v>632</v>
          </cell>
          <cell r="GB229">
            <v>1268</v>
          </cell>
          <cell r="GC229">
            <v>665</v>
          </cell>
          <cell r="GD229">
            <v>603</v>
          </cell>
          <cell r="GE229">
            <v>1169</v>
          </cell>
          <cell r="GF229">
            <v>620</v>
          </cell>
          <cell r="GG229">
            <v>549</v>
          </cell>
          <cell r="GH229">
            <v>1126</v>
          </cell>
          <cell r="GI229">
            <v>555</v>
          </cell>
          <cell r="GJ229">
            <v>571</v>
          </cell>
          <cell r="GK229">
            <v>1025</v>
          </cell>
          <cell r="GL229">
            <v>541</v>
          </cell>
          <cell r="GM229">
            <v>484</v>
          </cell>
          <cell r="GN229">
            <v>1041</v>
          </cell>
          <cell r="GO229">
            <v>544</v>
          </cell>
          <cell r="GP229">
            <v>497</v>
          </cell>
          <cell r="GQ229">
            <v>947</v>
          </cell>
          <cell r="GR229">
            <v>469</v>
          </cell>
          <cell r="GS229">
            <v>478</v>
          </cell>
          <cell r="GT229">
            <v>895</v>
          </cell>
          <cell r="GU229">
            <v>435</v>
          </cell>
          <cell r="GV229">
            <v>460</v>
          </cell>
          <cell r="GW229">
            <v>881</v>
          </cell>
          <cell r="GX229">
            <v>427</v>
          </cell>
          <cell r="GY229">
            <v>454</v>
          </cell>
          <cell r="GZ229">
            <v>888</v>
          </cell>
          <cell r="HA229">
            <v>424</v>
          </cell>
          <cell r="HB229">
            <v>464</v>
          </cell>
          <cell r="HC229">
            <v>790</v>
          </cell>
          <cell r="HD229">
            <v>354</v>
          </cell>
          <cell r="HE229">
            <v>436</v>
          </cell>
          <cell r="HF229">
            <v>862</v>
          </cell>
          <cell r="HG229">
            <v>443</v>
          </cell>
          <cell r="HH229">
            <v>419</v>
          </cell>
          <cell r="HI229">
            <v>776</v>
          </cell>
          <cell r="HJ229">
            <v>379</v>
          </cell>
          <cell r="HK229">
            <v>397</v>
          </cell>
          <cell r="HL229">
            <v>852</v>
          </cell>
          <cell r="HM229">
            <v>419</v>
          </cell>
          <cell r="HN229">
            <v>433</v>
          </cell>
          <cell r="HO229">
            <v>887</v>
          </cell>
          <cell r="HP229">
            <v>434</v>
          </cell>
          <cell r="HQ229">
            <v>453</v>
          </cell>
          <cell r="HR229">
            <v>1011</v>
          </cell>
          <cell r="HS229">
            <v>535</v>
          </cell>
          <cell r="HT229">
            <v>476</v>
          </cell>
          <cell r="HU229">
            <v>722</v>
          </cell>
          <cell r="HV229">
            <v>353</v>
          </cell>
          <cell r="HW229">
            <v>369</v>
          </cell>
          <cell r="HX229">
            <v>718</v>
          </cell>
          <cell r="HY229">
            <v>335</v>
          </cell>
          <cell r="HZ229">
            <v>383</v>
          </cell>
          <cell r="IA229">
            <v>704</v>
          </cell>
          <cell r="IB229">
            <v>380</v>
          </cell>
          <cell r="IC229">
            <v>324</v>
          </cell>
          <cell r="ID229">
            <v>682</v>
          </cell>
          <cell r="IE229">
            <v>346</v>
          </cell>
          <cell r="IF229">
            <v>336</v>
          </cell>
          <cell r="IG229">
            <v>554</v>
          </cell>
          <cell r="IH229">
            <v>255</v>
          </cell>
          <cell r="II229">
            <v>299</v>
          </cell>
          <cell r="IJ229">
            <v>562</v>
          </cell>
          <cell r="IK229">
            <v>272</v>
          </cell>
          <cell r="IL229">
            <v>290</v>
          </cell>
          <cell r="IM229">
            <v>502</v>
          </cell>
          <cell r="IN229">
            <v>243</v>
          </cell>
          <cell r="IO229">
            <v>259</v>
          </cell>
          <cell r="IP229">
            <v>540</v>
          </cell>
          <cell r="IQ229">
            <v>240</v>
          </cell>
          <cell r="IR229">
            <v>300</v>
          </cell>
          <cell r="IS229">
            <v>498</v>
          </cell>
          <cell r="IT229">
            <v>238</v>
          </cell>
          <cell r="IU229">
            <v>260</v>
          </cell>
          <cell r="IV229">
            <v>480</v>
          </cell>
          <cell r="IW229">
            <v>210</v>
          </cell>
          <cell r="IX229">
            <v>270</v>
          </cell>
          <cell r="IY229">
            <v>389</v>
          </cell>
          <cell r="IZ229">
            <v>196</v>
          </cell>
          <cell r="JA229">
            <v>193</v>
          </cell>
          <cell r="JB229">
            <v>393</v>
          </cell>
          <cell r="JC229">
            <v>160</v>
          </cell>
          <cell r="JD229">
            <v>233</v>
          </cell>
          <cell r="JE229">
            <v>355</v>
          </cell>
          <cell r="JF229">
            <v>155</v>
          </cell>
          <cell r="JG229">
            <v>200</v>
          </cell>
          <cell r="JH229">
            <v>301</v>
          </cell>
          <cell r="JI229">
            <v>112</v>
          </cell>
          <cell r="JJ229">
            <v>189</v>
          </cell>
          <cell r="JK229">
            <v>298</v>
          </cell>
          <cell r="JL229">
            <v>124</v>
          </cell>
          <cell r="JM229">
            <v>174</v>
          </cell>
          <cell r="JN229">
            <v>268</v>
          </cell>
          <cell r="JO229">
            <v>118</v>
          </cell>
          <cell r="JP229">
            <v>150</v>
          </cell>
          <cell r="JQ229">
            <v>261</v>
          </cell>
          <cell r="JR229">
            <v>105</v>
          </cell>
          <cell r="JS229">
            <v>156</v>
          </cell>
          <cell r="JT229">
            <v>240</v>
          </cell>
          <cell r="JU229">
            <v>91</v>
          </cell>
          <cell r="JV229">
            <v>149</v>
          </cell>
          <cell r="JW229">
            <v>214</v>
          </cell>
          <cell r="JX229">
            <v>86</v>
          </cell>
          <cell r="JY229">
            <v>128</v>
          </cell>
          <cell r="JZ229">
            <v>182</v>
          </cell>
          <cell r="KA229">
            <v>52</v>
          </cell>
          <cell r="KB229">
            <v>130</v>
          </cell>
          <cell r="KC229">
            <v>175</v>
          </cell>
          <cell r="KD229">
            <v>55</v>
          </cell>
          <cell r="KE229">
            <v>120</v>
          </cell>
          <cell r="KF229">
            <v>646</v>
          </cell>
          <cell r="KG229">
            <v>177</v>
          </cell>
          <cell r="KH229">
            <v>469</v>
          </cell>
        </row>
        <row r="230">
          <cell r="C230" t="str">
            <v>Rutland</v>
          </cell>
          <cell r="D230" t="str">
            <v>E06000017</v>
          </cell>
          <cell r="E230" t="str">
            <v>Unitary Authority</v>
          </cell>
          <cell r="F230">
            <v>38046</v>
          </cell>
          <cell r="G230">
            <v>22446</v>
          </cell>
          <cell r="H230">
            <v>2.4116608099999999</v>
          </cell>
          <cell r="I230">
            <v>0.58997003627188138</v>
          </cell>
          <cell r="J230">
            <v>2293</v>
          </cell>
          <cell r="K230">
            <v>1796</v>
          </cell>
          <cell r="L230">
            <v>2164</v>
          </cell>
          <cell r="M230">
            <v>1545</v>
          </cell>
          <cell r="N230">
            <v>2194</v>
          </cell>
          <cell r="O230">
            <v>2066</v>
          </cell>
          <cell r="P230">
            <v>2738</v>
          </cell>
          <cell r="Q230">
            <v>2743</v>
          </cell>
          <cell r="R230">
            <v>2418</v>
          </cell>
          <cell r="S230">
            <v>2489</v>
          </cell>
          <cell r="T230">
            <v>19388</v>
          </cell>
          <cell r="U230">
            <v>18658</v>
          </cell>
          <cell r="V230">
            <v>343</v>
          </cell>
          <cell r="W230">
            <v>180</v>
          </cell>
          <cell r="X230">
            <v>163</v>
          </cell>
          <cell r="Y230">
            <v>344</v>
          </cell>
          <cell r="Z230">
            <v>175</v>
          </cell>
          <cell r="AA230">
            <v>169</v>
          </cell>
          <cell r="AB230">
            <v>373</v>
          </cell>
          <cell r="AC230">
            <v>203</v>
          </cell>
          <cell r="AD230">
            <v>170</v>
          </cell>
          <cell r="AE230">
            <v>339</v>
          </cell>
          <cell r="AF230">
            <v>176</v>
          </cell>
          <cell r="AG230">
            <v>163</v>
          </cell>
          <cell r="AH230">
            <v>367</v>
          </cell>
          <cell r="AI230">
            <v>213</v>
          </cell>
          <cell r="AJ230">
            <v>154</v>
          </cell>
          <cell r="AK230">
            <v>353</v>
          </cell>
          <cell r="AL230">
            <v>154</v>
          </cell>
          <cell r="AM230">
            <v>199</v>
          </cell>
          <cell r="AN230">
            <v>385</v>
          </cell>
          <cell r="AO230">
            <v>211</v>
          </cell>
          <cell r="AP230">
            <v>174</v>
          </cell>
          <cell r="AQ230">
            <v>364</v>
          </cell>
          <cell r="AR230">
            <v>174</v>
          </cell>
          <cell r="AS230">
            <v>190</v>
          </cell>
          <cell r="AT230">
            <v>431</v>
          </cell>
          <cell r="AU230">
            <v>204</v>
          </cell>
          <cell r="AV230">
            <v>227</v>
          </cell>
          <cell r="AW230">
            <v>409</v>
          </cell>
          <cell r="AX230">
            <v>209</v>
          </cell>
          <cell r="AY230">
            <v>200</v>
          </cell>
          <cell r="AZ230">
            <v>412</v>
          </cell>
          <cell r="BA230">
            <v>211</v>
          </cell>
          <cell r="BB230">
            <v>201</v>
          </cell>
          <cell r="BC230">
            <v>398</v>
          </cell>
          <cell r="BD230">
            <v>204</v>
          </cell>
          <cell r="BE230">
            <v>194</v>
          </cell>
          <cell r="BF230">
            <v>383</v>
          </cell>
          <cell r="BG230">
            <v>187</v>
          </cell>
          <cell r="BH230">
            <v>196</v>
          </cell>
          <cell r="BI230">
            <v>433</v>
          </cell>
          <cell r="BJ230">
            <v>235</v>
          </cell>
          <cell r="BK230">
            <v>198</v>
          </cell>
          <cell r="BL230">
            <v>546</v>
          </cell>
          <cell r="BM230">
            <v>298</v>
          </cell>
          <cell r="BN230">
            <v>248</v>
          </cell>
          <cell r="BO230">
            <v>619</v>
          </cell>
          <cell r="BP230">
            <v>335</v>
          </cell>
          <cell r="BQ230">
            <v>284</v>
          </cell>
          <cell r="BR230">
            <v>594</v>
          </cell>
          <cell r="BS230">
            <v>312</v>
          </cell>
          <cell r="BT230">
            <v>282</v>
          </cell>
          <cell r="BU230">
            <v>623</v>
          </cell>
          <cell r="BV230">
            <v>313</v>
          </cell>
          <cell r="BW230">
            <v>310</v>
          </cell>
          <cell r="BX230">
            <v>543</v>
          </cell>
          <cell r="BY230">
            <v>328</v>
          </cell>
          <cell r="BZ230">
            <v>215</v>
          </cell>
          <cell r="CA230">
            <v>366</v>
          </cell>
          <cell r="CB230">
            <v>209</v>
          </cell>
          <cell r="CC230">
            <v>157</v>
          </cell>
          <cell r="CD230">
            <v>347</v>
          </cell>
          <cell r="CE230">
            <v>205</v>
          </cell>
          <cell r="CF230">
            <v>142</v>
          </cell>
          <cell r="CG230">
            <v>419</v>
          </cell>
          <cell r="CH230">
            <v>225</v>
          </cell>
          <cell r="CI230">
            <v>194</v>
          </cell>
          <cell r="CJ230">
            <v>422</v>
          </cell>
          <cell r="CK230">
            <v>239</v>
          </cell>
          <cell r="CL230">
            <v>183</v>
          </cell>
          <cell r="CM230">
            <v>352</v>
          </cell>
          <cell r="CN230">
            <v>217</v>
          </cell>
          <cell r="CO230">
            <v>135</v>
          </cell>
          <cell r="CP230">
            <v>423</v>
          </cell>
          <cell r="CQ230">
            <v>245</v>
          </cell>
          <cell r="CR230">
            <v>178</v>
          </cell>
          <cell r="CS230">
            <v>360</v>
          </cell>
          <cell r="CT230">
            <v>221</v>
          </cell>
          <cell r="CU230">
            <v>139</v>
          </cell>
          <cell r="CV230">
            <v>402</v>
          </cell>
          <cell r="CW230">
            <v>251</v>
          </cell>
          <cell r="CX230">
            <v>151</v>
          </cell>
          <cell r="CY230">
            <v>384</v>
          </cell>
          <cell r="CZ230">
            <v>256</v>
          </cell>
          <cell r="DA230">
            <v>128</v>
          </cell>
          <cell r="DB230">
            <v>348</v>
          </cell>
          <cell r="DC230">
            <v>208</v>
          </cell>
          <cell r="DD230">
            <v>140</v>
          </cell>
          <cell r="DE230">
            <v>383</v>
          </cell>
          <cell r="DF230">
            <v>221</v>
          </cell>
          <cell r="DG230">
            <v>162</v>
          </cell>
          <cell r="DH230">
            <v>389</v>
          </cell>
          <cell r="DI230">
            <v>244</v>
          </cell>
          <cell r="DJ230">
            <v>145</v>
          </cell>
          <cell r="DK230">
            <v>339</v>
          </cell>
          <cell r="DL230">
            <v>188</v>
          </cell>
          <cell r="DM230">
            <v>151</v>
          </cell>
          <cell r="DN230">
            <v>345</v>
          </cell>
          <cell r="DO230">
            <v>193</v>
          </cell>
          <cell r="DP230">
            <v>152</v>
          </cell>
          <cell r="DQ230">
            <v>355</v>
          </cell>
          <cell r="DR230">
            <v>183</v>
          </cell>
          <cell r="DS230">
            <v>172</v>
          </cell>
          <cell r="DT230">
            <v>404</v>
          </cell>
          <cell r="DU230">
            <v>199</v>
          </cell>
          <cell r="DV230">
            <v>205</v>
          </cell>
          <cell r="DW230">
            <v>371</v>
          </cell>
          <cell r="DX230">
            <v>184</v>
          </cell>
          <cell r="DY230">
            <v>187</v>
          </cell>
          <cell r="DZ230">
            <v>380</v>
          </cell>
          <cell r="EA230">
            <v>203</v>
          </cell>
          <cell r="EB230">
            <v>177</v>
          </cell>
          <cell r="EC230">
            <v>390</v>
          </cell>
          <cell r="ED230">
            <v>204</v>
          </cell>
          <cell r="EE230">
            <v>186</v>
          </cell>
          <cell r="EF230">
            <v>377</v>
          </cell>
          <cell r="EG230">
            <v>209</v>
          </cell>
          <cell r="EH230">
            <v>168</v>
          </cell>
          <cell r="EI230">
            <v>410</v>
          </cell>
          <cell r="EJ230">
            <v>219</v>
          </cell>
          <cell r="EK230">
            <v>191</v>
          </cell>
          <cell r="EL230">
            <v>415</v>
          </cell>
          <cell r="EM230">
            <v>210</v>
          </cell>
          <cell r="EN230">
            <v>205</v>
          </cell>
          <cell r="EO230">
            <v>424</v>
          </cell>
          <cell r="EP230">
            <v>218</v>
          </cell>
          <cell r="EQ230">
            <v>206</v>
          </cell>
          <cell r="ER230">
            <v>446</v>
          </cell>
          <cell r="ES230">
            <v>243</v>
          </cell>
          <cell r="ET230">
            <v>203</v>
          </cell>
          <cell r="EU230">
            <v>501</v>
          </cell>
          <cell r="EV230">
            <v>229</v>
          </cell>
          <cell r="EW230">
            <v>272</v>
          </cell>
          <cell r="EX230">
            <v>546</v>
          </cell>
          <cell r="EY230">
            <v>275</v>
          </cell>
          <cell r="EZ230">
            <v>271</v>
          </cell>
          <cell r="FA230">
            <v>512</v>
          </cell>
          <cell r="FB230">
            <v>236</v>
          </cell>
          <cell r="FC230">
            <v>276</v>
          </cell>
          <cell r="FD230">
            <v>538</v>
          </cell>
          <cell r="FE230">
            <v>281</v>
          </cell>
          <cell r="FF230">
            <v>257</v>
          </cell>
          <cell r="FG230">
            <v>572</v>
          </cell>
          <cell r="FH230">
            <v>279</v>
          </cell>
          <cell r="FI230">
            <v>293</v>
          </cell>
          <cell r="FJ230">
            <v>576</v>
          </cell>
          <cell r="FK230">
            <v>294</v>
          </cell>
          <cell r="FL230">
            <v>282</v>
          </cell>
          <cell r="FM230">
            <v>556</v>
          </cell>
          <cell r="FN230">
            <v>266</v>
          </cell>
          <cell r="FO230">
            <v>290</v>
          </cell>
          <cell r="FP230">
            <v>558</v>
          </cell>
          <cell r="FQ230">
            <v>256</v>
          </cell>
          <cell r="FR230">
            <v>302</v>
          </cell>
          <cell r="FS230">
            <v>609</v>
          </cell>
          <cell r="FT230">
            <v>316</v>
          </cell>
          <cell r="FU230">
            <v>293</v>
          </cell>
          <cell r="FV230">
            <v>478</v>
          </cell>
          <cell r="FW230">
            <v>260</v>
          </cell>
          <cell r="FX230">
            <v>218</v>
          </cell>
          <cell r="FY230">
            <v>549</v>
          </cell>
          <cell r="FZ230">
            <v>287</v>
          </cell>
          <cell r="GA230">
            <v>262</v>
          </cell>
          <cell r="GB230">
            <v>533</v>
          </cell>
          <cell r="GC230">
            <v>263</v>
          </cell>
          <cell r="GD230">
            <v>270</v>
          </cell>
          <cell r="GE230">
            <v>536</v>
          </cell>
          <cell r="GF230">
            <v>282</v>
          </cell>
          <cell r="GG230">
            <v>254</v>
          </cell>
          <cell r="GH230">
            <v>497</v>
          </cell>
          <cell r="GI230">
            <v>249</v>
          </cell>
          <cell r="GJ230">
            <v>248</v>
          </cell>
          <cell r="GK230">
            <v>486</v>
          </cell>
          <cell r="GL230">
            <v>213</v>
          </cell>
          <cell r="GM230">
            <v>273</v>
          </cell>
          <cell r="GN230">
            <v>496</v>
          </cell>
          <cell r="GO230">
            <v>251</v>
          </cell>
          <cell r="GP230">
            <v>245</v>
          </cell>
          <cell r="GQ230">
            <v>488</v>
          </cell>
          <cell r="GR230">
            <v>244</v>
          </cell>
          <cell r="GS230">
            <v>244</v>
          </cell>
          <cell r="GT230">
            <v>428</v>
          </cell>
          <cell r="GU230">
            <v>203</v>
          </cell>
          <cell r="GV230">
            <v>225</v>
          </cell>
          <cell r="GW230">
            <v>482</v>
          </cell>
          <cell r="GX230">
            <v>237</v>
          </cell>
          <cell r="GY230">
            <v>245</v>
          </cell>
          <cell r="GZ230">
            <v>493</v>
          </cell>
          <cell r="HA230">
            <v>245</v>
          </cell>
          <cell r="HB230">
            <v>248</v>
          </cell>
          <cell r="HC230">
            <v>518</v>
          </cell>
          <cell r="HD230">
            <v>249</v>
          </cell>
          <cell r="HE230">
            <v>269</v>
          </cell>
          <cell r="HF230">
            <v>483</v>
          </cell>
          <cell r="HG230">
            <v>245</v>
          </cell>
          <cell r="HH230">
            <v>238</v>
          </cell>
          <cell r="HI230">
            <v>526</v>
          </cell>
          <cell r="HJ230">
            <v>256</v>
          </cell>
          <cell r="HK230">
            <v>270</v>
          </cell>
          <cell r="HL230">
            <v>537</v>
          </cell>
          <cell r="HM230">
            <v>271</v>
          </cell>
          <cell r="HN230">
            <v>266</v>
          </cell>
          <cell r="HO230">
            <v>577</v>
          </cell>
          <cell r="HP230">
            <v>273</v>
          </cell>
          <cell r="HQ230">
            <v>304</v>
          </cell>
          <cell r="HR230">
            <v>616</v>
          </cell>
          <cell r="HS230">
            <v>326</v>
          </cell>
          <cell r="HT230">
            <v>290</v>
          </cell>
          <cell r="HU230">
            <v>497</v>
          </cell>
          <cell r="HV230">
            <v>235</v>
          </cell>
          <cell r="HW230">
            <v>262</v>
          </cell>
          <cell r="HX230">
            <v>504</v>
          </cell>
          <cell r="HY230">
            <v>247</v>
          </cell>
          <cell r="HZ230">
            <v>257</v>
          </cell>
          <cell r="IA230">
            <v>498</v>
          </cell>
          <cell r="IB230">
            <v>233</v>
          </cell>
          <cell r="IC230">
            <v>265</v>
          </cell>
          <cell r="ID230">
            <v>464</v>
          </cell>
          <cell r="IE230">
            <v>214</v>
          </cell>
          <cell r="IF230">
            <v>250</v>
          </cell>
          <cell r="IG230">
            <v>409</v>
          </cell>
          <cell r="IH230">
            <v>204</v>
          </cell>
          <cell r="II230">
            <v>205</v>
          </cell>
          <cell r="IJ230">
            <v>385</v>
          </cell>
          <cell r="IK230">
            <v>192</v>
          </cell>
          <cell r="IL230">
            <v>193</v>
          </cell>
          <cell r="IM230">
            <v>317</v>
          </cell>
          <cell r="IN230">
            <v>146</v>
          </cell>
          <cell r="IO230">
            <v>171</v>
          </cell>
          <cell r="IP230">
            <v>379</v>
          </cell>
          <cell r="IQ230">
            <v>174</v>
          </cell>
          <cell r="IR230">
            <v>205</v>
          </cell>
          <cell r="IS230">
            <v>366</v>
          </cell>
          <cell r="IT230">
            <v>186</v>
          </cell>
          <cell r="IU230">
            <v>180</v>
          </cell>
          <cell r="IV230">
            <v>284</v>
          </cell>
          <cell r="IW230">
            <v>128</v>
          </cell>
          <cell r="IX230">
            <v>156</v>
          </cell>
          <cell r="IY230">
            <v>314</v>
          </cell>
          <cell r="IZ230">
            <v>151</v>
          </cell>
          <cell r="JA230">
            <v>163</v>
          </cell>
          <cell r="JB230">
            <v>298</v>
          </cell>
          <cell r="JC230">
            <v>139</v>
          </cell>
          <cell r="JD230">
            <v>159</v>
          </cell>
          <cell r="JE230">
            <v>233</v>
          </cell>
          <cell r="JF230">
            <v>116</v>
          </cell>
          <cell r="JG230">
            <v>117</v>
          </cell>
          <cell r="JH230">
            <v>247</v>
          </cell>
          <cell r="JI230">
            <v>125</v>
          </cell>
          <cell r="JJ230">
            <v>122</v>
          </cell>
          <cell r="JK230">
            <v>196</v>
          </cell>
          <cell r="JL230">
            <v>75</v>
          </cell>
          <cell r="JM230">
            <v>121</v>
          </cell>
          <cell r="JN230">
            <v>205</v>
          </cell>
          <cell r="JO230">
            <v>91</v>
          </cell>
          <cell r="JP230">
            <v>114</v>
          </cell>
          <cell r="JQ230">
            <v>200</v>
          </cell>
          <cell r="JR230">
            <v>83</v>
          </cell>
          <cell r="JS230">
            <v>117</v>
          </cell>
          <cell r="JT230">
            <v>171</v>
          </cell>
          <cell r="JU230">
            <v>65</v>
          </cell>
          <cell r="JV230">
            <v>106</v>
          </cell>
          <cell r="JW230">
            <v>143</v>
          </cell>
          <cell r="JX230">
            <v>55</v>
          </cell>
          <cell r="JY230">
            <v>88</v>
          </cell>
          <cell r="JZ230">
            <v>129</v>
          </cell>
          <cell r="KA230">
            <v>34</v>
          </cell>
          <cell r="KB230">
            <v>95</v>
          </cell>
          <cell r="KC230">
            <v>118</v>
          </cell>
          <cell r="KD230">
            <v>44</v>
          </cell>
          <cell r="KE230">
            <v>74</v>
          </cell>
          <cell r="KF230">
            <v>488</v>
          </cell>
          <cell r="KG230">
            <v>149</v>
          </cell>
          <cell r="KH230">
            <v>339</v>
          </cell>
        </row>
        <row r="231">
          <cell r="C231" t="str">
            <v>Ryedale</v>
          </cell>
          <cell r="D231" t="str">
            <v>E07000167</v>
          </cell>
          <cell r="E231" t="str">
            <v>Non-metropolitan District</v>
          </cell>
          <cell r="F231">
            <v>53052</v>
          </cell>
          <cell r="G231">
            <v>30953</v>
          </cell>
          <cell r="H231">
            <v>3.33118984</v>
          </cell>
          <cell r="I231">
            <v>0.58344642991781648</v>
          </cell>
          <cell r="J231">
            <v>2637</v>
          </cell>
          <cell r="K231">
            <v>2254</v>
          </cell>
          <cell r="L231">
            <v>2213</v>
          </cell>
          <cell r="M231">
            <v>2370</v>
          </cell>
          <cell r="N231">
            <v>2601</v>
          </cell>
          <cell r="O231">
            <v>2824</v>
          </cell>
          <cell r="P231">
            <v>3984</v>
          </cell>
          <cell r="Q231">
            <v>4170</v>
          </cell>
          <cell r="R231">
            <v>3861</v>
          </cell>
          <cell r="S231">
            <v>4039</v>
          </cell>
          <cell r="T231">
            <v>25979</v>
          </cell>
          <cell r="U231">
            <v>27073</v>
          </cell>
          <cell r="V231">
            <v>470</v>
          </cell>
          <cell r="W231">
            <v>229</v>
          </cell>
          <cell r="X231">
            <v>241</v>
          </cell>
          <cell r="Y231">
            <v>483</v>
          </cell>
          <cell r="Z231">
            <v>250</v>
          </cell>
          <cell r="AA231">
            <v>233</v>
          </cell>
          <cell r="AB231">
            <v>445</v>
          </cell>
          <cell r="AC231">
            <v>245</v>
          </cell>
          <cell r="AD231">
            <v>200</v>
          </cell>
          <cell r="AE231">
            <v>497</v>
          </cell>
          <cell r="AF231">
            <v>269</v>
          </cell>
          <cell r="AG231">
            <v>228</v>
          </cell>
          <cell r="AH231">
            <v>536</v>
          </cell>
          <cell r="AI231">
            <v>274</v>
          </cell>
          <cell r="AJ231">
            <v>262</v>
          </cell>
          <cell r="AK231">
            <v>579</v>
          </cell>
          <cell r="AL231">
            <v>299</v>
          </cell>
          <cell r="AM231">
            <v>280</v>
          </cell>
          <cell r="AN231">
            <v>491</v>
          </cell>
          <cell r="AO231">
            <v>250</v>
          </cell>
          <cell r="AP231">
            <v>241</v>
          </cell>
          <cell r="AQ231">
            <v>524</v>
          </cell>
          <cell r="AR231">
            <v>278</v>
          </cell>
          <cell r="AS231">
            <v>246</v>
          </cell>
          <cell r="AT231">
            <v>524</v>
          </cell>
          <cell r="AU231">
            <v>286</v>
          </cell>
          <cell r="AV231">
            <v>238</v>
          </cell>
          <cell r="AW231">
            <v>559</v>
          </cell>
          <cell r="AX231">
            <v>277</v>
          </cell>
          <cell r="AY231">
            <v>282</v>
          </cell>
          <cell r="AZ231">
            <v>532</v>
          </cell>
          <cell r="BA231">
            <v>236</v>
          </cell>
          <cell r="BB231">
            <v>296</v>
          </cell>
          <cell r="BC231">
            <v>514</v>
          </cell>
          <cell r="BD231">
            <v>275</v>
          </cell>
          <cell r="BE231">
            <v>239</v>
          </cell>
          <cell r="BF231">
            <v>493</v>
          </cell>
          <cell r="BG231">
            <v>244</v>
          </cell>
          <cell r="BH231">
            <v>249</v>
          </cell>
          <cell r="BI231">
            <v>500</v>
          </cell>
          <cell r="BJ231">
            <v>264</v>
          </cell>
          <cell r="BK231">
            <v>236</v>
          </cell>
          <cell r="BL231">
            <v>575</v>
          </cell>
          <cell r="BM231">
            <v>301</v>
          </cell>
          <cell r="BN231">
            <v>274</v>
          </cell>
          <cell r="BO231">
            <v>628</v>
          </cell>
          <cell r="BP231">
            <v>315</v>
          </cell>
          <cell r="BQ231">
            <v>313</v>
          </cell>
          <cell r="BR231">
            <v>643</v>
          </cell>
          <cell r="BS231">
            <v>337</v>
          </cell>
          <cell r="BT231">
            <v>306</v>
          </cell>
          <cell r="BU231">
            <v>689</v>
          </cell>
          <cell r="BV231">
            <v>370</v>
          </cell>
          <cell r="BW231">
            <v>319</v>
          </cell>
          <cell r="BX231">
            <v>662</v>
          </cell>
          <cell r="BY231">
            <v>366</v>
          </cell>
          <cell r="BZ231">
            <v>296</v>
          </cell>
          <cell r="CA231">
            <v>512</v>
          </cell>
          <cell r="CB231">
            <v>296</v>
          </cell>
          <cell r="CC231">
            <v>216</v>
          </cell>
          <cell r="CD231">
            <v>462</v>
          </cell>
          <cell r="CE231">
            <v>246</v>
          </cell>
          <cell r="CF231">
            <v>216</v>
          </cell>
          <cell r="CG231">
            <v>446</v>
          </cell>
          <cell r="CH231">
            <v>242</v>
          </cell>
          <cell r="CI231">
            <v>204</v>
          </cell>
          <cell r="CJ231">
            <v>490</v>
          </cell>
          <cell r="CK231">
            <v>285</v>
          </cell>
          <cell r="CL231">
            <v>205</v>
          </cell>
          <cell r="CM231">
            <v>496</v>
          </cell>
          <cell r="CN231">
            <v>244</v>
          </cell>
          <cell r="CO231">
            <v>252</v>
          </cell>
          <cell r="CP231">
            <v>491</v>
          </cell>
          <cell r="CQ231">
            <v>251</v>
          </cell>
          <cell r="CR231">
            <v>240</v>
          </cell>
          <cell r="CS231">
            <v>469</v>
          </cell>
          <cell r="CT231">
            <v>213</v>
          </cell>
          <cell r="CU231">
            <v>256</v>
          </cell>
          <cell r="CV231">
            <v>449</v>
          </cell>
          <cell r="CW231">
            <v>244</v>
          </cell>
          <cell r="CX231">
            <v>205</v>
          </cell>
          <cell r="CY231">
            <v>472</v>
          </cell>
          <cell r="CZ231">
            <v>246</v>
          </cell>
          <cell r="DA231">
            <v>226</v>
          </cell>
          <cell r="DB231">
            <v>472</v>
          </cell>
          <cell r="DC231">
            <v>206</v>
          </cell>
          <cell r="DD231">
            <v>266</v>
          </cell>
          <cell r="DE231">
            <v>458</v>
          </cell>
          <cell r="DF231">
            <v>224</v>
          </cell>
          <cell r="DG231">
            <v>234</v>
          </cell>
          <cell r="DH231">
            <v>434</v>
          </cell>
          <cell r="DI231">
            <v>213</v>
          </cell>
          <cell r="DJ231">
            <v>221</v>
          </cell>
          <cell r="DK231">
            <v>463</v>
          </cell>
          <cell r="DL231">
            <v>203</v>
          </cell>
          <cell r="DM231">
            <v>260</v>
          </cell>
          <cell r="DN231">
            <v>442</v>
          </cell>
          <cell r="DO231">
            <v>217</v>
          </cell>
          <cell r="DP231">
            <v>225</v>
          </cell>
          <cell r="DQ231">
            <v>431</v>
          </cell>
          <cell r="DR231">
            <v>223</v>
          </cell>
          <cell r="DS231">
            <v>208</v>
          </cell>
          <cell r="DT231">
            <v>493</v>
          </cell>
          <cell r="DU231">
            <v>224</v>
          </cell>
          <cell r="DV231">
            <v>269</v>
          </cell>
          <cell r="DW231">
            <v>479</v>
          </cell>
          <cell r="DX231">
            <v>242</v>
          </cell>
          <cell r="DY231">
            <v>237</v>
          </cell>
          <cell r="DZ231">
            <v>468</v>
          </cell>
          <cell r="EA231">
            <v>217</v>
          </cell>
          <cell r="EB231">
            <v>251</v>
          </cell>
          <cell r="EC231">
            <v>435</v>
          </cell>
          <cell r="ED231">
            <v>240</v>
          </cell>
          <cell r="EE231">
            <v>195</v>
          </cell>
          <cell r="EF231">
            <v>443</v>
          </cell>
          <cell r="EG231">
            <v>211</v>
          </cell>
          <cell r="EH231">
            <v>232</v>
          </cell>
          <cell r="EI231">
            <v>441</v>
          </cell>
          <cell r="EJ231">
            <v>209</v>
          </cell>
          <cell r="EK231">
            <v>232</v>
          </cell>
          <cell r="EL231">
            <v>537</v>
          </cell>
          <cell r="EM231">
            <v>265</v>
          </cell>
          <cell r="EN231">
            <v>272</v>
          </cell>
          <cell r="EO231">
            <v>556</v>
          </cell>
          <cell r="EP231">
            <v>248</v>
          </cell>
          <cell r="EQ231">
            <v>308</v>
          </cell>
          <cell r="ER231">
            <v>614</v>
          </cell>
          <cell r="ES231">
            <v>276</v>
          </cell>
          <cell r="ET231">
            <v>338</v>
          </cell>
          <cell r="EU231">
            <v>662</v>
          </cell>
          <cell r="EV231">
            <v>301</v>
          </cell>
          <cell r="EW231">
            <v>361</v>
          </cell>
          <cell r="EX231">
            <v>790</v>
          </cell>
          <cell r="EY231">
            <v>392</v>
          </cell>
          <cell r="EZ231">
            <v>398</v>
          </cell>
          <cell r="FA231">
            <v>695</v>
          </cell>
          <cell r="FB231">
            <v>336</v>
          </cell>
          <cell r="FC231">
            <v>359</v>
          </cell>
          <cell r="FD231">
            <v>747</v>
          </cell>
          <cell r="FE231">
            <v>341</v>
          </cell>
          <cell r="FF231">
            <v>406</v>
          </cell>
          <cell r="FG231">
            <v>799</v>
          </cell>
          <cell r="FH231">
            <v>381</v>
          </cell>
          <cell r="FI231">
            <v>418</v>
          </cell>
          <cell r="FJ231">
            <v>833</v>
          </cell>
          <cell r="FK231">
            <v>400</v>
          </cell>
          <cell r="FL231">
            <v>433</v>
          </cell>
          <cell r="FM231">
            <v>843</v>
          </cell>
          <cell r="FN231">
            <v>406</v>
          </cell>
          <cell r="FO231">
            <v>437</v>
          </cell>
          <cell r="FP231">
            <v>831</v>
          </cell>
          <cell r="FQ231">
            <v>409</v>
          </cell>
          <cell r="FR231">
            <v>422</v>
          </cell>
          <cell r="FS231">
            <v>882</v>
          </cell>
          <cell r="FT231">
            <v>454</v>
          </cell>
          <cell r="FU231">
            <v>428</v>
          </cell>
          <cell r="FV231">
            <v>834</v>
          </cell>
          <cell r="FW231">
            <v>416</v>
          </cell>
          <cell r="FX231">
            <v>418</v>
          </cell>
          <cell r="FY231">
            <v>869</v>
          </cell>
          <cell r="FZ231">
            <v>399</v>
          </cell>
          <cell r="GA231">
            <v>470</v>
          </cell>
          <cell r="GB231">
            <v>821</v>
          </cell>
          <cell r="GC231">
            <v>442</v>
          </cell>
          <cell r="GD231">
            <v>379</v>
          </cell>
          <cell r="GE231">
            <v>811</v>
          </cell>
          <cell r="GF231">
            <v>416</v>
          </cell>
          <cell r="GG231">
            <v>395</v>
          </cell>
          <cell r="GH231">
            <v>799</v>
          </cell>
          <cell r="GI231">
            <v>388</v>
          </cell>
          <cell r="GJ231">
            <v>411</v>
          </cell>
          <cell r="GK231">
            <v>780</v>
          </cell>
          <cell r="GL231">
            <v>370</v>
          </cell>
          <cell r="GM231">
            <v>410</v>
          </cell>
          <cell r="GN231">
            <v>820</v>
          </cell>
          <cell r="GO231">
            <v>381</v>
          </cell>
          <cell r="GP231">
            <v>439</v>
          </cell>
          <cell r="GQ231">
            <v>794</v>
          </cell>
          <cell r="GR231">
            <v>381</v>
          </cell>
          <cell r="GS231">
            <v>413</v>
          </cell>
          <cell r="GT231">
            <v>767</v>
          </cell>
          <cell r="GU231">
            <v>372</v>
          </cell>
          <cell r="GV231">
            <v>395</v>
          </cell>
          <cell r="GW231">
            <v>804</v>
          </cell>
          <cell r="GX231">
            <v>397</v>
          </cell>
          <cell r="GY231">
            <v>407</v>
          </cell>
          <cell r="GZ231">
            <v>770</v>
          </cell>
          <cell r="HA231">
            <v>386</v>
          </cell>
          <cell r="HB231">
            <v>384</v>
          </cell>
          <cell r="HC231">
            <v>748</v>
          </cell>
          <cell r="HD231">
            <v>351</v>
          </cell>
          <cell r="HE231">
            <v>397</v>
          </cell>
          <cell r="HF231">
            <v>807</v>
          </cell>
          <cell r="HG231">
            <v>419</v>
          </cell>
          <cell r="HH231">
            <v>388</v>
          </cell>
          <cell r="HI231">
            <v>844</v>
          </cell>
          <cell r="HJ231">
            <v>431</v>
          </cell>
          <cell r="HK231">
            <v>413</v>
          </cell>
          <cell r="HL231">
            <v>824</v>
          </cell>
          <cell r="HM231">
            <v>417</v>
          </cell>
          <cell r="HN231">
            <v>407</v>
          </cell>
          <cell r="HO231">
            <v>898</v>
          </cell>
          <cell r="HP231">
            <v>461</v>
          </cell>
          <cell r="HQ231">
            <v>437</v>
          </cell>
          <cell r="HR231">
            <v>973</v>
          </cell>
          <cell r="HS231">
            <v>492</v>
          </cell>
          <cell r="HT231">
            <v>481</v>
          </cell>
          <cell r="HU231">
            <v>755</v>
          </cell>
          <cell r="HV231">
            <v>374</v>
          </cell>
          <cell r="HW231">
            <v>381</v>
          </cell>
          <cell r="HX231">
            <v>795</v>
          </cell>
          <cell r="HY231">
            <v>369</v>
          </cell>
          <cell r="HZ231">
            <v>426</v>
          </cell>
          <cell r="IA231">
            <v>764</v>
          </cell>
          <cell r="IB231">
            <v>387</v>
          </cell>
          <cell r="IC231">
            <v>377</v>
          </cell>
          <cell r="ID231">
            <v>664</v>
          </cell>
          <cell r="IE231">
            <v>342</v>
          </cell>
          <cell r="IF231">
            <v>322</v>
          </cell>
          <cell r="IG231">
            <v>602</v>
          </cell>
          <cell r="IH231">
            <v>291</v>
          </cell>
          <cell r="II231">
            <v>311</v>
          </cell>
          <cell r="IJ231">
            <v>488</v>
          </cell>
          <cell r="IK231">
            <v>221</v>
          </cell>
          <cell r="IL231">
            <v>267</v>
          </cell>
          <cell r="IM231">
            <v>540</v>
          </cell>
          <cell r="IN231">
            <v>249</v>
          </cell>
          <cell r="IO231">
            <v>291</v>
          </cell>
          <cell r="IP231">
            <v>570</v>
          </cell>
          <cell r="IQ231">
            <v>232</v>
          </cell>
          <cell r="IR231">
            <v>338</v>
          </cell>
          <cell r="IS231">
            <v>490</v>
          </cell>
          <cell r="IT231">
            <v>229</v>
          </cell>
          <cell r="IU231">
            <v>261</v>
          </cell>
          <cell r="IV231">
            <v>485</v>
          </cell>
          <cell r="IW231">
            <v>225</v>
          </cell>
          <cell r="IX231">
            <v>260</v>
          </cell>
          <cell r="IY231">
            <v>434</v>
          </cell>
          <cell r="IZ231">
            <v>206</v>
          </cell>
          <cell r="JA231">
            <v>228</v>
          </cell>
          <cell r="JB231">
            <v>443</v>
          </cell>
          <cell r="JC231">
            <v>191</v>
          </cell>
          <cell r="JD231">
            <v>252</v>
          </cell>
          <cell r="JE231">
            <v>408</v>
          </cell>
          <cell r="JF231">
            <v>181</v>
          </cell>
          <cell r="JG231">
            <v>227</v>
          </cell>
          <cell r="JH231">
            <v>390</v>
          </cell>
          <cell r="JI231">
            <v>192</v>
          </cell>
          <cell r="JJ231">
            <v>198</v>
          </cell>
          <cell r="JK231">
            <v>317</v>
          </cell>
          <cell r="JL231">
            <v>129</v>
          </cell>
          <cell r="JM231">
            <v>188</v>
          </cell>
          <cell r="JN231">
            <v>328</v>
          </cell>
          <cell r="JO231">
            <v>140</v>
          </cell>
          <cell r="JP231">
            <v>188</v>
          </cell>
          <cell r="JQ231">
            <v>283</v>
          </cell>
          <cell r="JR231">
            <v>118</v>
          </cell>
          <cell r="JS231">
            <v>165</v>
          </cell>
          <cell r="JT231">
            <v>269</v>
          </cell>
          <cell r="JU231">
            <v>107</v>
          </cell>
          <cell r="JV231">
            <v>162</v>
          </cell>
          <cell r="JW231">
            <v>229</v>
          </cell>
          <cell r="JX231">
            <v>92</v>
          </cell>
          <cell r="JY231">
            <v>137</v>
          </cell>
          <cell r="JZ231">
            <v>190</v>
          </cell>
          <cell r="KA231">
            <v>78</v>
          </cell>
          <cell r="KB231">
            <v>112</v>
          </cell>
          <cell r="KC231">
            <v>159</v>
          </cell>
          <cell r="KD231">
            <v>48</v>
          </cell>
          <cell r="KE231">
            <v>111</v>
          </cell>
          <cell r="KF231">
            <v>607</v>
          </cell>
          <cell r="KG231">
            <v>189</v>
          </cell>
          <cell r="KH231">
            <v>418</v>
          </cell>
        </row>
        <row r="232">
          <cell r="C232" t="str">
            <v>Salford</v>
          </cell>
          <cell r="D232" t="str">
            <v>E08000006</v>
          </cell>
          <cell r="E232" t="str">
            <v>Metropolitan District</v>
          </cell>
          <cell r="F232">
            <v>245614</v>
          </cell>
          <cell r="G232">
            <v>161322</v>
          </cell>
          <cell r="H232">
            <v>6.8140346000000003</v>
          </cell>
          <cell r="I232">
            <v>0.65681109383015623</v>
          </cell>
          <cell r="J232">
            <v>15655</v>
          </cell>
          <cell r="K232">
            <v>15088</v>
          </cell>
          <cell r="L232">
            <v>22071</v>
          </cell>
          <cell r="M232">
            <v>20776</v>
          </cell>
          <cell r="N232">
            <v>16326</v>
          </cell>
          <cell r="O232">
            <v>15340</v>
          </cell>
          <cell r="P232">
            <v>16235</v>
          </cell>
          <cell r="Q232">
            <v>15623</v>
          </cell>
          <cell r="R232">
            <v>12389</v>
          </cell>
          <cell r="S232">
            <v>11819</v>
          </cell>
          <cell r="T232">
            <v>123672</v>
          </cell>
          <cell r="U232">
            <v>121942</v>
          </cell>
          <cell r="V232">
            <v>3449</v>
          </cell>
          <cell r="W232">
            <v>1743</v>
          </cell>
          <cell r="X232">
            <v>1706</v>
          </cell>
          <cell r="Y232">
            <v>3524</v>
          </cell>
          <cell r="Z232">
            <v>1782</v>
          </cell>
          <cell r="AA232">
            <v>1742</v>
          </cell>
          <cell r="AB232">
            <v>3567</v>
          </cell>
          <cell r="AC232">
            <v>1799</v>
          </cell>
          <cell r="AD232">
            <v>1768</v>
          </cell>
          <cell r="AE232">
            <v>3471</v>
          </cell>
          <cell r="AF232">
            <v>1789</v>
          </cell>
          <cell r="AG232">
            <v>1682</v>
          </cell>
          <cell r="AH232">
            <v>3519</v>
          </cell>
          <cell r="AI232">
            <v>1790</v>
          </cell>
          <cell r="AJ232">
            <v>1729</v>
          </cell>
          <cell r="AK232">
            <v>3267</v>
          </cell>
          <cell r="AL232">
            <v>1690</v>
          </cell>
          <cell r="AM232">
            <v>1577</v>
          </cell>
          <cell r="AN232">
            <v>3176</v>
          </cell>
          <cell r="AO232">
            <v>1651</v>
          </cell>
          <cell r="AP232">
            <v>1525</v>
          </cell>
          <cell r="AQ232">
            <v>3224</v>
          </cell>
          <cell r="AR232">
            <v>1716</v>
          </cell>
          <cell r="AS232">
            <v>1508</v>
          </cell>
          <cell r="AT232">
            <v>3042</v>
          </cell>
          <cell r="AU232">
            <v>1581</v>
          </cell>
          <cell r="AV232">
            <v>1461</v>
          </cell>
          <cell r="AW232">
            <v>2936</v>
          </cell>
          <cell r="AX232">
            <v>1514</v>
          </cell>
          <cell r="AY232">
            <v>1422</v>
          </cell>
          <cell r="AZ232">
            <v>2787</v>
          </cell>
          <cell r="BA232">
            <v>1419</v>
          </cell>
          <cell r="BB232">
            <v>1368</v>
          </cell>
          <cell r="BC232">
            <v>2578</v>
          </cell>
          <cell r="BD232">
            <v>1316</v>
          </cell>
          <cell r="BE232">
            <v>1262</v>
          </cell>
          <cell r="BF232">
            <v>2454</v>
          </cell>
          <cell r="BG232">
            <v>1244</v>
          </cell>
          <cell r="BH232">
            <v>1210</v>
          </cell>
          <cell r="BI232">
            <v>2440</v>
          </cell>
          <cell r="BJ232">
            <v>1219</v>
          </cell>
          <cell r="BK232">
            <v>1221</v>
          </cell>
          <cell r="BL232">
            <v>2524</v>
          </cell>
          <cell r="BM232">
            <v>1266</v>
          </cell>
          <cell r="BN232">
            <v>1258</v>
          </cell>
          <cell r="BO232">
            <v>2567</v>
          </cell>
          <cell r="BP232">
            <v>1262</v>
          </cell>
          <cell r="BQ232">
            <v>1305</v>
          </cell>
          <cell r="BR232">
            <v>2628</v>
          </cell>
          <cell r="BS232">
            <v>1291</v>
          </cell>
          <cell r="BT232">
            <v>1337</v>
          </cell>
          <cell r="BU232">
            <v>2685</v>
          </cell>
          <cell r="BV232">
            <v>1363</v>
          </cell>
          <cell r="BW232">
            <v>1322</v>
          </cell>
          <cell r="BX232">
            <v>2917</v>
          </cell>
          <cell r="BY232">
            <v>1523</v>
          </cell>
          <cell r="BZ232">
            <v>1394</v>
          </cell>
          <cell r="CA232">
            <v>3210</v>
          </cell>
          <cell r="CB232">
            <v>1630</v>
          </cell>
          <cell r="CC232">
            <v>1580</v>
          </cell>
          <cell r="CD232">
            <v>3350</v>
          </cell>
          <cell r="CE232">
            <v>1726</v>
          </cell>
          <cell r="CF232">
            <v>1624</v>
          </cell>
          <cell r="CG232">
            <v>3416</v>
          </cell>
          <cell r="CH232">
            <v>1777</v>
          </cell>
          <cell r="CI232">
            <v>1639</v>
          </cell>
          <cell r="CJ232">
            <v>3832</v>
          </cell>
          <cell r="CK232">
            <v>1941</v>
          </cell>
          <cell r="CL232">
            <v>1891</v>
          </cell>
          <cell r="CM232">
            <v>4200</v>
          </cell>
          <cell r="CN232">
            <v>2134</v>
          </cell>
          <cell r="CO232">
            <v>2066</v>
          </cell>
          <cell r="CP232">
            <v>4505</v>
          </cell>
          <cell r="CQ232">
            <v>2270</v>
          </cell>
          <cell r="CR232">
            <v>2235</v>
          </cell>
          <cell r="CS232">
            <v>4307</v>
          </cell>
          <cell r="CT232">
            <v>2193</v>
          </cell>
          <cell r="CU232">
            <v>2114</v>
          </cell>
          <cell r="CV232">
            <v>4368</v>
          </cell>
          <cell r="CW232">
            <v>2282</v>
          </cell>
          <cell r="CX232">
            <v>2086</v>
          </cell>
          <cell r="CY232">
            <v>4234</v>
          </cell>
          <cell r="CZ232">
            <v>2175</v>
          </cell>
          <cell r="DA232">
            <v>2059</v>
          </cell>
          <cell r="DB232">
            <v>4468</v>
          </cell>
          <cell r="DC232">
            <v>2265</v>
          </cell>
          <cell r="DD232">
            <v>2203</v>
          </cell>
          <cell r="DE232">
            <v>4524</v>
          </cell>
          <cell r="DF232">
            <v>2378</v>
          </cell>
          <cell r="DG232">
            <v>2146</v>
          </cell>
          <cell r="DH232">
            <v>4383</v>
          </cell>
          <cell r="DI232">
            <v>2341</v>
          </cell>
          <cell r="DJ232">
            <v>2042</v>
          </cell>
          <cell r="DK232">
            <v>4389</v>
          </cell>
          <cell r="DL232">
            <v>2228</v>
          </cell>
          <cell r="DM232">
            <v>2161</v>
          </cell>
          <cell r="DN232">
            <v>4270</v>
          </cell>
          <cell r="DO232">
            <v>2136</v>
          </cell>
          <cell r="DP232">
            <v>2134</v>
          </cell>
          <cell r="DQ232">
            <v>4056</v>
          </cell>
          <cell r="DR232">
            <v>2093</v>
          </cell>
          <cell r="DS232">
            <v>1963</v>
          </cell>
          <cell r="DT232">
            <v>3848</v>
          </cell>
          <cell r="DU232">
            <v>1980</v>
          </cell>
          <cell r="DV232">
            <v>1868</v>
          </cell>
          <cell r="DW232">
            <v>3777</v>
          </cell>
          <cell r="DX232">
            <v>1994</v>
          </cell>
          <cell r="DY232">
            <v>1783</v>
          </cell>
          <cell r="DZ232">
            <v>3631</v>
          </cell>
          <cell r="EA232">
            <v>1927</v>
          </cell>
          <cell r="EB232">
            <v>1704</v>
          </cell>
          <cell r="EC232">
            <v>3112</v>
          </cell>
          <cell r="ED232">
            <v>1651</v>
          </cell>
          <cell r="EE232">
            <v>1461</v>
          </cell>
          <cell r="EF232">
            <v>2804</v>
          </cell>
          <cell r="EG232">
            <v>1466</v>
          </cell>
          <cell r="EH232">
            <v>1338</v>
          </cell>
          <cell r="EI232">
            <v>3089</v>
          </cell>
          <cell r="EJ232">
            <v>1583</v>
          </cell>
          <cell r="EK232">
            <v>1506</v>
          </cell>
          <cell r="EL232">
            <v>3013</v>
          </cell>
          <cell r="EM232">
            <v>1583</v>
          </cell>
          <cell r="EN232">
            <v>1430</v>
          </cell>
          <cell r="EO232">
            <v>2795</v>
          </cell>
          <cell r="EP232">
            <v>1384</v>
          </cell>
          <cell r="EQ232">
            <v>1411</v>
          </cell>
          <cell r="ER232">
            <v>2971</v>
          </cell>
          <cell r="ES232">
            <v>1481</v>
          </cell>
          <cell r="ET232">
            <v>1490</v>
          </cell>
          <cell r="EU232">
            <v>3240</v>
          </cell>
          <cell r="EV232">
            <v>1632</v>
          </cell>
          <cell r="EW232">
            <v>1608</v>
          </cell>
          <cell r="EX232">
            <v>3234</v>
          </cell>
          <cell r="EY232">
            <v>1625</v>
          </cell>
          <cell r="EZ232">
            <v>1609</v>
          </cell>
          <cell r="FA232">
            <v>3050</v>
          </cell>
          <cell r="FB232">
            <v>1558</v>
          </cell>
          <cell r="FC232">
            <v>1492</v>
          </cell>
          <cell r="FD232">
            <v>3304</v>
          </cell>
          <cell r="FE232">
            <v>1615</v>
          </cell>
          <cell r="FF232">
            <v>1689</v>
          </cell>
          <cell r="FG232">
            <v>3297</v>
          </cell>
          <cell r="FH232">
            <v>1637</v>
          </cell>
          <cell r="FI232">
            <v>1660</v>
          </cell>
          <cell r="FJ232">
            <v>3179</v>
          </cell>
          <cell r="FK232">
            <v>1633</v>
          </cell>
          <cell r="FL232">
            <v>1546</v>
          </cell>
          <cell r="FM232">
            <v>3268</v>
          </cell>
          <cell r="FN232">
            <v>1701</v>
          </cell>
          <cell r="FO232">
            <v>1567</v>
          </cell>
          <cell r="FP232">
            <v>3283</v>
          </cell>
          <cell r="FQ232">
            <v>1701</v>
          </cell>
          <cell r="FR232">
            <v>1582</v>
          </cell>
          <cell r="FS232">
            <v>3211</v>
          </cell>
          <cell r="FT232">
            <v>1652</v>
          </cell>
          <cell r="FU232">
            <v>1559</v>
          </cell>
          <cell r="FV232">
            <v>3174</v>
          </cell>
          <cell r="FW232">
            <v>1593</v>
          </cell>
          <cell r="FX232">
            <v>1581</v>
          </cell>
          <cell r="FY232">
            <v>3157</v>
          </cell>
          <cell r="FZ232">
            <v>1621</v>
          </cell>
          <cell r="GA232">
            <v>1536</v>
          </cell>
          <cell r="GB232">
            <v>2935</v>
          </cell>
          <cell r="GC232">
            <v>1524</v>
          </cell>
          <cell r="GD232">
            <v>1411</v>
          </cell>
          <cell r="GE232">
            <v>2763</v>
          </cell>
          <cell r="GF232">
            <v>1406</v>
          </cell>
          <cell r="GG232">
            <v>1357</v>
          </cell>
          <cell r="GH232">
            <v>2823</v>
          </cell>
          <cell r="GI232">
            <v>1450</v>
          </cell>
          <cell r="GJ232">
            <v>1373</v>
          </cell>
          <cell r="GK232">
            <v>2662</v>
          </cell>
          <cell r="GL232">
            <v>1383</v>
          </cell>
          <cell r="GM232">
            <v>1279</v>
          </cell>
          <cell r="GN232">
            <v>2696</v>
          </cell>
          <cell r="GO232">
            <v>1362</v>
          </cell>
          <cell r="GP232">
            <v>1334</v>
          </cell>
          <cell r="GQ232">
            <v>2315</v>
          </cell>
          <cell r="GR232">
            <v>1165</v>
          </cell>
          <cell r="GS232">
            <v>1150</v>
          </cell>
          <cell r="GT232">
            <v>2204</v>
          </cell>
          <cell r="GU232">
            <v>1175</v>
          </cell>
          <cell r="GV232">
            <v>1029</v>
          </cell>
          <cell r="GW232">
            <v>2240</v>
          </cell>
          <cell r="GX232">
            <v>1125</v>
          </cell>
          <cell r="GY232">
            <v>1115</v>
          </cell>
          <cell r="GZ232">
            <v>2254</v>
          </cell>
          <cell r="HA232">
            <v>1201</v>
          </cell>
          <cell r="HB232">
            <v>1053</v>
          </cell>
          <cell r="HC232">
            <v>2100</v>
          </cell>
          <cell r="HD232">
            <v>1050</v>
          </cell>
          <cell r="HE232">
            <v>1050</v>
          </cell>
          <cell r="HF232">
            <v>2151</v>
          </cell>
          <cell r="HG232">
            <v>1072</v>
          </cell>
          <cell r="HH232">
            <v>1079</v>
          </cell>
          <cell r="HI232">
            <v>2237</v>
          </cell>
          <cell r="HJ232">
            <v>1130</v>
          </cell>
          <cell r="HK232">
            <v>1107</v>
          </cell>
          <cell r="HL232">
            <v>2176</v>
          </cell>
          <cell r="HM232">
            <v>1117</v>
          </cell>
          <cell r="HN232">
            <v>1059</v>
          </cell>
          <cell r="HO232">
            <v>2327</v>
          </cell>
          <cell r="HP232">
            <v>1157</v>
          </cell>
          <cell r="HQ232">
            <v>1170</v>
          </cell>
          <cell r="HR232">
            <v>2630</v>
          </cell>
          <cell r="HS232">
            <v>1255</v>
          </cell>
          <cell r="HT232">
            <v>1375</v>
          </cell>
          <cell r="HU232">
            <v>1879</v>
          </cell>
          <cell r="HV232">
            <v>952</v>
          </cell>
          <cell r="HW232">
            <v>927</v>
          </cell>
          <cell r="HX232">
            <v>1832</v>
          </cell>
          <cell r="HY232">
            <v>884</v>
          </cell>
          <cell r="HZ232">
            <v>948</v>
          </cell>
          <cell r="IA232">
            <v>1740</v>
          </cell>
          <cell r="IB232">
            <v>827</v>
          </cell>
          <cell r="IC232">
            <v>913</v>
          </cell>
          <cell r="ID232">
            <v>1708</v>
          </cell>
          <cell r="IE232">
            <v>818</v>
          </cell>
          <cell r="IF232">
            <v>890</v>
          </cell>
          <cell r="IG232">
            <v>1603</v>
          </cell>
          <cell r="IH232">
            <v>733</v>
          </cell>
          <cell r="II232">
            <v>870</v>
          </cell>
          <cell r="IJ232">
            <v>1468</v>
          </cell>
          <cell r="IK232">
            <v>677</v>
          </cell>
          <cell r="IL232">
            <v>791</v>
          </cell>
          <cell r="IM232">
            <v>1440</v>
          </cell>
          <cell r="IN232">
            <v>651</v>
          </cell>
          <cell r="IO232">
            <v>789</v>
          </cell>
          <cell r="IP232">
            <v>1436</v>
          </cell>
          <cell r="IQ232">
            <v>678</v>
          </cell>
          <cell r="IR232">
            <v>758</v>
          </cell>
          <cell r="IS232">
            <v>1426</v>
          </cell>
          <cell r="IT232">
            <v>659</v>
          </cell>
          <cell r="IU232">
            <v>767</v>
          </cell>
          <cell r="IV232">
            <v>1248</v>
          </cell>
          <cell r="IW232">
            <v>585</v>
          </cell>
          <cell r="IX232">
            <v>663</v>
          </cell>
          <cell r="IY232">
            <v>1280</v>
          </cell>
          <cell r="IZ232">
            <v>571</v>
          </cell>
          <cell r="JA232">
            <v>709</v>
          </cell>
          <cell r="JB232">
            <v>1064</v>
          </cell>
          <cell r="JC232">
            <v>464</v>
          </cell>
          <cell r="JD232">
            <v>600</v>
          </cell>
          <cell r="JE232">
            <v>1021</v>
          </cell>
          <cell r="JF232">
            <v>435</v>
          </cell>
          <cell r="JG232">
            <v>586</v>
          </cell>
          <cell r="JH232">
            <v>882</v>
          </cell>
          <cell r="JI232">
            <v>345</v>
          </cell>
          <cell r="JJ232">
            <v>537</v>
          </cell>
          <cell r="JK232">
            <v>900</v>
          </cell>
          <cell r="JL232">
            <v>367</v>
          </cell>
          <cell r="JM232">
            <v>533</v>
          </cell>
          <cell r="JN232">
            <v>797</v>
          </cell>
          <cell r="JO232">
            <v>308</v>
          </cell>
          <cell r="JP232">
            <v>489</v>
          </cell>
          <cell r="JQ232">
            <v>760</v>
          </cell>
          <cell r="JR232">
            <v>298</v>
          </cell>
          <cell r="JS232">
            <v>462</v>
          </cell>
          <cell r="JT232">
            <v>640</v>
          </cell>
          <cell r="JU232">
            <v>229</v>
          </cell>
          <cell r="JV232">
            <v>411</v>
          </cell>
          <cell r="JW232">
            <v>573</v>
          </cell>
          <cell r="JX232">
            <v>232</v>
          </cell>
          <cell r="JY232">
            <v>341</v>
          </cell>
          <cell r="JZ232">
            <v>514</v>
          </cell>
          <cell r="KA232">
            <v>186</v>
          </cell>
          <cell r="KB232">
            <v>328</v>
          </cell>
          <cell r="KC232">
            <v>459</v>
          </cell>
          <cell r="KD232">
            <v>137</v>
          </cell>
          <cell r="KE232">
            <v>322</v>
          </cell>
          <cell r="KF232">
            <v>1727</v>
          </cell>
          <cell r="KG232">
            <v>520</v>
          </cell>
          <cell r="KH232">
            <v>1207</v>
          </cell>
        </row>
        <row r="233">
          <cell r="C233" t="str">
            <v>Sandwell</v>
          </cell>
          <cell r="D233" t="str">
            <v>E08000028</v>
          </cell>
          <cell r="E233" t="str">
            <v>Metropolitan District</v>
          </cell>
          <cell r="F233">
            <v>319455</v>
          </cell>
          <cell r="G233">
            <v>200051</v>
          </cell>
          <cell r="H233">
            <v>8.3513405799999987</v>
          </cell>
          <cell r="I233">
            <v>0.62622591601320998</v>
          </cell>
          <cell r="J233">
            <v>18694</v>
          </cell>
          <cell r="K233">
            <v>17494</v>
          </cell>
          <cell r="L233">
            <v>22717</v>
          </cell>
          <cell r="M233">
            <v>24213</v>
          </cell>
          <cell r="N233">
            <v>21179</v>
          </cell>
          <cell r="O233">
            <v>20806</v>
          </cell>
          <cell r="P233">
            <v>21351</v>
          </cell>
          <cell r="Q233">
            <v>21969</v>
          </cell>
          <cell r="R233">
            <v>15903</v>
          </cell>
          <cell r="S233">
            <v>15725</v>
          </cell>
          <cell r="T233">
            <v>157799</v>
          </cell>
          <cell r="U233">
            <v>161656</v>
          </cell>
          <cell r="V233">
            <v>4725</v>
          </cell>
          <cell r="W233">
            <v>2406</v>
          </cell>
          <cell r="X233">
            <v>2319</v>
          </cell>
          <cell r="Y233">
            <v>4677</v>
          </cell>
          <cell r="Z233">
            <v>2380</v>
          </cell>
          <cell r="AA233">
            <v>2297</v>
          </cell>
          <cell r="AB233">
            <v>5174</v>
          </cell>
          <cell r="AC233">
            <v>2706</v>
          </cell>
          <cell r="AD233">
            <v>2468</v>
          </cell>
          <cell r="AE233">
            <v>5021</v>
          </cell>
          <cell r="AF233">
            <v>2591</v>
          </cell>
          <cell r="AG233">
            <v>2430</v>
          </cell>
          <cell r="AH233">
            <v>4528</v>
          </cell>
          <cell r="AI233">
            <v>2267</v>
          </cell>
          <cell r="AJ233">
            <v>2261</v>
          </cell>
          <cell r="AK233">
            <v>4592</v>
          </cell>
          <cell r="AL233">
            <v>2309</v>
          </cell>
          <cell r="AM233">
            <v>2283</v>
          </cell>
          <cell r="AN233">
            <v>4784</v>
          </cell>
          <cell r="AO233">
            <v>2411</v>
          </cell>
          <cell r="AP233">
            <v>2373</v>
          </cell>
          <cell r="AQ233">
            <v>4696</v>
          </cell>
          <cell r="AR233">
            <v>2430</v>
          </cell>
          <cell r="AS233">
            <v>2266</v>
          </cell>
          <cell r="AT233">
            <v>4444</v>
          </cell>
          <cell r="AU233">
            <v>2249</v>
          </cell>
          <cell r="AV233">
            <v>2195</v>
          </cell>
          <cell r="AW233">
            <v>4450</v>
          </cell>
          <cell r="AX233">
            <v>2289</v>
          </cell>
          <cell r="AY233">
            <v>2161</v>
          </cell>
          <cell r="AZ233">
            <v>4179</v>
          </cell>
          <cell r="BA233">
            <v>2129</v>
          </cell>
          <cell r="BB233">
            <v>2050</v>
          </cell>
          <cell r="BC233">
            <v>3971</v>
          </cell>
          <cell r="BD233">
            <v>2075</v>
          </cell>
          <cell r="BE233">
            <v>1896</v>
          </cell>
          <cell r="BF233">
            <v>3960</v>
          </cell>
          <cell r="BG233">
            <v>1991</v>
          </cell>
          <cell r="BH233">
            <v>1969</v>
          </cell>
          <cell r="BI233">
            <v>3802</v>
          </cell>
          <cell r="BJ233">
            <v>2004</v>
          </cell>
          <cell r="BK233">
            <v>1798</v>
          </cell>
          <cell r="BL233">
            <v>3878</v>
          </cell>
          <cell r="BM233">
            <v>1950</v>
          </cell>
          <cell r="BN233">
            <v>1928</v>
          </cell>
          <cell r="BO233">
            <v>3804</v>
          </cell>
          <cell r="BP233">
            <v>2038</v>
          </cell>
          <cell r="BQ233">
            <v>1766</v>
          </cell>
          <cell r="BR233">
            <v>3921</v>
          </cell>
          <cell r="BS233">
            <v>2030</v>
          </cell>
          <cell r="BT233">
            <v>1891</v>
          </cell>
          <cell r="BU233">
            <v>4092</v>
          </cell>
          <cell r="BV233">
            <v>2174</v>
          </cell>
          <cell r="BW233">
            <v>1918</v>
          </cell>
          <cell r="BX233">
            <v>4091</v>
          </cell>
          <cell r="BY233">
            <v>2164</v>
          </cell>
          <cell r="BZ233">
            <v>1927</v>
          </cell>
          <cell r="CA233">
            <v>3715</v>
          </cell>
          <cell r="CB233">
            <v>1892</v>
          </cell>
          <cell r="CC233">
            <v>1823</v>
          </cell>
          <cell r="CD233">
            <v>3700</v>
          </cell>
          <cell r="CE233">
            <v>1911</v>
          </cell>
          <cell r="CF233">
            <v>1789</v>
          </cell>
          <cell r="CG233">
            <v>3883</v>
          </cell>
          <cell r="CH233">
            <v>1988</v>
          </cell>
          <cell r="CI233">
            <v>1895</v>
          </cell>
          <cell r="CJ233">
            <v>4009</v>
          </cell>
          <cell r="CK233">
            <v>2139</v>
          </cell>
          <cell r="CL233">
            <v>1870</v>
          </cell>
          <cell r="CM233">
            <v>4350</v>
          </cell>
          <cell r="CN233">
            <v>2174</v>
          </cell>
          <cell r="CO233">
            <v>2176</v>
          </cell>
          <cell r="CP233">
            <v>4427</v>
          </cell>
          <cell r="CQ233">
            <v>2222</v>
          </cell>
          <cell r="CR233">
            <v>2205</v>
          </cell>
          <cell r="CS233">
            <v>4407</v>
          </cell>
          <cell r="CT233">
            <v>2241</v>
          </cell>
          <cell r="CU233">
            <v>2166</v>
          </cell>
          <cell r="CV233">
            <v>4538</v>
          </cell>
          <cell r="CW233">
            <v>2210</v>
          </cell>
          <cell r="CX233">
            <v>2328</v>
          </cell>
          <cell r="CY233">
            <v>4473</v>
          </cell>
          <cell r="CZ233">
            <v>2250</v>
          </cell>
          <cell r="DA233">
            <v>2223</v>
          </cell>
          <cell r="DB233">
            <v>4829</v>
          </cell>
          <cell r="DC233">
            <v>2255</v>
          </cell>
          <cell r="DD233">
            <v>2574</v>
          </cell>
          <cell r="DE233">
            <v>4862</v>
          </cell>
          <cell r="DF233">
            <v>2372</v>
          </cell>
          <cell r="DG233">
            <v>2490</v>
          </cell>
          <cell r="DH233">
            <v>4797</v>
          </cell>
          <cell r="DI233">
            <v>2346</v>
          </cell>
          <cell r="DJ233">
            <v>2451</v>
          </cell>
          <cell r="DK233">
            <v>4780</v>
          </cell>
          <cell r="DL233">
            <v>2244</v>
          </cell>
          <cell r="DM233">
            <v>2536</v>
          </cell>
          <cell r="DN233">
            <v>4751</v>
          </cell>
          <cell r="DO233">
            <v>2275</v>
          </cell>
          <cell r="DP233">
            <v>2476</v>
          </cell>
          <cell r="DQ233">
            <v>4734</v>
          </cell>
          <cell r="DR233">
            <v>2250</v>
          </cell>
          <cell r="DS233">
            <v>2484</v>
          </cell>
          <cell r="DT233">
            <v>4759</v>
          </cell>
          <cell r="DU233">
            <v>2274</v>
          </cell>
          <cell r="DV233">
            <v>2485</v>
          </cell>
          <cell r="DW233">
            <v>4549</v>
          </cell>
          <cell r="DX233">
            <v>2279</v>
          </cell>
          <cell r="DY233">
            <v>2270</v>
          </cell>
          <cell r="DZ233">
            <v>4220</v>
          </cell>
          <cell r="EA233">
            <v>2081</v>
          </cell>
          <cell r="EB233">
            <v>2139</v>
          </cell>
          <cell r="EC233">
            <v>3962</v>
          </cell>
          <cell r="ED233">
            <v>1990</v>
          </cell>
          <cell r="EE233">
            <v>1972</v>
          </cell>
          <cell r="EF233">
            <v>3877</v>
          </cell>
          <cell r="EG233">
            <v>1947</v>
          </cell>
          <cell r="EH233">
            <v>1930</v>
          </cell>
          <cell r="EI233">
            <v>4043</v>
          </cell>
          <cell r="EJ233">
            <v>2035</v>
          </cell>
          <cell r="EK233">
            <v>2008</v>
          </cell>
          <cell r="EL233">
            <v>4072</v>
          </cell>
          <cell r="EM233">
            <v>2083</v>
          </cell>
          <cell r="EN233">
            <v>1989</v>
          </cell>
          <cell r="EO233">
            <v>4264</v>
          </cell>
          <cell r="EP233">
            <v>2235</v>
          </cell>
          <cell r="EQ233">
            <v>2029</v>
          </cell>
          <cell r="ER233">
            <v>4327</v>
          </cell>
          <cell r="ES233">
            <v>2242</v>
          </cell>
          <cell r="ET233">
            <v>2085</v>
          </cell>
          <cell r="EU233">
            <v>4290</v>
          </cell>
          <cell r="EV233">
            <v>2195</v>
          </cell>
          <cell r="EW233">
            <v>2095</v>
          </cell>
          <cell r="EX233">
            <v>4381</v>
          </cell>
          <cell r="EY233">
            <v>2092</v>
          </cell>
          <cell r="EZ233">
            <v>2289</v>
          </cell>
          <cell r="FA233">
            <v>4536</v>
          </cell>
          <cell r="FB233">
            <v>2196</v>
          </cell>
          <cell r="FC233">
            <v>2340</v>
          </cell>
          <cell r="FD233">
            <v>4553</v>
          </cell>
          <cell r="FE233">
            <v>2251</v>
          </cell>
          <cell r="FF233">
            <v>2302</v>
          </cell>
          <cell r="FG233">
            <v>4528</v>
          </cell>
          <cell r="FH233">
            <v>2291</v>
          </cell>
          <cell r="FI233">
            <v>2237</v>
          </cell>
          <cell r="FJ233">
            <v>4476</v>
          </cell>
          <cell r="FK233">
            <v>2218</v>
          </cell>
          <cell r="FL233">
            <v>2258</v>
          </cell>
          <cell r="FM233">
            <v>4404</v>
          </cell>
          <cell r="FN233">
            <v>2164</v>
          </cell>
          <cell r="FO233">
            <v>2240</v>
          </cell>
          <cell r="FP233">
            <v>4379</v>
          </cell>
          <cell r="FQ233">
            <v>2050</v>
          </cell>
          <cell r="FR233">
            <v>2329</v>
          </cell>
          <cell r="FS233">
            <v>4430</v>
          </cell>
          <cell r="FT233">
            <v>2189</v>
          </cell>
          <cell r="FU233">
            <v>2241</v>
          </cell>
          <cell r="FV233">
            <v>4025</v>
          </cell>
          <cell r="FW233">
            <v>1966</v>
          </cell>
          <cell r="FX233">
            <v>2059</v>
          </cell>
          <cell r="FY233">
            <v>4073</v>
          </cell>
          <cell r="FZ233">
            <v>2011</v>
          </cell>
          <cell r="GA233">
            <v>2062</v>
          </cell>
          <cell r="GB233">
            <v>3916</v>
          </cell>
          <cell r="GC233">
            <v>2015</v>
          </cell>
          <cell r="GD233">
            <v>1901</v>
          </cell>
          <cell r="GE233">
            <v>3524</v>
          </cell>
          <cell r="GF233">
            <v>1740</v>
          </cell>
          <cell r="GG233">
            <v>1784</v>
          </cell>
          <cell r="GH233">
            <v>3597</v>
          </cell>
          <cell r="GI233">
            <v>1836</v>
          </cell>
          <cell r="GJ233">
            <v>1761</v>
          </cell>
          <cell r="GK233">
            <v>3365</v>
          </cell>
          <cell r="GL233">
            <v>1716</v>
          </cell>
          <cell r="GM233">
            <v>1649</v>
          </cell>
          <cell r="GN233">
            <v>3335</v>
          </cell>
          <cell r="GO233">
            <v>1698</v>
          </cell>
          <cell r="GP233">
            <v>1637</v>
          </cell>
          <cell r="GQ233">
            <v>3120</v>
          </cell>
          <cell r="GR233">
            <v>1594</v>
          </cell>
          <cell r="GS233">
            <v>1526</v>
          </cell>
          <cell r="GT233">
            <v>3178</v>
          </cell>
          <cell r="GU233">
            <v>1608</v>
          </cell>
          <cell r="GV233">
            <v>1570</v>
          </cell>
          <cell r="GW233">
            <v>2968</v>
          </cell>
          <cell r="GX233">
            <v>1509</v>
          </cell>
          <cell r="GY233">
            <v>1459</v>
          </cell>
          <cell r="GZ233">
            <v>2977</v>
          </cell>
          <cell r="HA233">
            <v>1438</v>
          </cell>
          <cell r="HB233">
            <v>1539</v>
          </cell>
          <cell r="HC233">
            <v>2833</v>
          </cell>
          <cell r="HD233">
            <v>1403</v>
          </cell>
          <cell r="HE233">
            <v>1430</v>
          </cell>
          <cell r="HF233">
            <v>2731</v>
          </cell>
          <cell r="HG233">
            <v>1361</v>
          </cell>
          <cell r="HH233">
            <v>1370</v>
          </cell>
          <cell r="HI233">
            <v>2822</v>
          </cell>
          <cell r="HJ233">
            <v>1364</v>
          </cell>
          <cell r="HK233">
            <v>1458</v>
          </cell>
          <cell r="HL233">
            <v>2885</v>
          </cell>
          <cell r="HM233">
            <v>1446</v>
          </cell>
          <cell r="HN233">
            <v>1439</v>
          </cell>
          <cell r="HO233">
            <v>2866</v>
          </cell>
          <cell r="HP233">
            <v>1438</v>
          </cell>
          <cell r="HQ233">
            <v>1428</v>
          </cell>
          <cell r="HR233">
            <v>2925</v>
          </cell>
          <cell r="HS233">
            <v>1437</v>
          </cell>
          <cell r="HT233">
            <v>1488</v>
          </cell>
          <cell r="HU233">
            <v>2396</v>
          </cell>
          <cell r="HV233">
            <v>1168</v>
          </cell>
          <cell r="HW233">
            <v>1228</v>
          </cell>
          <cell r="HX233">
            <v>2481</v>
          </cell>
          <cell r="HY233">
            <v>1157</v>
          </cell>
          <cell r="HZ233">
            <v>1324</v>
          </cell>
          <cell r="IA233">
            <v>2582</v>
          </cell>
          <cell r="IB233">
            <v>1210</v>
          </cell>
          <cell r="IC233">
            <v>1372</v>
          </cell>
          <cell r="ID233">
            <v>2503</v>
          </cell>
          <cell r="IE233">
            <v>1204</v>
          </cell>
          <cell r="IF233">
            <v>1299</v>
          </cell>
          <cell r="IG233">
            <v>2257</v>
          </cell>
          <cell r="IH233">
            <v>1028</v>
          </cell>
          <cell r="II233">
            <v>1229</v>
          </cell>
          <cell r="IJ233">
            <v>1987</v>
          </cell>
          <cell r="IK233">
            <v>932</v>
          </cell>
          <cell r="IL233">
            <v>1055</v>
          </cell>
          <cell r="IM233">
            <v>2061</v>
          </cell>
          <cell r="IN233">
            <v>940</v>
          </cell>
          <cell r="IO233">
            <v>1121</v>
          </cell>
          <cell r="IP233">
            <v>1993</v>
          </cell>
          <cell r="IQ233">
            <v>887</v>
          </cell>
          <cell r="IR233">
            <v>1106</v>
          </cell>
          <cell r="IS233">
            <v>1994</v>
          </cell>
          <cell r="IT233">
            <v>934</v>
          </cell>
          <cell r="IU233">
            <v>1060</v>
          </cell>
          <cell r="IV233">
            <v>1849</v>
          </cell>
          <cell r="IW233">
            <v>821</v>
          </cell>
          <cell r="IX233">
            <v>1028</v>
          </cell>
          <cell r="IY233">
            <v>1775</v>
          </cell>
          <cell r="IZ233">
            <v>778</v>
          </cell>
          <cell r="JA233">
            <v>997</v>
          </cell>
          <cell r="JB233">
            <v>1621</v>
          </cell>
          <cell r="JC233">
            <v>673</v>
          </cell>
          <cell r="JD233">
            <v>948</v>
          </cell>
          <cell r="JE233">
            <v>1372</v>
          </cell>
          <cell r="JF233">
            <v>625</v>
          </cell>
          <cell r="JG233">
            <v>747</v>
          </cell>
          <cell r="JH233">
            <v>1340</v>
          </cell>
          <cell r="JI233">
            <v>572</v>
          </cell>
          <cell r="JJ233">
            <v>768</v>
          </cell>
          <cell r="JK233">
            <v>1297</v>
          </cell>
          <cell r="JL233">
            <v>518</v>
          </cell>
          <cell r="JM233">
            <v>779</v>
          </cell>
          <cell r="JN233">
            <v>1245</v>
          </cell>
          <cell r="JO233">
            <v>487</v>
          </cell>
          <cell r="JP233">
            <v>758</v>
          </cell>
          <cell r="JQ233">
            <v>1072</v>
          </cell>
          <cell r="JR233">
            <v>394</v>
          </cell>
          <cell r="JS233">
            <v>678</v>
          </cell>
          <cell r="JT233">
            <v>959</v>
          </cell>
          <cell r="JU233">
            <v>358</v>
          </cell>
          <cell r="JV233">
            <v>601</v>
          </cell>
          <cell r="JW233">
            <v>798</v>
          </cell>
          <cell r="JX233">
            <v>276</v>
          </cell>
          <cell r="JY233">
            <v>522</v>
          </cell>
          <cell r="JZ233">
            <v>687</v>
          </cell>
          <cell r="KA233">
            <v>251</v>
          </cell>
          <cell r="KB233">
            <v>436</v>
          </cell>
          <cell r="KC233">
            <v>610</v>
          </cell>
          <cell r="KD233">
            <v>207</v>
          </cell>
          <cell r="KE233">
            <v>403</v>
          </cell>
          <cell r="KF233">
            <v>2342</v>
          </cell>
          <cell r="KG233">
            <v>625</v>
          </cell>
          <cell r="KH233">
            <v>1717</v>
          </cell>
        </row>
        <row r="234">
          <cell r="C234" t="str">
            <v>Scarborough</v>
          </cell>
          <cell r="D234" t="str">
            <v>E07000168</v>
          </cell>
          <cell r="E234" t="str">
            <v>Non-metropolitan District</v>
          </cell>
          <cell r="F234">
            <v>107902</v>
          </cell>
          <cell r="G234">
            <v>62939</v>
          </cell>
          <cell r="H234">
            <v>3.6819665399999999</v>
          </cell>
          <cell r="I234">
            <v>0.58329780726955938</v>
          </cell>
          <cell r="J234">
            <v>5361</v>
          </cell>
          <cell r="K234">
            <v>4929</v>
          </cell>
          <cell r="L234">
            <v>5408</v>
          </cell>
          <cell r="M234">
            <v>5388</v>
          </cell>
          <cell r="N234">
            <v>5210</v>
          </cell>
          <cell r="O234">
            <v>5619</v>
          </cell>
          <cell r="P234">
            <v>7515</v>
          </cell>
          <cell r="Q234">
            <v>7895</v>
          </cell>
          <cell r="R234">
            <v>7515</v>
          </cell>
          <cell r="S234">
            <v>8099</v>
          </cell>
          <cell r="T234">
            <v>52308</v>
          </cell>
          <cell r="U234">
            <v>55594</v>
          </cell>
          <cell r="V234">
            <v>1045</v>
          </cell>
          <cell r="W234">
            <v>538</v>
          </cell>
          <cell r="X234">
            <v>507</v>
          </cell>
          <cell r="Y234">
            <v>1006</v>
          </cell>
          <cell r="Z234">
            <v>540</v>
          </cell>
          <cell r="AA234">
            <v>466</v>
          </cell>
          <cell r="AB234">
            <v>1056</v>
          </cell>
          <cell r="AC234">
            <v>529</v>
          </cell>
          <cell r="AD234">
            <v>527</v>
          </cell>
          <cell r="AE234">
            <v>1102</v>
          </cell>
          <cell r="AF234">
            <v>530</v>
          </cell>
          <cell r="AG234">
            <v>572</v>
          </cell>
          <cell r="AH234">
            <v>1134</v>
          </cell>
          <cell r="AI234">
            <v>609</v>
          </cell>
          <cell r="AJ234">
            <v>525</v>
          </cell>
          <cell r="AK234">
            <v>1053</v>
          </cell>
          <cell r="AL234">
            <v>526</v>
          </cell>
          <cell r="AM234">
            <v>527</v>
          </cell>
          <cell r="AN234">
            <v>1108</v>
          </cell>
          <cell r="AO234">
            <v>565</v>
          </cell>
          <cell r="AP234">
            <v>543</v>
          </cell>
          <cell r="AQ234">
            <v>1062</v>
          </cell>
          <cell r="AR234">
            <v>515</v>
          </cell>
          <cell r="AS234">
            <v>547</v>
          </cell>
          <cell r="AT234">
            <v>1101</v>
          </cell>
          <cell r="AU234">
            <v>552</v>
          </cell>
          <cell r="AV234">
            <v>549</v>
          </cell>
          <cell r="AW234">
            <v>1071</v>
          </cell>
          <cell r="AX234">
            <v>554</v>
          </cell>
          <cell r="AY234">
            <v>517</v>
          </cell>
          <cell r="AZ234">
            <v>1105</v>
          </cell>
          <cell r="BA234">
            <v>566</v>
          </cell>
          <cell r="BB234">
            <v>539</v>
          </cell>
          <cell r="BC234">
            <v>1046</v>
          </cell>
          <cell r="BD234">
            <v>531</v>
          </cell>
          <cell r="BE234">
            <v>515</v>
          </cell>
          <cell r="BF234">
            <v>1076</v>
          </cell>
          <cell r="BG234">
            <v>540</v>
          </cell>
          <cell r="BH234">
            <v>536</v>
          </cell>
          <cell r="BI234">
            <v>1018</v>
          </cell>
          <cell r="BJ234">
            <v>560</v>
          </cell>
          <cell r="BK234">
            <v>458</v>
          </cell>
          <cell r="BL234">
            <v>994</v>
          </cell>
          <cell r="BM234">
            <v>524</v>
          </cell>
          <cell r="BN234">
            <v>470</v>
          </cell>
          <cell r="BO234">
            <v>1112</v>
          </cell>
          <cell r="BP234">
            <v>569</v>
          </cell>
          <cell r="BQ234">
            <v>543</v>
          </cell>
          <cell r="BR234">
            <v>1112</v>
          </cell>
          <cell r="BS234">
            <v>576</v>
          </cell>
          <cell r="BT234">
            <v>536</v>
          </cell>
          <cell r="BU234">
            <v>1197</v>
          </cell>
          <cell r="BV234">
            <v>617</v>
          </cell>
          <cell r="BW234">
            <v>580</v>
          </cell>
          <cell r="BX234">
            <v>1192</v>
          </cell>
          <cell r="BY234">
            <v>620</v>
          </cell>
          <cell r="BZ234">
            <v>572</v>
          </cell>
          <cell r="CA234">
            <v>1070</v>
          </cell>
          <cell r="CB234">
            <v>563</v>
          </cell>
          <cell r="CC234">
            <v>507</v>
          </cell>
          <cell r="CD234">
            <v>958</v>
          </cell>
          <cell r="CE234">
            <v>488</v>
          </cell>
          <cell r="CF234">
            <v>470</v>
          </cell>
          <cell r="CG234">
            <v>1199</v>
          </cell>
          <cell r="CH234">
            <v>651</v>
          </cell>
          <cell r="CI234">
            <v>548</v>
          </cell>
          <cell r="CJ234">
            <v>1171</v>
          </cell>
          <cell r="CK234">
            <v>598</v>
          </cell>
          <cell r="CL234">
            <v>573</v>
          </cell>
          <cell r="CM234">
            <v>1213</v>
          </cell>
          <cell r="CN234">
            <v>645</v>
          </cell>
          <cell r="CO234">
            <v>568</v>
          </cell>
          <cell r="CP234">
            <v>1178</v>
          </cell>
          <cell r="CQ234">
            <v>603</v>
          </cell>
          <cell r="CR234">
            <v>575</v>
          </cell>
          <cell r="CS234">
            <v>1250</v>
          </cell>
          <cell r="CT234">
            <v>647</v>
          </cell>
          <cell r="CU234">
            <v>603</v>
          </cell>
          <cell r="CV234">
            <v>1138</v>
          </cell>
          <cell r="CW234">
            <v>586</v>
          </cell>
          <cell r="CX234">
            <v>552</v>
          </cell>
          <cell r="CY234">
            <v>1160</v>
          </cell>
          <cell r="CZ234">
            <v>554</v>
          </cell>
          <cell r="DA234">
            <v>606</v>
          </cell>
          <cell r="DB234">
            <v>1036</v>
          </cell>
          <cell r="DC234">
            <v>498</v>
          </cell>
          <cell r="DD234">
            <v>538</v>
          </cell>
          <cell r="DE234">
            <v>1101</v>
          </cell>
          <cell r="DF234">
            <v>581</v>
          </cell>
          <cell r="DG234">
            <v>520</v>
          </cell>
          <cell r="DH234">
            <v>1058</v>
          </cell>
          <cell r="DI234">
            <v>519</v>
          </cell>
          <cell r="DJ234">
            <v>539</v>
          </cell>
          <cell r="DK234">
            <v>996</v>
          </cell>
          <cell r="DL234">
            <v>503</v>
          </cell>
          <cell r="DM234">
            <v>493</v>
          </cell>
          <cell r="DN234">
            <v>1000</v>
          </cell>
          <cell r="DO234">
            <v>487</v>
          </cell>
          <cell r="DP234">
            <v>513</v>
          </cell>
          <cell r="DQ234">
            <v>1045</v>
          </cell>
          <cell r="DR234">
            <v>540</v>
          </cell>
          <cell r="DS234">
            <v>505</v>
          </cell>
          <cell r="DT234">
            <v>1012</v>
          </cell>
          <cell r="DU234">
            <v>493</v>
          </cell>
          <cell r="DV234">
            <v>519</v>
          </cell>
          <cell r="DW234">
            <v>969</v>
          </cell>
          <cell r="DX234">
            <v>471</v>
          </cell>
          <cell r="DY234">
            <v>498</v>
          </cell>
          <cell r="DZ234">
            <v>992</v>
          </cell>
          <cell r="EA234">
            <v>471</v>
          </cell>
          <cell r="EB234">
            <v>521</v>
          </cell>
          <cell r="EC234">
            <v>879</v>
          </cell>
          <cell r="ED234">
            <v>453</v>
          </cell>
          <cell r="EE234">
            <v>426</v>
          </cell>
          <cell r="EF234">
            <v>898</v>
          </cell>
          <cell r="EG234">
            <v>417</v>
          </cell>
          <cell r="EH234">
            <v>481</v>
          </cell>
          <cell r="EI234">
            <v>1022</v>
          </cell>
          <cell r="EJ234">
            <v>496</v>
          </cell>
          <cell r="EK234">
            <v>526</v>
          </cell>
          <cell r="EL234">
            <v>1071</v>
          </cell>
          <cell r="EM234">
            <v>515</v>
          </cell>
          <cell r="EN234">
            <v>556</v>
          </cell>
          <cell r="EO234">
            <v>1092</v>
          </cell>
          <cell r="EP234">
            <v>521</v>
          </cell>
          <cell r="EQ234">
            <v>571</v>
          </cell>
          <cell r="ER234">
            <v>1214</v>
          </cell>
          <cell r="ES234">
            <v>608</v>
          </cell>
          <cell r="ET234">
            <v>606</v>
          </cell>
          <cell r="EU234">
            <v>1322</v>
          </cell>
          <cell r="EV234">
            <v>614</v>
          </cell>
          <cell r="EW234">
            <v>708</v>
          </cell>
          <cell r="EX234">
            <v>1370</v>
          </cell>
          <cell r="EY234">
            <v>644</v>
          </cell>
          <cell r="EZ234">
            <v>726</v>
          </cell>
          <cell r="FA234">
            <v>1307</v>
          </cell>
          <cell r="FB234">
            <v>632</v>
          </cell>
          <cell r="FC234">
            <v>675</v>
          </cell>
          <cell r="FD234">
            <v>1399</v>
          </cell>
          <cell r="FE234">
            <v>688</v>
          </cell>
          <cell r="FF234">
            <v>711</v>
          </cell>
          <cell r="FG234">
            <v>1434</v>
          </cell>
          <cell r="FH234">
            <v>702</v>
          </cell>
          <cell r="FI234">
            <v>732</v>
          </cell>
          <cell r="FJ234">
            <v>1564</v>
          </cell>
          <cell r="FK234">
            <v>771</v>
          </cell>
          <cell r="FL234">
            <v>793</v>
          </cell>
          <cell r="FM234">
            <v>1478</v>
          </cell>
          <cell r="FN234">
            <v>685</v>
          </cell>
          <cell r="FO234">
            <v>793</v>
          </cell>
          <cell r="FP234">
            <v>1566</v>
          </cell>
          <cell r="FQ234">
            <v>742</v>
          </cell>
          <cell r="FR234">
            <v>824</v>
          </cell>
          <cell r="FS234">
            <v>1668</v>
          </cell>
          <cell r="FT234">
            <v>824</v>
          </cell>
          <cell r="FU234">
            <v>844</v>
          </cell>
          <cell r="FV234">
            <v>1713</v>
          </cell>
          <cell r="FW234">
            <v>855</v>
          </cell>
          <cell r="FX234">
            <v>858</v>
          </cell>
          <cell r="FY234">
            <v>1635</v>
          </cell>
          <cell r="FZ234">
            <v>797</v>
          </cell>
          <cell r="GA234">
            <v>838</v>
          </cell>
          <cell r="GB234">
            <v>1646</v>
          </cell>
          <cell r="GC234">
            <v>819</v>
          </cell>
          <cell r="GD234">
            <v>827</v>
          </cell>
          <cell r="GE234">
            <v>1652</v>
          </cell>
          <cell r="GF234">
            <v>806</v>
          </cell>
          <cell r="GG234">
            <v>846</v>
          </cell>
          <cell r="GH234">
            <v>1597</v>
          </cell>
          <cell r="GI234">
            <v>782</v>
          </cell>
          <cell r="GJ234">
            <v>815</v>
          </cell>
          <cell r="GK234">
            <v>1574</v>
          </cell>
          <cell r="GL234">
            <v>739</v>
          </cell>
          <cell r="GM234">
            <v>835</v>
          </cell>
          <cell r="GN234">
            <v>1521</v>
          </cell>
          <cell r="GO234">
            <v>732</v>
          </cell>
          <cell r="GP234">
            <v>789</v>
          </cell>
          <cell r="GQ234">
            <v>1555</v>
          </cell>
          <cell r="GR234">
            <v>747</v>
          </cell>
          <cell r="GS234">
            <v>808</v>
          </cell>
          <cell r="GT234">
            <v>1431</v>
          </cell>
          <cell r="GU234">
            <v>699</v>
          </cell>
          <cell r="GV234">
            <v>732</v>
          </cell>
          <cell r="GW234">
            <v>1597</v>
          </cell>
          <cell r="GX234">
            <v>785</v>
          </cell>
          <cell r="GY234">
            <v>812</v>
          </cell>
          <cell r="GZ234">
            <v>1532</v>
          </cell>
          <cell r="HA234">
            <v>737</v>
          </cell>
          <cell r="HB234">
            <v>795</v>
          </cell>
          <cell r="HC234">
            <v>1551</v>
          </cell>
          <cell r="HD234">
            <v>742</v>
          </cell>
          <cell r="HE234">
            <v>809</v>
          </cell>
          <cell r="HF234">
            <v>1604</v>
          </cell>
          <cell r="HG234">
            <v>746</v>
          </cell>
          <cell r="HH234">
            <v>858</v>
          </cell>
          <cell r="HI234">
            <v>1571</v>
          </cell>
          <cell r="HJ234">
            <v>740</v>
          </cell>
          <cell r="HK234">
            <v>831</v>
          </cell>
          <cell r="HL234">
            <v>1701</v>
          </cell>
          <cell r="HM234">
            <v>838</v>
          </cell>
          <cell r="HN234">
            <v>863</v>
          </cell>
          <cell r="HO234">
            <v>1752</v>
          </cell>
          <cell r="HP234">
            <v>874</v>
          </cell>
          <cell r="HQ234">
            <v>878</v>
          </cell>
          <cell r="HR234">
            <v>2053</v>
          </cell>
          <cell r="HS234">
            <v>991</v>
          </cell>
          <cell r="HT234">
            <v>1062</v>
          </cell>
          <cell r="HU234">
            <v>1547</v>
          </cell>
          <cell r="HV234">
            <v>768</v>
          </cell>
          <cell r="HW234">
            <v>779</v>
          </cell>
          <cell r="HX234">
            <v>1488</v>
          </cell>
          <cell r="HY234">
            <v>688</v>
          </cell>
          <cell r="HZ234">
            <v>800</v>
          </cell>
          <cell r="IA234">
            <v>1459</v>
          </cell>
          <cell r="IB234">
            <v>724</v>
          </cell>
          <cell r="IC234">
            <v>735</v>
          </cell>
          <cell r="ID234">
            <v>1358</v>
          </cell>
          <cell r="IE234">
            <v>655</v>
          </cell>
          <cell r="IF234">
            <v>703</v>
          </cell>
          <cell r="IG234">
            <v>1138</v>
          </cell>
          <cell r="IH234">
            <v>502</v>
          </cell>
          <cell r="II234">
            <v>636</v>
          </cell>
          <cell r="IJ234">
            <v>1127</v>
          </cell>
          <cell r="IK234">
            <v>484</v>
          </cell>
          <cell r="IL234">
            <v>643</v>
          </cell>
          <cell r="IM234">
            <v>1094</v>
          </cell>
          <cell r="IN234">
            <v>524</v>
          </cell>
          <cell r="IO234">
            <v>570</v>
          </cell>
          <cell r="IP234">
            <v>1166</v>
          </cell>
          <cell r="IQ234">
            <v>525</v>
          </cell>
          <cell r="IR234">
            <v>641</v>
          </cell>
          <cell r="IS234">
            <v>1106</v>
          </cell>
          <cell r="IT234">
            <v>549</v>
          </cell>
          <cell r="IU234">
            <v>557</v>
          </cell>
          <cell r="IV234">
            <v>971</v>
          </cell>
          <cell r="IW234">
            <v>403</v>
          </cell>
          <cell r="IX234">
            <v>568</v>
          </cell>
          <cell r="IY234">
            <v>959</v>
          </cell>
          <cell r="IZ234">
            <v>434</v>
          </cell>
          <cell r="JA234">
            <v>525</v>
          </cell>
          <cell r="JB234">
            <v>869</v>
          </cell>
          <cell r="JC234">
            <v>400</v>
          </cell>
          <cell r="JD234">
            <v>469</v>
          </cell>
          <cell r="JE234">
            <v>809</v>
          </cell>
          <cell r="JF234">
            <v>359</v>
          </cell>
          <cell r="JG234">
            <v>450</v>
          </cell>
          <cell r="JH234">
            <v>766</v>
          </cell>
          <cell r="JI234">
            <v>296</v>
          </cell>
          <cell r="JJ234">
            <v>470</v>
          </cell>
          <cell r="JK234">
            <v>691</v>
          </cell>
          <cell r="JL234">
            <v>299</v>
          </cell>
          <cell r="JM234">
            <v>392</v>
          </cell>
          <cell r="JN234">
            <v>651</v>
          </cell>
          <cell r="JO234">
            <v>258</v>
          </cell>
          <cell r="JP234">
            <v>393</v>
          </cell>
          <cell r="JQ234">
            <v>627</v>
          </cell>
          <cell r="JR234">
            <v>246</v>
          </cell>
          <cell r="JS234">
            <v>381</v>
          </cell>
          <cell r="JT234">
            <v>515</v>
          </cell>
          <cell r="JU234">
            <v>177</v>
          </cell>
          <cell r="JV234">
            <v>338</v>
          </cell>
          <cell r="JW234">
            <v>453</v>
          </cell>
          <cell r="JX234">
            <v>190</v>
          </cell>
          <cell r="JY234">
            <v>263</v>
          </cell>
          <cell r="JZ234">
            <v>415</v>
          </cell>
          <cell r="KA234">
            <v>132</v>
          </cell>
          <cell r="KB234">
            <v>283</v>
          </cell>
          <cell r="KC234">
            <v>351</v>
          </cell>
          <cell r="KD234">
            <v>131</v>
          </cell>
          <cell r="KE234">
            <v>220</v>
          </cell>
          <cell r="KF234">
            <v>1237</v>
          </cell>
          <cell r="KG234">
            <v>364</v>
          </cell>
          <cell r="KH234">
            <v>873</v>
          </cell>
        </row>
        <row r="235">
          <cell r="C235" t="str">
            <v>Sedgemoor</v>
          </cell>
          <cell r="D235" t="str">
            <v>E07000188</v>
          </cell>
          <cell r="E235" t="str">
            <v>Non-metropolitan District</v>
          </cell>
          <cell r="F235">
            <v>120260</v>
          </cell>
          <cell r="G235">
            <v>71674</v>
          </cell>
          <cell r="H235">
            <v>4.9638343799999998</v>
          </cell>
          <cell r="I235">
            <v>0.59599201729585893</v>
          </cell>
          <cell r="J235">
            <v>6046</v>
          </cell>
          <cell r="K235">
            <v>5734</v>
          </cell>
          <cell r="L235">
            <v>6196</v>
          </cell>
          <cell r="M235">
            <v>6336</v>
          </cell>
          <cell r="N235">
            <v>6484</v>
          </cell>
          <cell r="O235">
            <v>6837</v>
          </cell>
          <cell r="P235">
            <v>8812</v>
          </cell>
          <cell r="Q235">
            <v>9198</v>
          </cell>
          <cell r="R235">
            <v>7963</v>
          </cell>
          <cell r="S235">
            <v>8068</v>
          </cell>
          <cell r="T235">
            <v>59034</v>
          </cell>
          <cell r="U235">
            <v>61226</v>
          </cell>
          <cell r="V235">
            <v>1306</v>
          </cell>
          <cell r="W235">
            <v>689</v>
          </cell>
          <cell r="X235">
            <v>617</v>
          </cell>
          <cell r="Y235">
            <v>1341</v>
          </cell>
          <cell r="Z235">
            <v>674</v>
          </cell>
          <cell r="AA235">
            <v>667</v>
          </cell>
          <cell r="AB235">
            <v>1348</v>
          </cell>
          <cell r="AC235">
            <v>686</v>
          </cell>
          <cell r="AD235">
            <v>662</v>
          </cell>
          <cell r="AE235">
            <v>1359</v>
          </cell>
          <cell r="AF235">
            <v>664</v>
          </cell>
          <cell r="AG235">
            <v>695</v>
          </cell>
          <cell r="AH235">
            <v>1410</v>
          </cell>
          <cell r="AI235">
            <v>731</v>
          </cell>
          <cell r="AJ235">
            <v>679</v>
          </cell>
          <cell r="AK235">
            <v>1440</v>
          </cell>
          <cell r="AL235">
            <v>727</v>
          </cell>
          <cell r="AM235">
            <v>713</v>
          </cell>
          <cell r="AN235">
            <v>1379</v>
          </cell>
          <cell r="AO235">
            <v>714</v>
          </cell>
          <cell r="AP235">
            <v>665</v>
          </cell>
          <cell r="AQ235">
            <v>1389</v>
          </cell>
          <cell r="AR235">
            <v>714</v>
          </cell>
          <cell r="AS235">
            <v>675</v>
          </cell>
          <cell r="AT235">
            <v>1321</v>
          </cell>
          <cell r="AU235">
            <v>654</v>
          </cell>
          <cell r="AV235">
            <v>667</v>
          </cell>
          <cell r="AW235">
            <v>1322</v>
          </cell>
          <cell r="AX235">
            <v>654</v>
          </cell>
          <cell r="AY235">
            <v>668</v>
          </cell>
          <cell r="AZ235">
            <v>1282</v>
          </cell>
          <cell r="BA235">
            <v>665</v>
          </cell>
          <cell r="BB235">
            <v>617</v>
          </cell>
          <cell r="BC235">
            <v>1276</v>
          </cell>
          <cell r="BD235">
            <v>689</v>
          </cell>
          <cell r="BE235">
            <v>587</v>
          </cell>
          <cell r="BF235">
            <v>1372</v>
          </cell>
          <cell r="BG235">
            <v>704</v>
          </cell>
          <cell r="BH235">
            <v>668</v>
          </cell>
          <cell r="BI235">
            <v>1249</v>
          </cell>
          <cell r="BJ235">
            <v>646</v>
          </cell>
          <cell r="BK235">
            <v>603</v>
          </cell>
          <cell r="BL235">
            <v>1356</v>
          </cell>
          <cell r="BM235">
            <v>684</v>
          </cell>
          <cell r="BN235">
            <v>672</v>
          </cell>
          <cell r="BO235">
            <v>1427</v>
          </cell>
          <cell r="BP235">
            <v>754</v>
          </cell>
          <cell r="BQ235">
            <v>673</v>
          </cell>
          <cell r="BR235">
            <v>1439</v>
          </cell>
          <cell r="BS235">
            <v>734</v>
          </cell>
          <cell r="BT235">
            <v>705</v>
          </cell>
          <cell r="BU235">
            <v>1475</v>
          </cell>
          <cell r="BV235">
            <v>747</v>
          </cell>
          <cell r="BW235">
            <v>728</v>
          </cell>
          <cell r="BX235">
            <v>1490</v>
          </cell>
          <cell r="BY235">
            <v>793</v>
          </cell>
          <cell r="BZ235">
            <v>697</v>
          </cell>
          <cell r="CA235">
            <v>1241</v>
          </cell>
          <cell r="CB235">
            <v>655</v>
          </cell>
          <cell r="CC235">
            <v>586</v>
          </cell>
          <cell r="CD235">
            <v>1132</v>
          </cell>
          <cell r="CE235">
            <v>617</v>
          </cell>
          <cell r="CF235">
            <v>515</v>
          </cell>
          <cell r="CG235">
            <v>1181</v>
          </cell>
          <cell r="CH235">
            <v>587</v>
          </cell>
          <cell r="CI235">
            <v>594</v>
          </cell>
          <cell r="CJ235">
            <v>1163</v>
          </cell>
          <cell r="CK235">
            <v>623</v>
          </cell>
          <cell r="CL235">
            <v>540</v>
          </cell>
          <cell r="CM235">
            <v>1324</v>
          </cell>
          <cell r="CN235">
            <v>648</v>
          </cell>
          <cell r="CO235">
            <v>676</v>
          </cell>
          <cell r="CP235">
            <v>1335</v>
          </cell>
          <cell r="CQ235">
            <v>642</v>
          </cell>
          <cell r="CR235">
            <v>693</v>
          </cell>
          <cell r="CS235">
            <v>1310</v>
          </cell>
          <cell r="CT235">
            <v>672</v>
          </cell>
          <cell r="CU235">
            <v>638</v>
          </cell>
          <cell r="CV235">
            <v>1323</v>
          </cell>
          <cell r="CW235">
            <v>629</v>
          </cell>
          <cell r="CX235">
            <v>694</v>
          </cell>
          <cell r="CY235">
            <v>1309</v>
          </cell>
          <cell r="CZ235">
            <v>634</v>
          </cell>
          <cell r="DA235">
            <v>675</v>
          </cell>
          <cell r="DB235">
            <v>1280</v>
          </cell>
          <cell r="DC235">
            <v>649</v>
          </cell>
          <cell r="DD235">
            <v>631</v>
          </cell>
          <cell r="DE235">
            <v>1200</v>
          </cell>
          <cell r="DF235">
            <v>602</v>
          </cell>
          <cell r="DG235">
            <v>598</v>
          </cell>
          <cell r="DH235">
            <v>1245</v>
          </cell>
          <cell r="DI235">
            <v>642</v>
          </cell>
          <cell r="DJ235">
            <v>603</v>
          </cell>
          <cell r="DK235">
            <v>1214</v>
          </cell>
          <cell r="DL235">
            <v>606</v>
          </cell>
          <cell r="DM235">
            <v>608</v>
          </cell>
          <cell r="DN235">
            <v>1244</v>
          </cell>
          <cell r="DO235">
            <v>624</v>
          </cell>
          <cell r="DP235">
            <v>620</v>
          </cell>
          <cell r="DQ235">
            <v>1229</v>
          </cell>
          <cell r="DR235">
            <v>587</v>
          </cell>
          <cell r="DS235">
            <v>642</v>
          </cell>
          <cell r="DT235">
            <v>1178</v>
          </cell>
          <cell r="DU235">
            <v>551</v>
          </cell>
          <cell r="DV235">
            <v>627</v>
          </cell>
          <cell r="DW235">
            <v>1294</v>
          </cell>
          <cell r="DX235">
            <v>634</v>
          </cell>
          <cell r="DY235">
            <v>660</v>
          </cell>
          <cell r="DZ235">
            <v>1204</v>
          </cell>
          <cell r="EA235">
            <v>594</v>
          </cell>
          <cell r="EB235">
            <v>610</v>
          </cell>
          <cell r="EC235">
            <v>1163</v>
          </cell>
          <cell r="ED235">
            <v>547</v>
          </cell>
          <cell r="EE235">
            <v>616</v>
          </cell>
          <cell r="EF235">
            <v>1145</v>
          </cell>
          <cell r="EG235">
            <v>559</v>
          </cell>
          <cell r="EH235">
            <v>586</v>
          </cell>
          <cell r="EI235">
            <v>1130</v>
          </cell>
          <cell r="EJ235">
            <v>547</v>
          </cell>
          <cell r="EK235">
            <v>583</v>
          </cell>
          <cell r="EL235">
            <v>1296</v>
          </cell>
          <cell r="EM235">
            <v>593</v>
          </cell>
          <cell r="EN235">
            <v>703</v>
          </cell>
          <cell r="EO235">
            <v>1342</v>
          </cell>
          <cell r="EP235">
            <v>655</v>
          </cell>
          <cell r="EQ235">
            <v>687</v>
          </cell>
          <cell r="ER235">
            <v>1461</v>
          </cell>
          <cell r="ES235">
            <v>708</v>
          </cell>
          <cell r="ET235">
            <v>753</v>
          </cell>
          <cell r="EU235">
            <v>1560</v>
          </cell>
          <cell r="EV235">
            <v>790</v>
          </cell>
          <cell r="EW235">
            <v>770</v>
          </cell>
          <cell r="EX235">
            <v>1726</v>
          </cell>
          <cell r="EY235">
            <v>857</v>
          </cell>
          <cell r="EZ235">
            <v>869</v>
          </cell>
          <cell r="FA235">
            <v>1650</v>
          </cell>
          <cell r="FB235">
            <v>794</v>
          </cell>
          <cell r="FC235">
            <v>856</v>
          </cell>
          <cell r="FD235">
            <v>1721</v>
          </cell>
          <cell r="FE235">
            <v>828</v>
          </cell>
          <cell r="FF235">
            <v>893</v>
          </cell>
          <cell r="FG235">
            <v>1724</v>
          </cell>
          <cell r="FH235">
            <v>814</v>
          </cell>
          <cell r="FI235">
            <v>910</v>
          </cell>
          <cell r="FJ235">
            <v>1825</v>
          </cell>
          <cell r="FK235">
            <v>885</v>
          </cell>
          <cell r="FL235">
            <v>940</v>
          </cell>
          <cell r="FM235">
            <v>1906</v>
          </cell>
          <cell r="FN235">
            <v>937</v>
          </cell>
          <cell r="FO235">
            <v>969</v>
          </cell>
          <cell r="FP235">
            <v>1898</v>
          </cell>
          <cell r="FQ235">
            <v>935</v>
          </cell>
          <cell r="FR235">
            <v>963</v>
          </cell>
          <cell r="FS235">
            <v>1888</v>
          </cell>
          <cell r="FT235">
            <v>938</v>
          </cell>
          <cell r="FU235">
            <v>950</v>
          </cell>
          <cell r="FV235">
            <v>1801</v>
          </cell>
          <cell r="FW235">
            <v>867</v>
          </cell>
          <cell r="FX235">
            <v>934</v>
          </cell>
          <cell r="FY235">
            <v>1778</v>
          </cell>
          <cell r="FZ235">
            <v>904</v>
          </cell>
          <cell r="GA235">
            <v>874</v>
          </cell>
          <cell r="GB235">
            <v>1819</v>
          </cell>
          <cell r="GC235">
            <v>910</v>
          </cell>
          <cell r="GD235">
            <v>909</v>
          </cell>
          <cell r="GE235">
            <v>1685</v>
          </cell>
          <cell r="GF235">
            <v>846</v>
          </cell>
          <cell r="GG235">
            <v>839</v>
          </cell>
          <cell r="GH235">
            <v>1645</v>
          </cell>
          <cell r="GI235">
            <v>831</v>
          </cell>
          <cell r="GJ235">
            <v>814</v>
          </cell>
          <cell r="GK235">
            <v>1661</v>
          </cell>
          <cell r="GL235">
            <v>781</v>
          </cell>
          <cell r="GM235">
            <v>880</v>
          </cell>
          <cell r="GN235">
            <v>1644</v>
          </cell>
          <cell r="GO235">
            <v>842</v>
          </cell>
          <cell r="GP235">
            <v>802</v>
          </cell>
          <cell r="GQ235">
            <v>1524</v>
          </cell>
          <cell r="GR235">
            <v>811</v>
          </cell>
          <cell r="GS235">
            <v>713</v>
          </cell>
          <cell r="GT235">
            <v>1510</v>
          </cell>
          <cell r="GU235">
            <v>714</v>
          </cell>
          <cell r="GV235">
            <v>796</v>
          </cell>
          <cell r="GW235">
            <v>1609</v>
          </cell>
          <cell r="GX235">
            <v>794</v>
          </cell>
          <cell r="GY235">
            <v>815</v>
          </cell>
          <cell r="GZ235">
            <v>1592</v>
          </cell>
          <cell r="HA235">
            <v>788</v>
          </cell>
          <cell r="HB235">
            <v>804</v>
          </cell>
          <cell r="HC235">
            <v>1571</v>
          </cell>
          <cell r="HD235">
            <v>762</v>
          </cell>
          <cell r="HE235">
            <v>809</v>
          </cell>
          <cell r="HF235">
            <v>1590</v>
          </cell>
          <cell r="HG235">
            <v>794</v>
          </cell>
          <cell r="HH235">
            <v>796</v>
          </cell>
          <cell r="HI235">
            <v>1574</v>
          </cell>
          <cell r="HJ235">
            <v>771</v>
          </cell>
          <cell r="HK235">
            <v>803</v>
          </cell>
          <cell r="HL235">
            <v>1748</v>
          </cell>
          <cell r="HM235">
            <v>851</v>
          </cell>
          <cell r="HN235">
            <v>897</v>
          </cell>
          <cell r="HO235">
            <v>1755</v>
          </cell>
          <cell r="HP235">
            <v>854</v>
          </cell>
          <cell r="HQ235">
            <v>901</v>
          </cell>
          <cell r="HR235">
            <v>1907</v>
          </cell>
          <cell r="HS235">
            <v>943</v>
          </cell>
          <cell r="HT235">
            <v>964</v>
          </cell>
          <cell r="HU235">
            <v>1470</v>
          </cell>
          <cell r="HV235">
            <v>741</v>
          </cell>
          <cell r="HW235">
            <v>729</v>
          </cell>
          <cell r="HX235">
            <v>1521</v>
          </cell>
          <cell r="HY235">
            <v>741</v>
          </cell>
          <cell r="HZ235">
            <v>780</v>
          </cell>
          <cell r="IA235">
            <v>1401</v>
          </cell>
          <cell r="IB235">
            <v>702</v>
          </cell>
          <cell r="IC235">
            <v>699</v>
          </cell>
          <cell r="ID235">
            <v>1327</v>
          </cell>
          <cell r="IE235">
            <v>619</v>
          </cell>
          <cell r="IF235">
            <v>708</v>
          </cell>
          <cell r="IG235">
            <v>1227</v>
          </cell>
          <cell r="IH235">
            <v>601</v>
          </cell>
          <cell r="II235">
            <v>626</v>
          </cell>
          <cell r="IJ235">
            <v>994</v>
          </cell>
          <cell r="IK235">
            <v>474</v>
          </cell>
          <cell r="IL235">
            <v>520</v>
          </cell>
          <cell r="IM235">
            <v>1116</v>
          </cell>
          <cell r="IN235">
            <v>531</v>
          </cell>
          <cell r="IO235">
            <v>585</v>
          </cell>
          <cell r="IP235">
            <v>1058</v>
          </cell>
          <cell r="IQ235">
            <v>510</v>
          </cell>
          <cell r="IR235">
            <v>548</v>
          </cell>
          <cell r="IS235">
            <v>989</v>
          </cell>
          <cell r="IT235">
            <v>466</v>
          </cell>
          <cell r="IU235">
            <v>523</v>
          </cell>
          <cell r="IV235">
            <v>951</v>
          </cell>
          <cell r="IW235">
            <v>452</v>
          </cell>
          <cell r="IX235">
            <v>499</v>
          </cell>
          <cell r="IY235">
            <v>795</v>
          </cell>
          <cell r="IZ235">
            <v>379</v>
          </cell>
          <cell r="JA235">
            <v>416</v>
          </cell>
          <cell r="JB235">
            <v>786</v>
          </cell>
          <cell r="JC235">
            <v>386</v>
          </cell>
          <cell r="JD235">
            <v>400</v>
          </cell>
          <cell r="JE235">
            <v>742</v>
          </cell>
          <cell r="JF235">
            <v>337</v>
          </cell>
          <cell r="JG235">
            <v>405</v>
          </cell>
          <cell r="JH235">
            <v>693</v>
          </cell>
          <cell r="JI235">
            <v>280</v>
          </cell>
          <cell r="JJ235">
            <v>413</v>
          </cell>
          <cell r="JK235">
            <v>650</v>
          </cell>
          <cell r="JL235">
            <v>273</v>
          </cell>
          <cell r="JM235">
            <v>377</v>
          </cell>
          <cell r="JN235">
            <v>628</v>
          </cell>
          <cell r="JO235">
            <v>271</v>
          </cell>
          <cell r="JP235">
            <v>357</v>
          </cell>
          <cell r="JQ235">
            <v>551</v>
          </cell>
          <cell r="JR235">
            <v>207</v>
          </cell>
          <cell r="JS235">
            <v>344</v>
          </cell>
          <cell r="JT235">
            <v>471</v>
          </cell>
          <cell r="JU235">
            <v>186</v>
          </cell>
          <cell r="JV235">
            <v>285</v>
          </cell>
          <cell r="JW235">
            <v>482</v>
          </cell>
          <cell r="JX235">
            <v>197</v>
          </cell>
          <cell r="JY235">
            <v>285</v>
          </cell>
          <cell r="JZ235">
            <v>426</v>
          </cell>
          <cell r="KA235">
            <v>164</v>
          </cell>
          <cell r="KB235">
            <v>262</v>
          </cell>
          <cell r="KC235">
            <v>359</v>
          </cell>
          <cell r="KD235">
            <v>128</v>
          </cell>
          <cell r="KE235">
            <v>231</v>
          </cell>
          <cell r="KF235">
            <v>1388</v>
          </cell>
          <cell r="KG235">
            <v>420</v>
          </cell>
          <cell r="KH235">
            <v>968</v>
          </cell>
        </row>
        <row r="236">
          <cell r="C236" t="str">
            <v>Sefton</v>
          </cell>
          <cell r="D236" t="str">
            <v>E08000014</v>
          </cell>
          <cell r="E236" t="str">
            <v>Metropolitan District</v>
          </cell>
          <cell r="F236">
            <v>273707</v>
          </cell>
          <cell r="G236">
            <v>164985</v>
          </cell>
          <cell r="H236">
            <v>4.84940105</v>
          </cell>
          <cell r="I236">
            <v>0.60277961469746844</v>
          </cell>
          <cell r="J236">
            <v>13927</v>
          </cell>
          <cell r="K236">
            <v>13138</v>
          </cell>
          <cell r="L236">
            <v>15127</v>
          </cell>
          <cell r="M236">
            <v>15186</v>
          </cell>
          <cell r="N236">
            <v>14236</v>
          </cell>
          <cell r="O236">
            <v>15781</v>
          </cell>
          <cell r="P236">
            <v>19536</v>
          </cell>
          <cell r="Q236">
            <v>21169</v>
          </cell>
          <cell r="R236">
            <v>17798</v>
          </cell>
          <cell r="S236">
            <v>19087</v>
          </cell>
          <cell r="T236">
            <v>131504</v>
          </cell>
          <cell r="U236">
            <v>142203</v>
          </cell>
          <cell r="V236">
            <v>2778</v>
          </cell>
          <cell r="W236">
            <v>1439</v>
          </cell>
          <cell r="X236">
            <v>1339</v>
          </cell>
          <cell r="Y236">
            <v>2972</v>
          </cell>
          <cell r="Z236">
            <v>1518</v>
          </cell>
          <cell r="AA236">
            <v>1454</v>
          </cell>
          <cell r="AB236">
            <v>2988</v>
          </cell>
          <cell r="AC236">
            <v>1559</v>
          </cell>
          <cell r="AD236">
            <v>1429</v>
          </cell>
          <cell r="AE236">
            <v>3002</v>
          </cell>
          <cell r="AF236">
            <v>1539</v>
          </cell>
          <cell r="AG236">
            <v>1463</v>
          </cell>
          <cell r="AH236">
            <v>3107</v>
          </cell>
          <cell r="AI236">
            <v>1615</v>
          </cell>
          <cell r="AJ236">
            <v>1492</v>
          </cell>
          <cell r="AK236">
            <v>3071</v>
          </cell>
          <cell r="AL236">
            <v>1611</v>
          </cell>
          <cell r="AM236">
            <v>1460</v>
          </cell>
          <cell r="AN236">
            <v>2939</v>
          </cell>
          <cell r="AO236">
            <v>1511</v>
          </cell>
          <cell r="AP236">
            <v>1428</v>
          </cell>
          <cell r="AQ236">
            <v>2996</v>
          </cell>
          <cell r="AR236">
            <v>1547</v>
          </cell>
          <cell r="AS236">
            <v>1449</v>
          </cell>
          <cell r="AT236">
            <v>3006</v>
          </cell>
          <cell r="AU236">
            <v>1508</v>
          </cell>
          <cell r="AV236">
            <v>1498</v>
          </cell>
          <cell r="AW236">
            <v>2915</v>
          </cell>
          <cell r="AX236">
            <v>1542</v>
          </cell>
          <cell r="AY236">
            <v>1373</v>
          </cell>
          <cell r="AZ236">
            <v>2740</v>
          </cell>
          <cell r="BA236">
            <v>1394</v>
          </cell>
          <cell r="BB236">
            <v>1346</v>
          </cell>
          <cell r="BC236">
            <v>2822</v>
          </cell>
          <cell r="BD236">
            <v>1421</v>
          </cell>
          <cell r="BE236">
            <v>1401</v>
          </cell>
          <cell r="BF236">
            <v>2815</v>
          </cell>
          <cell r="BG236">
            <v>1404</v>
          </cell>
          <cell r="BH236">
            <v>1411</v>
          </cell>
          <cell r="BI236">
            <v>2851</v>
          </cell>
          <cell r="BJ236">
            <v>1472</v>
          </cell>
          <cell r="BK236">
            <v>1379</v>
          </cell>
          <cell r="BL236">
            <v>2927</v>
          </cell>
          <cell r="BM236">
            <v>1462</v>
          </cell>
          <cell r="BN236">
            <v>1465</v>
          </cell>
          <cell r="BO236">
            <v>2984</v>
          </cell>
          <cell r="BP236">
            <v>1512</v>
          </cell>
          <cell r="BQ236">
            <v>1472</v>
          </cell>
          <cell r="BR236">
            <v>3113</v>
          </cell>
          <cell r="BS236">
            <v>1576</v>
          </cell>
          <cell r="BT236">
            <v>1537</v>
          </cell>
          <cell r="BU236">
            <v>3175</v>
          </cell>
          <cell r="BV236">
            <v>1606</v>
          </cell>
          <cell r="BW236">
            <v>1569</v>
          </cell>
          <cell r="BX236">
            <v>3365</v>
          </cell>
          <cell r="BY236">
            <v>1737</v>
          </cell>
          <cell r="BZ236">
            <v>1628</v>
          </cell>
          <cell r="CA236">
            <v>2714</v>
          </cell>
          <cell r="CB236">
            <v>1426</v>
          </cell>
          <cell r="CC236">
            <v>1288</v>
          </cell>
          <cell r="CD236">
            <v>2674</v>
          </cell>
          <cell r="CE236">
            <v>1382</v>
          </cell>
          <cell r="CF236">
            <v>1292</v>
          </cell>
          <cell r="CG236">
            <v>2648</v>
          </cell>
          <cell r="CH236">
            <v>1358</v>
          </cell>
          <cell r="CI236">
            <v>1290</v>
          </cell>
          <cell r="CJ236">
            <v>2848</v>
          </cell>
          <cell r="CK236">
            <v>1566</v>
          </cell>
          <cell r="CL236">
            <v>1282</v>
          </cell>
          <cell r="CM236">
            <v>3116</v>
          </cell>
          <cell r="CN236">
            <v>1526</v>
          </cell>
          <cell r="CO236">
            <v>1590</v>
          </cell>
          <cell r="CP236">
            <v>3412</v>
          </cell>
          <cell r="CQ236">
            <v>1750</v>
          </cell>
          <cell r="CR236">
            <v>1662</v>
          </cell>
          <cell r="CS236">
            <v>3377</v>
          </cell>
          <cell r="CT236">
            <v>1698</v>
          </cell>
          <cell r="CU236">
            <v>1679</v>
          </cell>
          <cell r="CV236">
            <v>3231</v>
          </cell>
          <cell r="CW236">
            <v>1753</v>
          </cell>
          <cell r="CX236">
            <v>1478</v>
          </cell>
          <cell r="CY236">
            <v>3118</v>
          </cell>
          <cell r="CZ236">
            <v>1618</v>
          </cell>
          <cell r="DA236">
            <v>1500</v>
          </cell>
          <cell r="DB236">
            <v>3095</v>
          </cell>
          <cell r="DC236">
            <v>1453</v>
          </cell>
          <cell r="DD236">
            <v>1642</v>
          </cell>
          <cell r="DE236">
            <v>3019</v>
          </cell>
          <cell r="DF236">
            <v>1520</v>
          </cell>
          <cell r="DG236">
            <v>1499</v>
          </cell>
          <cell r="DH236">
            <v>3033</v>
          </cell>
          <cell r="DI236">
            <v>1501</v>
          </cell>
          <cell r="DJ236">
            <v>1532</v>
          </cell>
          <cell r="DK236">
            <v>2879</v>
          </cell>
          <cell r="DL236">
            <v>1352</v>
          </cell>
          <cell r="DM236">
            <v>1527</v>
          </cell>
          <cell r="DN236">
            <v>2856</v>
          </cell>
          <cell r="DO236">
            <v>1423</v>
          </cell>
          <cell r="DP236">
            <v>1433</v>
          </cell>
          <cell r="DQ236">
            <v>2764</v>
          </cell>
          <cell r="DR236">
            <v>1360</v>
          </cell>
          <cell r="DS236">
            <v>1404</v>
          </cell>
          <cell r="DT236">
            <v>2941</v>
          </cell>
          <cell r="DU236">
            <v>1449</v>
          </cell>
          <cell r="DV236">
            <v>1492</v>
          </cell>
          <cell r="DW236">
            <v>2914</v>
          </cell>
          <cell r="DX236">
            <v>1405</v>
          </cell>
          <cell r="DY236">
            <v>1509</v>
          </cell>
          <cell r="DZ236">
            <v>2738</v>
          </cell>
          <cell r="EA236">
            <v>1267</v>
          </cell>
          <cell r="EB236">
            <v>1471</v>
          </cell>
          <cell r="EC236">
            <v>2620</v>
          </cell>
          <cell r="ED236">
            <v>1239</v>
          </cell>
          <cell r="EE236">
            <v>1381</v>
          </cell>
          <cell r="EF236">
            <v>2618</v>
          </cell>
          <cell r="EG236">
            <v>1313</v>
          </cell>
          <cell r="EH236">
            <v>1305</v>
          </cell>
          <cell r="EI236">
            <v>2694</v>
          </cell>
          <cell r="EJ236">
            <v>1220</v>
          </cell>
          <cell r="EK236">
            <v>1474</v>
          </cell>
          <cell r="EL236">
            <v>2847</v>
          </cell>
          <cell r="EM236">
            <v>1326</v>
          </cell>
          <cell r="EN236">
            <v>1521</v>
          </cell>
          <cell r="EO236">
            <v>3094</v>
          </cell>
          <cell r="EP236">
            <v>1443</v>
          </cell>
          <cell r="EQ236">
            <v>1651</v>
          </cell>
          <cell r="ER236">
            <v>3304</v>
          </cell>
          <cell r="ES236">
            <v>1554</v>
          </cell>
          <cell r="ET236">
            <v>1750</v>
          </cell>
          <cell r="EU236">
            <v>3494</v>
          </cell>
          <cell r="EV236">
            <v>1667</v>
          </cell>
          <cell r="EW236">
            <v>1827</v>
          </cell>
          <cell r="EX236">
            <v>3694</v>
          </cell>
          <cell r="EY236">
            <v>1802</v>
          </cell>
          <cell r="EZ236">
            <v>1892</v>
          </cell>
          <cell r="FA236">
            <v>3645</v>
          </cell>
          <cell r="FB236">
            <v>1763</v>
          </cell>
          <cell r="FC236">
            <v>1882</v>
          </cell>
          <cell r="FD236">
            <v>3806</v>
          </cell>
          <cell r="FE236">
            <v>1823</v>
          </cell>
          <cell r="FF236">
            <v>1983</v>
          </cell>
          <cell r="FG236">
            <v>3771</v>
          </cell>
          <cell r="FH236">
            <v>1794</v>
          </cell>
          <cell r="FI236">
            <v>1977</v>
          </cell>
          <cell r="FJ236">
            <v>3971</v>
          </cell>
          <cell r="FK236">
            <v>1975</v>
          </cell>
          <cell r="FL236">
            <v>1996</v>
          </cell>
          <cell r="FM236">
            <v>3934</v>
          </cell>
          <cell r="FN236">
            <v>1876</v>
          </cell>
          <cell r="FO236">
            <v>2058</v>
          </cell>
          <cell r="FP236">
            <v>4269</v>
          </cell>
          <cell r="FQ236">
            <v>1999</v>
          </cell>
          <cell r="FR236">
            <v>2270</v>
          </cell>
          <cell r="FS236">
            <v>4412</v>
          </cell>
          <cell r="FT236">
            <v>2106</v>
          </cell>
          <cell r="FU236">
            <v>2306</v>
          </cell>
          <cell r="FV236">
            <v>4307</v>
          </cell>
          <cell r="FW236">
            <v>2068</v>
          </cell>
          <cell r="FX236">
            <v>2239</v>
          </cell>
          <cell r="FY236">
            <v>4221</v>
          </cell>
          <cell r="FZ236">
            <v>2019</v>
          </cell>
          <cell r="GA236">
            <v>2202</v>
          </cell>
          <cell r="GB236">
            <v>4369</v>
          </cell>
          <cell r="GC236">
            <v>2113</v>
          </cell>
          <cell r="GD236">
            <v>2256</v>
          </cell>
          <cell r="GE236">
            <v>4091</v>
          </cell>
          <cell r="GF236">
            <v>2013</v>
          </cell>
          <cell r="GG236">
            <v>2078</v>
          </cell>
          <cell r="GH236">
            <v>3928</v>
          </cell>
          <cell r="GI236">
            <v>1911</v>
          </cell>
          <cell r="GJ236">
            <v>2017</v>
          </cell>
          <cell r="GK236">
            <v>3995</v>
          </cell>
          <cell r="GL236">
            <v>1891</v>
          </cell>
          <cell r="GM236">
            <v>2104</v>
          </cell>
          <cell r="GN236">
            <v>3849</v>
          </cell>
          <cell r="GO236">
            <v>1848</v>
          </cell>
          <cell r="GP236">
            <v>2001</v>
          </cell>
          <cell r="GQ236">
            <v>3751</v>
          </cell>
          <cell r="GR236">
            <v>1822</v>
          </cell>
          <cell r="GS236">
            <v>1929</v>
          </cell>
          <cell r="GT236">
            <v>3526</v>
          </cell>
          <cell r="GU236">
            <v>1641</v>
          </cell>
          <cell r="GV236">
            <v>1885</v>
          </cell>
          <cell r="GW236">
            <v>3644</v>
          </cell>
          <cell r="GX236">
            <v>1791</v>
          </cell>
          <cell r="GY236">
            <v>1853</v>
          </cell>
          <cell r="GZ236">
            <v>3381</v>
          </cell>
          <cell r="HA236">
            <v>1639</v>
          </cell>
          <cell r="HB236">
            <v>1742</v>
          </cell>
          <cell r="HC236">
            <v>3340</v>
          </cell>
          <cell r="HD236">
            <v>1655</v>
          </cell>
          <cell r="HE236">
            <v>1685</v>
          </cell>
          <cell r="HF236">
            <v>3380</v>
          </cell>
          <cell r="HG236">
            <v>1587</v>
          </cell>
          <cell r="HH236">
            <v>1793</v>
          </cell>
          <cell r="HI236">
            <v>3349</v>
          </cell>
          <cell r="HJ236">
            <v>1648</v>
          </cell>
          <cell r="HK236">
            <v>1701</v>
          </cell>
          <cell r="HL236">
            <v>3462</v>
          </cell>
          <cell r="HM236">
            <v>1712</v>
          </cell>
          <cell r="HN236">
            <v>1750</v>
          </cell>
          <cell r="HO236">
            <v>3666</v>
          </cell>
          <cell r="HP236">
            <v>1749</v>
          </cell>
          <cell r="HQ236">
            <v>1917</v>
          </cell>
          <cell r="HR236">
            <v>4145</v>
          </cell>
          <cell r="HS236">
            <v>2021</v>
          </cell>
          <cell r="HT236">
            <v>2124</v>
          </cell>
          <cell r="HU236">
            <v>3074</v>
          </cell>
          <cell r="HV236">
            <v>1453</v>
          </cell>
          <cell r="HW236">
            <v>1621</v>
          </cell>
          <cell r="HX236">
            <v>2863</v>
          </cell>
          <cell r="HY236">
            <v>1327</v>
          </cell>
          <cell r="HZ236">
            <v>1536</v>
          </cell>
          <cell r="IA236">
            <v>3059</v>
          </cell>
          <cell r="IB236">
            <v>1433</v>
          </cell>
          <cell r="IC236">
            <v>1626</v>
          </cell>
          <cell r="ID236">
            <v>2854</v>
          </cell>
          <cell r="IE236">
            <v>1255</v>
          </cell>
          <cell r="IF236">
            <v>1599</v>
          </cell>
          <cell r="IG236">
            <v>2670</v>
          </cell>
          <cell r="IH236">
            <v>1190</v>
          </cell>
          <cell r="II236">
            <v>1480</v>
          </cell>
          <cell r="IJ236">
            <v>2538</v>
          </cell>
          <cell r="IK236">
            <v>1177</v>
          </cell>
          <cell r="IL236">
            <v>1361</v>
          </cell>
          <cell r="IM236">
            <v>2455</v>
          </cell>
          <cell r="IN236">
            <v>1080</v>
          </cell>
          <cell r="IO236">
            <v>1375</v>
          </cell>
          <cell r="IP236">
            <v>2434</v>
          </cell>
          <cell r="IQ236">
            <v>1044</v>
          </cell>
          <cell r="IR236">
            <v>1390</v>
          </cell>
          <cell r="IS236">
            <v>2558</v>
          </cell>
          <cell r="IT236">
            <v>1100</v>
          </cell>
          <cell r="IU236">
            <v>1458</v>
          </cell>
          <cell r="IV236">
            <v>2399</v>
          </cell>
          <cell r="IW236">
            <v>1011</v>
          </cell>
          <cell r="IX236">
            <v>1388</v>
          </cell>
          <cell r="IY236">
            <v>2224</v>
          </cell>
          <cell r="IZ236">
            <v>957</v>
          </cell>
          <cell r="JA236">
            <v>1267</v>
          </cell>
          <cell r="JB236">
            <v>2130</v>
          </cell>
          <cell r="JC236">
            <v>924</v>
          </cell>
          <cell r="JD236">
            <v>1206</v>
          </cell>
          <cell r="JE236">
            <v>2054</v>
          </cell>
          <cell r="JF236">
            <v>851</v>
          </cell>
          <cell r="JG236">
            <v>1203</v>
          </cell>
          <cell r="JH236">
            <v>1862</v>
          </cell>
          <cell r="JI236">
            <v>738</v>
          </cell>
          <cell r="JJ236">
            <v>1124</v>
          </cell>
          <cell r="JK236">
            <v>1783</v>
          </cell>
          <cell r="JL236">
            <v>699</v>
          </cell>
          <cell r="JM236">
            <v>1084</v>
          </cell>
          <cell r="JN236">
            <v>1684</v>
          </cell>
          <cell r="JO236">
            <v>673</v>
          </cell>
          <cell r="JP236">
            <v>1011</v>
          </cell>
          <cell r="JQ236">
            <v>1466</v>
          </cell>
          <cell r="JR236">
            <v>530</v>
          </cell>
          <cell r="JS236">
            <v>936</v>
          </cell>
          <cell r="JT236">
            <v>1236</v>
          </cell>
          <cell r="JU236">
            <v>452</v>
          </cell>
          <cell r="JV236">
            <v>784</v>
          </cell>
          <cell r="JW236">
            <v>1081</v>
          </cell>
          <cell r="JX236">
            <v>401</v>
          </cell>
          <cell r="JY236">
            <v>680</v>
          </cell>
          <cell r="JZ236">
            <v>950</v>
          </cell>
          <cell r="KA236">
            <v>332</v>
          </cell>
          <cell r="KB236">
            <v>618</v>
          </cell>
          <cell r="KC236">
            <v>778</v>
          </cell>
          <cell r="KD236">
            <v>247</v>
          </cell>
          <cell r="KE236">
            <v>531</v>
          </cell>
          <cell r="KF236">
            <v>3035</v>
          </cell>
          <cell r="KG236">
            <v>822</v>
          </cell>
          <cell r="KH236">
            <v>2213</v>
          </cell>
        </row>
        <row r="237">
          <cell r="C237" t="str">
            <v>Selby</v>
          </cell>
          <cell r="D237" t="str">
            <v>E07000169</v>
          </cell>
          <cell r="E237" t="str">
            <v>Non-metropolitan District</v>
          </cell>
          <cell r="F237">
            <v>85961</v>
          </cell>
          <cell r="G237">
            <v>53536</v>
          </cell>
          <cell r="H237">
            <v>3.75625002</v>
          </cell>
          <cell r="I237">
            <v>0.62279405777038421</v>
          </cell>
          <cell r="J237">
            <v>4026</v>
          </cell>
          <cell r="K237">
            <v>3817</v>
          </cell>
          <cell r="L237">
            <v>4657</v>
          </cell>
          <cell r="M237">
            <v>4961</v>
          </cell>
          <cell r="N237">
            <v>5257</v>
          </cell>
          <cell r="O237">
            <v>5539</v>
          </cell>
          <cell r="P237">
            <v>6762</v>
          </cell>
          <cell r="Q237">
            <v>7092</v>
          </cell>
          <cell r="R237">
            <v>5730</v>
          </cell>
          <cell r="S237">
            <v>5695</v>
          </cell>
          <cell r="T237">
            <v>42161</v>
          </cell>
          <cell r="U237">
            <v>43800</v>
          </cell>
          <cell r="V237">
            <v>920</v>
          </cell>
          <cell r="W237">
            <v>449</v>
          </cell>
          <cell r="X237">
            <v>471</v>
          </cell>
          <cell r="Y237">
            <v>952</v>
          </cell>
          <cell r="Z237">
            <v>509</v>
          </cell>
          <cell r="AA237">
            <v>443</v>
          </cell>
          <cell r="AB237">
            <v>983</v>
          </cell>
          <cell r="AC237">
            <v>516</v>
          </cell>
          <cell r="AD237">
            <v>467</v>
          </cell>
          <cell r="AE237">
            <v>1032</v>
          </cell>
          <cell r="AF237">
            <v>512</v>
          </cell>
          <cell r="AG237">
            <v>520</v>
          </cell>
          <cell r="AH237">
            <v>983</v>
          </cell>
          <cell r="AI237">
            <v>517</v>
          </cell>
          <cell r="AJ237">
            <v>466</v>
          </cell>
          <cell r="AK237">
            <v>1016</v>
          </cell>
          <cell r="AL237">
            <v>502</v>
          </cell>
          <cell r="AM237">
            <v>514</v>
          </cell>
          <cell r="AN237">
            <v>1048</v>
          </cell>
          <cell r="AO237">
            <v>539</v>
          </cell>
          <cell r="AP237">
            <v>509</v>
          </cell>
          <cell r="AQ237">
            <v>1018</v>
          </cell>
          <cell r="AR237">
            <v>522</v>
          </cell>
          <cell r="AS237">
            <v>496</v>
          </cell>
          <cell r="AT237">
            <v>1064</v>
          </cell>
          <cell r="AU237">
            <v>534</v>
          </cell>
          <cell r="AV237">
            <v>530</v>
          </cell>
          <cell r="AW237">
            <v>1001</v>
          </cell>
          <cell r="AX237">
            <v>541</v>
          </cell>
          <cell r="AY237">
            <v>460</v>
          </cell>
          <cell r="AZ237">
            <v>928</v>
          </cell>
          <cell r="BA237">
            <v>463</v>
          </cell>
          <cell r="BB237">
            <v>465</v>
          </cell>
          <cell r="BC237">
            <v>932</v>
          </cell>
          <cell r="BD237">
            <v>458</v>
          </cell>
          <cell r="BE237">
            <v>474</v>
          </cell>
          <cell r="BF237">
            <v>978</v>
          </cell>
          <cell r="BG237">
            <v>518</v>
          </cell>
          <cell r="BH237">
            <v>460</v>
          </cell>
          <cell r="BI237">
            <v>931</v>
          </cell>
          <cell r="BJ237">
            <v>468</v>
          </cell>
          <cell r="BK237">
            <v>463</v>
          </cell>
          <cell r="BL237">
            <v>945</v>
          </cell>
          <cell r="BM237">
            <v>473</v>
          </cell>
          <cell r="BN237">
            <v>472</v>
          </cell>
          <cell r="BO237">
            <v>987</v>
          </cell>
          <cell r="BP237">
            <v>496</v>
          </cell>
          <cell r="BQ237">
            <v>491</v>
          </cell>
          <cell r="BR237">
            <v>1002</v>
          </cell>
          <cell r="BS237">
            <v>512</v>
          </cell>
          <cell r="BT237">
            <v>490</v>
          </cell>
          <cell r="BU237">
            <v>1063</v>
          </cell>
          <cell r="BV237">
            <v>498</v>
          </cell>
          <cell r="BW237">
            <v>565</v>
          </cell>
          <cell r="BX237">
            <v>937</v>
          </cell>
          <cell r="BY237">
            <v>513</v>
          </cell>
          <cell r="BZ237">
            <v>424</v>
          </cell>
          <cell r="CA237">
            <v>717</v>
          </cell>
          <cell r="CB237">
            <v>389</v>
          </cell>
          <cell r="CC237">
            <v>328</v>
          </cell>
          <cell r="CD237">
            <v>710</v>
          </cell>
          <cell r="CE237">
            <v>379</v>
          </cell>
          <cell r="CF237">
            <v>331</v>
          </cell>
          <cell r="CG237">
            <v>752</v>
          </cell>
          <cell r="CH237">
            <v>408</v>
          </cell>
          <cell r="CI237">
            <v>344</v>
          </cell>
          <cell r="CJ237">
            <v>783</v>
          </cell>
          <cell r="CK237">
            <v>419</v>
          </cell>
          <cell r="CL237">
            <v>364</v>
          </cell>
          <cell r="CM237">
            <v>896</v>
          </cell>
          <cell r="CN237">
            <v>426</v>
          </cell>
          <cell r="CO237">
            <v>470</v>
          </cell>
          <cell r="CP237">
            <v>983</v>
          </cell>
          <cell r="CQ237">
            <v>482</v>
          </cell>
          <cell r="CR237">
            <v>501</v>
          </cell>
          <cell r="CS237">
            <v>981</v>
          </cell>
          <cell r="CT237">
            <v>487</v>
          </cell>
          <cell r="CU237">
            <v>494</v>
          </cell>
          <cell r="CV237">
            <v>1018</v>
          </cell>
          <cell r="CW237">
            <v>517</v>
          </cell>
          <cell r="CX237">
            <v>501</v>
          </cell>
          <cell r="CY237">
            <v>955</v>
          </cell>
          <cell r="CZ237">
            <v>449</v>
          </cell>
          <cell r="DA237">
            <v>506</v>
          </cell>
          <cell r="DB237">
            <v>944</v>
          </cell>
          <cell r="DC237">
            <v>448</v>
          </cell>
          <cell r="DD237">
            <v>496</v>
          </cell>
          <cell r="DE237">
            <v>892</v>
          </cell>
          <cell r="DF237">
            <v>442</v>
          </cell>
          <cell r="DG237">
            <v>450</v>
          </cell>
          <cell r="DH237">
            <v>939</v>
          </cell>
          <cell r="DI237">
            <v>448</v>
          </cell>
          <cell r="DJ237">
            <v>491</v>
          </cell>
          <cell r="DK237">
            <v>968</v>
          </cell>
          <cell r="DL237">
            <v>487</v>
          </cell>
          <cell r="DM237">
            <v>481</v>
          </cell>
          <cell r="DN237">
            <v>977</v>
          </cell>
          <cell r="DO237">
            <v>462</v>
          </cell>
          <cell r="DP237">
            <v>515</v>
          </cell>
          <cell r="DQ237">
            <v>949</v>
          </cell>
          <cell r="DR237">
            <v>430</v>
          </cell>
          <cell r="DS237">
            <v>519</v>
          </cell>
          <cell r="DT237">
            <v>995</v>
          </cell>
          <cell r="DU237">
            <v>487</v>
          </cell>
          <cell r="DV237">
            <v>508</v>
          </cell>
          <cell r="DW237">
            <v>1025</v>
          </cell>
          <cell r="DX237">
            <v>512</v>
          </cell>
          <cell r="DY237">
            <v>513</v>
          </cell>
          <cell r="DZ237">
            <v>981</v>
          </cell>
          <cell r="EA237">
            <v>488</v>
          </cell>
          <cell r="EB237">
            <v>493</v>
          </cell>
          <cell r="EC237">
            <v>906</v>
          </cell>
          <cell r="ED237">
            <v>424</v>
          </cell>
          <cell r="EE237">
            <v>482</v>
          </cell>
          <cell r="EF237">
            <v>955</v>
          </cell>
          <cell r="EG237">
            <v>463</v>
          </cell>
          <cell r="EH237">
            <v>492</v>
          </cell>
          <cell r="EI237">
            <v>997</v>
          </cell>
          <cell r="EJ237">
            <v>494</v>
          </cell>
          <cell r="EK237">
            <v>503</v>
          </cell>
          <cell r="EL237">
            <v>1059</v>
          </cell>
          <cell r="EM237">
            <v>519</v>
          </cell>
          <cell r="EN237">
            <v>540</v>
          </cell>
          <cell r="EO237">
            <v>1066</v>
          </cell>
          <cell r="EP237">
            <v>504</v>
          </cell>
          <cell r="EQ237">
            <v>562</v>
          </cell>
          <cell r="ER237">
            <v>1170</v>
          </cell>
          <cell r="ES237">
            <v>575</v>
          </cell>
          <cell r="ET237">
            <v>595</v>
          </cell>
          <cell r="EU237">
            <v>1290</v>
          </cell>
          <cell r="EV237">
            <v>611</v>
          </cell>
          <cell r="EW237">
            <v>679</v>
          </cell>
          <cell r="EX237">
            <v>1347</v>
          </cell>
          <cell r="EY237">
            <v>667</v>
          </cell>
          <cell r="EZ237">
            <v>680</v>
          </cell>
          <cell r="FA237">
            <v>1342</v>
          </cell>
          <cell r="FB237">
            <v>654</v>
          </cell>
          <cell r="FC237">
            <v>688</v>
          </cell>
          <cell r="FD237">
            <v>1354</v>
          </cell>
          <cell r="FE237">
            <v>672</v>
          </cell>
          <cell r="FF237">
            <v>682</v>
          </cell>
          <cell r="FG237">
            <v>1359</v>
          </cell>
          <cell r="FH237">
            <v>645</v>
          </cell>
          <cell r="FI237">
            <v>714</v>
          </cell>
          <cell r="FJ237">
            <v>1364</v>
          </cell>
          <cell r="FK237">
            <v>674</v>
          </cell>
          <cell r="FL237">
            <v>690</v>
          </cell>
          <cell r="FM237">
            <v>1439</v>
          </cell>
          <cell r="FN237">
            <v>720</v>
          </cell>
          <cell r="FO237">
            <v>719</v>
          </cell>
          <cell r="FP237">
            <v>1457</v>
          </cell>
          <cell r="FQ237">
            <v>694</v>
          </cell>
          <cell r="FR237">
            <v>763</v>
          </cell>
          <cell r="FS237">
            <v>1409</v>
          </cell>
          <cell r="FT237">
            <v>701</v>
          </cell>
          <cell r="FU237">
            <v>708</v>
          </cell>
          <cell r="FV237">
            <v>1413</v>
          </cell>
          <cell r="FW237">
            <v>673</v>
          </cell>
          <cell r="FX237">
            <v>740</v>
          </cell>
          <cell r="FY237">
            <v>1373</v>
          </cell>
          <cell r="FZ237">
            <v>662</v>
          </cell>
          <cell r="GA237">
            <v>711</v>
          </cell>
          <cell r="GB237">
            <v>1344</v>
          </cell>
          <cell r="GC237">
            <v>667</v>
          </cell>
          <cell r="GD237">
            <v>677</v>
          </cell>
          <cell r="GE237">
            <v>1315</v>
          </cell>
          <cell r="GF237">
            <v>679</v>
          </cell>
          <cell r="GG237">
            <v>636</v>
          </cell>
          <cell r="GH237">
            <v>1310</v>
          </cell>
          <cell r="GI237">
            <v>675</v>
          </cell>
          <cell r="GJ237">
            <v>635</v>
          </cell>
          <cell r="GK237">
            <v>1203</v>
          </cell>
          <cell r="GL237">
            <v>608</v>
          </cell>
          <cell r="GM237">
            <v>595</v>
          </cell>
          <cell r="GN237">
            <v>1126</v>
          </cell>
          <cell r="GO237">
            <v>581</v>
          </cell>
          <cell r="GP237">
            <v>545</v>
          </cell>
          <cell r="GQ237">
            <v>1115</v>
          </cell>
          <cell r="GR237">
            <v>559</v>
          </cell>
          <cell r="GS237">
            <v>556</v>
          </cell>
          <cell r="GT237">
            <v>1078</v>
          </cell>
          <cell r="GU237">
            <v>522</v>
          </cell>
          <cell r="GV237">
            <v>556</v>
          </cell>
          <cell r="GW237">
            <v>1147</v>
          </cell>
          <cell r="GX237">
            <v>576</v>
          </cell>
          <cell r="GY237">
            <v>571</v>
          </cell>
          <cell r="GZ237">
            <v>1025</v>
          </cell>
          <cell r="HA237">
            <v>493</v>
          </cell>
          <cell r="HB237">
            <v>532</v>
          </cell>
          <cell r="HC237">
            <v>1005</v>
          </cell>
          <cell r="HD237">
            <v>484</v>
          </cell>
          <cell r="HE237">
            <v>521</v>
          </cell>
          <cell r="HF237">
            <v>1101</v>
          </cell>
          <cell r="HG237">
            <v>553</v>
          </cell>
          <cell r="HH237">
            <v>548</v>
          </cell>
          <cell r="HI237">
            <v>1107</v>
          </cell>
          <cell r="HJ237">
            <v>548</v>
          </cell>
          <cell r="HK237">
            <v>559</v>
          </cell>
          <cell r="HL237">
            <v>1149</v>
          </cell>
          <cell r="HM237">
            <v>567</v>
          </cell>
          <cell r="HN237">
            <v>582</v>
          </cell>
          <cell r="HO237">
            <v>1143</v>
          </cell>
          <cell r="HP237">
            <v>568</v>
          </cell>
          <cell r="HQ237">
            <v>575</v>
          </cell>
          <cell r="HR237">
            <v>1303</v>
          </cell>
          <cell r="HS237">
            <v>643</v>
          </cell>
          <cell r="HT237">
            <v>660</v>
          </cell>
          <cell r="HU237">
            <v>950</v>
          </cell>
          <cell r="HV237">
            <v>508</v>
          </cell>
          <cell r="HW237">
            <v>442</v>
          </cell>
          <cell r="HX237">
            <v>955</v>
          </cell>
          <cell r="HY237">
            <v>463</v>
          </cell>
          <cell r="HZ237">
            <v>492</v>
          </cell>
          <cell r="IA237">
            <v>882</v>
          </cell>
          <cell r="IB237">
            <v>403</v>
          </cell>
          <cell r="IC237">
            <v>479</v>
          </cell>
          <cell r="ID237">
            <v>866</v>
          </cell>
          <cell r="IE237">
            <v>414</v>
          </cell>
          <cell r="IF237">
            <v>452</v>
          </cell>
          <cell r="IG237">
            <v>736</v>
          </cell>
          <cell r="IH237">
            <v>351</v>
          </cell>
          <cell r="II237">
            <v>385</v>
          </cell>
          <cell r="IJ237">
            <v>595</v>
          </cell>
          <cell r="IK237">
            <v>285</v>
          </cell>
          <cell r="IL237">
            <v>310</v>
          </cell>
          <cell r="IM237">
            <v>627</v>
          </cell>
          <cell r="IN237">
            <v>296</v>
          </cell>
          <cell r="IO237">
            <v>331</v>
          </cell>
          <cell r="IP237">
            <v>621</v>
          </cell>
          <cell r="IQ237">
            <v>274</v>
          </cell>
          <cell r="IR237">
            <v>347</v>
          </cell>
          <cell r="IS237">
            <v>598</v>
          </cell>
          <cell r="IT237">
            <v>303</v>
          </cell>
          <cell r="IU237">
            <v>295</v>
          </cell>
          <cell r="IV237">
            <v>566</v>
          </cell>
          <cell r="IW237">
            <v>239</v>
          </cell>
          <cell r="IX237">
            <v>327</v>
          </cell>
          <cell r="IY237">
            <v>575</v>
          </cell>
          <cell r="IZ237">
            <v>264</v>
          </cell>
          <cell r="JA237">
            <v>311</v>
          </cell>
          <cell r="JB237">
            <v>482</v>
          </cell>
          <cell r="JC237">
            <v>215</v>
          </cell>
          <cell r="JD237">
            <v>267</v>
          </cell>
          <cell r="JE237">
            <v>409</v>
          </cell>
          <cell r="JF237">
            <v>179</v>
          </cell>
          <cell r="JG237">
            <v>230</v>
          </cell>
          <cell r="JH237">
            <v>374</v>
          </cell>
          <cell r="JI237">
            <v>154</v>
          </cell>
          <cell r="JJ237">
            <v>220</v>
          </cell>
          <cell r="JK237">
            <v>422</v>
          </cell>
          <cell r="JL237">
            <v>188</v>
          </cell>
          <cell r="JM237">
            <v>234</v>
          </cell>
          <cell r="JN237">
            <v>365</v>
          </cell>
          <cell r="JO237">
            <v>158</v>
          </cell>
          <cell r="JP237">
            <v>207</v>
          </cell>
          <cell r="JQ237">
            <v>321</v>
          </cell>
          <cell r="JR237">
            <v>132</v>
          </cell>
          <cell r="JS237">
            <v>189</v>
          </cell>
          <cell r="JT237">
            <v>296</v>
          </cell>
          <cell r="JU237">
            <v>103</v>
          </cell>
          <cell r="JV237">
            <v>193</v>
          </cell>
          <cell r="JW237">
            <v>258</v>
          </cell>
          <cell r="JX237">
            <v>96</v>
          </cell>
          <cell r="JY237">
            <v>162</v>
          </cell>
          <cell r="JZ237">
            <v>198</v>
          </cell>
          <cell r="KA237">
            <v>69</v>
          </cell>
          <cell r="KB237">
            <v>129</v>
          </cell>
          <cell r="KC237">
            <v>192</v>
          </cell>
          <cell r="KD237">
            <v>62</v>
          </cell>
          <cell r="KE237">
            <v>130</v>
          </cell>
          <cell r="KF237">
            <v>717</v>
          </cell>
          <cell r="KG237">
            <v>230</v>
          </cell>
          <cell r="KH237">
            <v>487</v>
          </cell>
        </row>
        <row r="238">
          <cell r="C238" t="str">
            <v>Sevenoaks</v>
          </cell>
          <cell r="D238" t="str">
            <v>E07000111</v>
          </cell>
          <cell r="E238" t="str">
            <v>Non-metropolitan District</v>
          </cell>
          <cell r="F238">
            <v>118409</v>
          </cell>
          <cell r="G238">
            <v>70363</v>
          </cell>
          <cell r="H238">
            <v>3.83445445</v>
          </cell>
          <cell r="I238">
            <v>0.59423692455809951</v>
          </cell>
          <cell r="J238">
            <v>5192</v>
          </cell>
          <cell r="K238">
            <v>5289</v>
          </cell>
          <cell r="L238">
            <v>5855</v>
          </cell>
          <cell r="M238">
            <v>5870</v>
          </cell>
          <cell r="N238">
            <v>7444</v>
          </cell>
          <cell r="O238">
            <v>8110</v>
          </cell>
          <cell r="P238">
            <v>8839</v>
          </cell>
          <cell r="Q238">
            <v>9143</v>
          </cell>
          <cell r="R238">
            <v>7088</v>
          </cell>
          <cell r="S238">
            <v>7533</v>
          </cell>
          <cell r="T238">
            <v>57412</v>
          </cell>
          <cell r="U238">
            <v>60997</v>
          </cell>
          <cell r="V238">
            <v>1368</v>
          </cell>
          <cell r="W238">
            <v>684</v>
          </cell>
          <cell r="X238">
            <v>684</v>
          </cell>
          <cell r="Y238">
            <v>1348</v>
          </cell>
          <cell r="Z238">
            <v>649</v>
          </cell>
          <cell r="AA238">
            <v>699</v>
          </cell>
          <cell r="AB238">
            <v>1400</v>
          </cell>
          <cell r="AC238">
            <v>711</v>
          </cell>
          <cell r="AD238">
            <v>689</v>
          </cell>
          <cell r="AE238">
            <v>1541</v>
          </cell>
          <cell r="AF238">
            <v>793</v>
          </cell>
          <cell r="AG238">
            <v>748</v>
          </cell>
          <cell r="AH238">
            <v>1626</v>
          </cell>
          <cell r="AI238">
            <v>857</v>
          </cell>
          <cell r="AJ238">
            <v>769</v>
          </cell>
          <cell r="AK238">
            <v>1601</v>
          </cell>
          <cell r="AL238">
            <v>837</v>
          </cell>
          <cell r="AM238">
            <v>764</v>
          </cell>
          <cell r="AN238">
            <v>1525</v>
          </cell>
          <cell r="AO238">
            <v>766</v>
          </cell>
          <cell r="AP238">
            <v>759</v>
          </cell>
          <cell r="AQ238">
            <v>1552</v>
          </cell>
          <cell r="AR238">
            <v>814</v>
          </cell>
          <cell r="AS238">
            <v>738</v>
          </cell>
          <cell r="AT238">
            <v>1550</v>
          </cell>
          <cell r="AU238">
            <v>816</v>
          </cell>
          <cell r="AV238">
            <v>734</v>
          </cell>
          <cell r="AW238">
            <v>1490</v>
          </cell>
          <cell r="AX238">
            <v>723</v>
          </cell>
          <cell r="AY238">
            <v>767</v>
          </cell>
          <cell r="AZ238">
            <v>1512</v>
          </cell>
          <cell r="BA238">
            <v>783</v>
          </cell>
          <cell r="BB238">
            <v>729</v>
          </cell>
          <cell r="BC238">
            <v>1413</v>
          </cell>
          <cell r="BD238">
            <v>709</v>
          </cell>
          <cell r="BE238">
            <v>704</v>
          </cell>
          <cell r="BF238">
            <v>1330</v>
          </cell>
          <cell r="BG238">
            <v>687</v>
          </cell>
          <cell r="BH238">
            <v>643</v>
          </cell>
          <cell r="BI238">
            <v>1333</v>
          </cell>
          <cell r="BJ238">
            <v>651</v>
          </cell>
          <cell r="BK238">
            <v>682</v>
          </cell>
          <cell r="BL238">
            <v>1402</v>
          </cell>
          <cell r="BM238">
            <v>705</v>
          </cell>
          <cell r="BN238">
            <v>697</v>
          </cell>
          <cell r="BO238">
            <v>1378</v>
          </cell>
          <cell r="BP238">
            <v>695</v>
          </cell>
          <cell r="BQ238">
            <v>683</v>
          </cell>
          <cell r="BR238">
            <v>1483</v>
          </cell>
          <cell r="BS238">
            <v>765</v>
          </cell>
          <cell r="BT238">
            <v>718</v>
          </cell>
          <cell r="BU238">
            <v>1422</v>
          </cell>
          <cell r="BV238">
            <v>692</v>
          </cell>
          <cell r="BW238">
            <v>730</v>
          </cell>
          <cell r="BX238">
            <v>1359</v>
          </cell>
          <cell r="BY238">
            <v>679</v>
          </cell>
          <cell r="BZ238">
            <v>680</v>
          </cell>
          <cell r="CA238">
            <v>959</v>
          </cell>
          <cell r="CB238">
            <v>522</v>
          </cell>
          <cell r="CC238">
            <v>437</v>
          </cell>
          <cell r="CD238">
            <v>825</v>
          </cell>
          <cell r="CE238">
            <v>410</v>
          </cell>
          <cell r="CF238">
            <v>415</v>
          </cell>
          <cell r="CG238">
            <v>1015</v>
          </cell>
          <cell r="CH238">
            <v>499</v>
          </cell>
          <cell r="CI238">
            <v>516</v>
          </cell>
          <cell r="CJ238">
            <v>1068</v>
          </cell>
          <cell r="CK238">
            <v>502</v>
          </cell>
          <cell r="CL238">
            <v>566</v>
          </cell>
          <cell r="CM238">
            <v>1148</v>
          </cell>
          <cell r="CN238">
            <v>530</v>
          </cell>
          <cell r="CO238">
            <v>618</v>
          </cell>
          <cell r="CP238">
            <v>1202</v>
          </cell>
          <cell r="CQ238">
            <v>593</v>
          </cell>
          <cell r="CR238">
            <v>609</v>
          </cell>
          <cell r="CS238">
            <v>1088</v>
          </cell>
          <cell r="CT238">
            <v>577</v>
          </cell>
          <cell r="CU238">
            <v>511</v>
          </cell>
          <cell r="CV238">
            <v>1178</v>
          </cell>
          <cell r="CW238">
            <v>609</v>
          </cell>
          <cell r="CX238">
            <v>569</v>
          </cell>
          <cell r="CY238">
            <v>1202</v>
          </cell>
          <cell r="CZ238">
            <v>616</v>
          </cell>
          <cell r="DA238">
            <v>586</v>
          </cell>
          <cell r="DB238">
            <v>1183</v>
          </cell>
          <cell r="DC238">
            <v>587</v>
          </cell>
          <cell r="DD238">
            <v>596</v>
          </cell>
          <cell r="DE238">
            <v>1118</v>
          </cell>
          <cell r="DF238">
            <v>575</v>
          </cell>
          <cell r="DG238">
            <v>543</v>
          </cell>
          <cell r="DH238">
            <v>1074</v>
          </cell>
          <cell r="DI238">
            <v>552</v>
          </cell>
          <cell r="DJ238">
            <v>522</v>
          </cell>
          <cell r="DK238">
            <v>1072</v>
          </cell>
          <cell r="DL238">
            <v>491</v>
          </cell>
          <cell r="DM238">
            <v>581</v>
          </cell>
          <cell r="DN238">
            <v>1221</v>
          </cell>
          <cell r="DO238">
            <v>601</v>
          </cell>
          <cell r="DP238">
            <v>620</v>
          </cell>
          <cell r="DQ238">
            <v>1250</v>
          </cell>
          <cell r="DR238">
            <v>596</v>
          </cell>
          <cell r="DS238">
            <v>654</v>
          </cell>
          <cell r="DT238">
            <v>1339</v>
          </cell>
          <cell r="DU238">
            <v>651</v>
          </cell>
          <cell r="DV238">
            <v>688</v>
          </cell>
          <cell r="DW238">
            <v>1442</v>
          </cell>
          <cell r="DX238">
            <v>636</v>
          </cell>
          <cell r="DY238">
            <v>806</v>
          </cell>
          <cell r="DZ238">
            <v>1486</v>
          </cell>
          <cell r="EA238">
            <v>744</v>
          </cell>
          <cell r="EB238">
            <v>742</v>
          </cell>
          <cell r="EC238">
            <v>1431</v>
          </cell>
          <cell r="ED238">
            <v>696</v>
          </cell>
          <cell r="EE238">
            <v>735</v>
          </cell>
          <cell r="EF238">
            <v>1502</v>
          </cell>
          <cell r="EG238">
            <v>711</v>
          </cell>
          <cell r="EH238">
            <v>791</v>
          </cell>
          <cell r="EI238">
            <v>1469</v>
          </cell>
          <cell r="EJ238">
            <v>722</v>
          </cell>
          <cell r="EK238">
            <v>747</v>
          </cell>
          <cell r="EL238">
            <v>1517</v>
          </cell>
          <cell r="EM238">
            <v>746</v>
          </cell>
          <cell r="EN238">
            <v>771</v>
          </cell>
          <cell r="EO238">
            <v>1636</v>
          </cell>
          <cell r="EP238">
            <v>771</v>
          </cell>
          <cell r="EQ238">
            <v>865</v>
          </cell>
          <cell r="ER238">
            <v>1657</v>
          </cell>
          <cell r="ES238">
            <v>777</v>
          </cell>
          <cell r="ET238">
            <v>880</v>
          </cell>
          <cell r="EU238">
            <v>1638</v>
          </cell>
          <cell r="EV238">
            <v>798</v>
          </cell>
          <cell r="EW238">
            <v>840</v>
          </cell>
          <cell r="EX238">
            <v>1776</v>
          </cell>
          <cell r="EY238">
            <v>843</v>
          </cell>
          <cell r="EZ238">
            <v>933</v>
          </cell>
          <cell r="FA238">
            <v>1693</v>
          </cell>
          <cell r="FB238">
            <v>807</v>
          </cell>
          <cell r="FC238">
            <v>886</v>
          </cell>
          <cell r="FD238">
            <v>1753</v>
          </cell>
          <cell r="FE238">
            <v>844</v>
          </cell>
          <cell r="FF238">
            <v>909</v>
          </cell>
          <cell r="FG238">
            <v>1841</v>
          </cell>
          <cell r="FH238">
            <v>864</v>
          </cell>
          <cell r="FI238">
            <v>977</v>
          </cell>
          <cell r="FJ238">
            <v>1918</v>
          </cell>
          <cell r="FK238">
            <v>920</v>
          </cell>
          <cell r="FL238">
            <v>998</v>
          </cell>
          <cell r="FM238">
            <v>1917</v>
          </cell>
          <cell r="FN238">
            <v>935</v>
          </cell>
          <cell r="FO238">
            <v>982</v>
          </cell>
          <cell r="FP238">
            <v>1905</v>
          </cell>
          <cell r="FQ238">
            <v>959</v>
          </cell>
          <cell r="FR238">
            <v>946</v>
          </cell>
          <cell r="FS238">
            <v>1793</v>
          </cell>
          <cell r="FT238">
            <v>847</v>
          </cell>
          <cell r="FU238">
            <v>946</v>
          </cell>
          <cell r="FV238">
            <v>1729</v>
          </cell>
          <cell r="FW238">
            <v>882</v>
          </cell>
          <cell r="FX238">
            <v>847</v>
          </cell>
          <cell r="FY238">
            <v>1785</v>
          </cell>
          <cell r="FZ238">
            <v>944</v>
          </cell>
          <cell r="GA238">
            <v>841</v>
          </cell>
          <cell r="GB238">
            <v>1648</v>
          </cell>
          <cell r="GC238">
            <v>837</v>
          </cell>
          <cell r="GD238">
            <v>811</v>
          </cell>
          <cell r="GE238">
            <v>1645</v>
          </cell>
          <cell r="GF238">
            <v>802</v>
          </cell>
          <cell r="GG238">
            <v>843</v>
          </cell>
          <cell r="GH238">
            <v>1573</v>
          </cell>
          <cell r="GI238">
            <v>729</v>
          </cell>
          <cell r="GJ238">
            <v>844</v>
          </cell>
          <cell r="GK238">
            <v>1521</v>
          </cell>
          <cell r="GL238">
            <v>754</v>
          </cell>
          <cell r="GM238">
            <v>767</v>
          </cell>
          <cell r="GN238">
            <v>1514</v>
          </cell>
          <cell r="GO238">
            <v>738</v>
          </cell>
          <cell r="GP238">
            <v>776</v>
          </cell>
          <cell r="GQ238">
            <v>1406</v>
          </cell>
          <cell r="GR238">
            <v>688</v>
          </cell>
          <cell r="GS238">
            <v>718</v>
          </cell>
          <cell r="GT238">
            <v>1361</v>
          </cell>
          <cell r="GU238">
            <v>640</v>
          </cell>
          <cell r="GV238">
            <v>721</v>
          </cell>
          <cell r="GW238">
            <v>1371</v>
          </cell>
          <cell r="GX238">
            <v>715</v>
          </cell>
          <cell r="GY238">
            <v>656</v>
          </cell>
          <cell r="GZ238">
            <v>1446</v>
          </cell>
          <cell r="HA238">
            <v>716</v>
          </cell>
          <cell r="HB238">
            <v>730</v>
          </cell>
          <cell r="HC238">
            <v>1336</v>
          </cell>
          <cell r="HD238">
            <v>643</v>
          </cell>
          <cell r="HE238">
            <v>693</v>
          </cell>
          <cell r="HF238">
            <v>1448</v>
          </cell>
          <cell r="HG238">
            <v>663</v>
          </cell>
          <cell r="HH238">
            <v>785</v>
          </cell>
          <cell r="HI238">
            <v>1473</v>
          </cell>
          <cell r="HJ238">
            <v>689</v>
          </cell>
          <cell r="HK238">
            <v>784</v>
          </cell>
          <cell r="HL238">
            <v>1482</v>
          </cell>
          <cell r="HM238">
            <v>675</v>
          </cell>
          <cell r="HN238">
            <v>807</v>
          </cell>
          <cell r="HO238">
            <v>1591</v>
          </cell>
          <cell r="HP238">
            <v>813</v>
          </cell>
          <cell r="HQ238">
            <v>778</v>
          </cell>
          <cell r="HR238">
            <v>1808</v>
          </cell>
          <cell r="HS238">
            <v>864</v>
          </cell>
          <cell r="HT238">
            <v>944</v>
          </cell>
          <cell r="HU238">
            <v>1413</v>
          </cell>
          <cell r="HV238">
            <v>645</v>
          </cell>
          <cell r="HW238">
            <v>768</v>
          </cell>
          <cell r="HX238">
            <v>1244</v>
          </cell>
          <cell r="HY238">
            <v>614</v>
          </cell>
          <cell r="HZ238">
            <v>630</v>
          </cell>
          <cell r="IA238">
            <v>1283</v>
          </cell>
          <cell r="IB238">
            <v>625</v>
          </cell>
          <cell r="IC238">
            <v>658</v>
          </cell>
          <cell r="ID238">
            <v>1182</v>
          </cell>
          <cell r="IE238">
            <v>546</v>
          </cell>
          <cell r="IF238">
            <v>636</v>
          </cell>
          <cell r="IG238">
            <v>992</v>
          </cell>
          <cell r="IH238">
            <v>469</v>
          </cell>
          <cell r="II238">
            <v>523</v>
          </cell>
          <cell r="IJ238">
            <v>894</v>
          </cell>
          <cell r="IK238">
            <v>411</v>
          </cell>
          <cell r="IL238">
            <v>483</v>
          </cell>
          <cell r="IM238">
            <v>931</v>
          </cell>
          <cell r="IN238">
            <v>445</v>
          </cell>
          <cell r="IO238">
            <v>486</v>
          </cell>
          <cell r="IP238">
            <v>943</v>
          </cell>
          <cell r="IQ238">
            <v>416</v>
          </cell>
          <cell r="IR238">
            <v>527</v>
          </cell>
          <cell r="IS238">
            <v>856</v>
          </cell>
          <cell r="IT238">
            <v>422</v>
          </cell>
          <cell r="IU238">
            <v>434</v>
          </cell>
          <cell r="IV238">
            <v>892</v>
          </cell>
          <cell r="IW238">
            <v>384</v>
          </cell>
          <cell r="IX238">
            <v>508</v>
          </cell>
          <cell r="IY238">
            <v>819</v>
          </cell>
          <cell r="IZ238">
            <v>376</v>
          </cell>
          <cell r="JA238">
            <v>443</v>
          </cell>
          <cell r="JB238">
            <v>750</v>
          </cell>
          <cell r="JC238">
            <v>351</v>
          </cell>
          <cell r="JD238">
            <v>399</v>
          </cell>
          <cell r="JE238">
            <v>743</v>
          </cell>
          <cell r="JF238">
            <v>296</v>
          </cell>
          <cell r="JG238">
            <v>447</v>
          </cell>
          <cell r="JH238">
            <v>672</v>
          </cell>
          <cell r="JI238">
            <v>296</v>
          </cell>
          <cell r="JJ238">
            <v>376</v>
          </cell>
          <cell r="JK238">
            <v>664</v>
          </cell>
          <cell r="JL238">
            <v>307</v>
          </cell>
          <cell r="JM238">
            <v>357</v>
          </cell>
          <cell r="JN238">
            <v>642</v>
          </cell>
          <cell r="JO238">
            <v>286</v>
          </cell>
          <cell r="JP238">
            <v>356</v>
          </cell>
          <cell r="JQ238">
            <v>590</v>
          </cell>
          <cell r="JR238">
            <v>237</v>
          </cell>
          <cell r="JS238">
            <v>353</v>
          </cell>
          <cell r="JT238">
            <v>493</v>
          </cell>
          <cell r="JU238">
            <v>175</v>
          </cell>
          <cell r="JV238">
            <v>318</v>
          </cell>
          <cell r="JW238">
            <v>414</v>
          </cell>
          <cell r="JX238">
            <v>167</v>
          </cell>
          <cell r="JY238">
            <v>247</v>
          </cell>
          <cell r="JZ238">
            <v>367</v>
          </cell>
          <cell r="KA238">
            <v>149</v>
          </cell>
          <cell r="KB238">
            <v>218</v>
          </cell>
          <cell r="KC238">
            <v>329</v>
          </cell>
          <cell r="KD238">
            <v>118</v>
          </cell>
          <cell r="KE238">
            <v>211</v>
          </cell>
          <cell r="KF238">
            <v>1210</v>
          </cell>
          <cell r="KG238">
            <v>338</v>
          </cell>
          <cell r="KH238">
            <v>872</v>
          </cell>
        </row>
        <row r="239">
          <cell r="C239" t="str">
            <v>Sheffield</v>
          </cell>
          <cell r="D239" t="str">
            <v>E08000019</v>
          </cell>
          <cell r="E239" t="str">
            <v>Metropolitan District</v>
          </cell>
          <cell r="F239">
            <v>569737</v>
          </cell>
          <cell r="G239">
            <v>374378</v>
          </cell>
          <cell r="H239">
            <v>6.2067630100000004</v>
          </cell>
          <cell r="I239">
            <v>0.65710670010899763</v>
          </cell>
          <cell r="J239">
            <v>48661</v>
          </cell>
          <cell r="K239">
            <v>46282</v>
          </cell>
          <cell r="L239">
            <v>40497</v>
          </cell>
          <cell r="M239">
            <v>39986</v>
          </cell>
          <cell r="N239">
            <v>34768</v>
          </cell>
          <cell r="O239">
            <v>34271</v>
          </cell>
          <cell r="P239">
            <v>36692</v>
          </cell>
          <cell r="Q239">
            <v>36735</v>
          </cell>
          <cell r="R239">
            <v>28000</v>
          </cell>
          <cell r="S239">
            <v>28486</v>
          </cell>
          <cell r="T239">
            <v>283120</v>
          </cell>
          <cell r="U239">
            <v>286617</v>
          </cell>
          <cell r="V239">
            <v>6545</v>
          </cell>
          <cell r="W239">
            <v>3466</v>
          </cell>
          <cell r="X239">
            <v>3079</v>
          </cell>
          <cell r="Y239">
            <v>6517</v>
          </cell>
          <cell r="Z239">
            <v>3336</v>
          </cell>
          <cell r="AA239">
            <v>3181</v>
          </cell>
          <cell r="AB239">
            <v>6764</v>
          </cell>
          <cell r="AC239">
            <v>3452</v>
          </cell>
          <cell r="AD239">
            <v>3312</v>
          </cell>
          <cell r="AE239">
            <v>7041</v>
          </cell>
          <cell r="AF239">
            <v>3597</v>
          </cell>
          <cell r="AG239">
            <v>3444</v>
          </cell>
          <cell r="AH239">
            <v>6660</v>
          </cell>
          <cell r="AI239">
            <v>3447</v>
          </cell>
          <cell r="AJ239">
            <v>3213</v>
          </cell>
          <cell r="AK239">
            <v>6940</v>
          </cell>
          <cell r="AL239">
            <v>3555</v>
          </cell>
          <cell r="AM239">
            <v>3385</v>
          </cell>
          <cell r="AN239">
            <v>6853</v>
          </cell>
          <cell r="AO239">
            <v>3494</v>
          </cell>
          <cell r="AP239">
            <v>3359</v>
          </cell>
          <cell r="AQ239">
            <v>6813</v>
          </cell>
          <cell r="AR239">
            <v>3512</v>
          </cell>
          <cell r="AS239">
            <v>3301</v>
          </cell>
          <cell r="AT239">
            <v>6683</v>
          </cell>
          <cell r="AU239">
            <v>3401</v>
          </cell>
          <cell r="AV239">
            <v>3282</v>
          </cell>
          <cell r="AW239">
            <v>6550</v>
          </cell>
          <cell r="AX239">
            <v>3406</v>
          </cell>
          <cell r="AY239">
            <v>3144</v>
          </cell>
          <cell r="AZ239">
            <v>6317</v>
          </cell>
          <cell r="BA239">
            <v>3268</v>
          </cell>
          <cell r="BB239">
            <v>3049</v>
          </cell>
          <cell r="BC239">
            <v>6216</v>
          </cell>
          <cell r="BD239">
            <v>3185</v>
          </cell>
          <cell r="BE239">
            <v>3031</v>
          </cell>
          <cell r="BF239">
            <v>5785</v>
          </cell>
          <cell r="BG239">
            <v>2973</v>
          </cell>
          <cell r="BH239">
            <v>2812</v>
          </cell>
          <cell r="BI239">
            <v>5806</v>
          </cell>
          <cell r="BJ239">
            <v>2980</v>
          </cell>
          <cell r="BK239">
            <v>2826</v>
          </cell>
          <cell r="BL239">
            <v>5813</v>
          </cell>
          <cell r="BM239">
            <v>2953</v>
          </cell>
          <cell r="BN239">
            <v>2860</v>
          </cell>
          <cell r="BO239">
            <v>6043</v>
          </cell>
          <cell r="BP239">
            <v>3141</v>
          </cell>
          <cell r="BQ239">
            <v>2902</v>
          </cell>
          <cell r="BR239">
            <v>6065</v>
          </cell>
          <cell r="BS239">
            <v>3141</v>
          </cell>
          <cell r="BT239">
            <v>2924</v>
          </cell>
          <cell r="BU239">
            <v>6430</v>
          </cell>
          <cell r="BV239">
            <v>3206</v>
          </cell>
          <cell r="BW239">
            <v>3224</v>
          </cell>
          <cell r="BX239">
            <v>7495</v>
          </cell>
          <cell r="BY239">
            <v>3801</v>
          </cell>
          <cell r="BZ239">
            <v>3694</v>
          </cell>
          <cell r="CA239">
            <v>12144</v>
          </cell>
          <cell r="CB239">
            <v>6184</v>
          </cell>
          <cell r="CC239">
            <v>5960</v>
          </cell>
          <cell r="CD239">
            <v>13216</v>
          </cell>
          <cell r="CE239">
            <v>6711</v>
          </cell>
          <cell r="CF239">
            <v>6505</v>
          </cell>
          <cell r="CG239">
            <v>13232</v>
          </cell>
          <cell r="CH239">
            <v>6865</v>
          </cell>
          <cell r="CI239">
            <v>6367</v>
          </cell>
          <cell r="CJ239">
            <v>12854</v>
          </cell>
          <cell r="CK239">
            <v>6567</v>
          </cell>
          <cell r="CL239">
            <v>6287</v>
          </cell>
          <cell r="CM239">
            <v>12682</v>
          </cell>
          <cell r="CN239">
            <v>6525</v>
          </cell>
          <cell r="CO239">
            <v>6157</v>
          </cell>
          <cell r="CP239">
            <v>10825</v>
          </cell>
          <cell r="CQ239">
            <v>5661</v>
          </cell>
          <cell r="CR239">
            <v>5164</v>
          </cell>
          <cell r="CS239">
            <v>10218</v>
          </cell>
          <cell r="CT239">
            <v>5322</v>
          </cell>
          <cell r="CU239">
            <v>4896</v>
          </cell>
          <cell r="CV239">
            <v>8920</v>
          </cell>
          <cell r="CW239">
            <v>4641</v>
          </cell>
          <cell r="CX239">
            <v>4279</v>
          </cell>
          <cell r="CY239">
            <v>8739</v>
          </cell>
          <cell r="CZ239">
            <v>4398</v>
          </cell>
          <cell r="DA239">
            <v>4341</v>
          </cell>
          <cell r="DB239">
            <v>7900</v>
          </cell>
          <cell r="DC239">
            <v>3901</v>
          </cell>
          <cell r="DD239">
            <v>3999</v>
          </cell>
          <cell r="DE239">
            <v>7893</v>
          </cell>
          <cell r="DF239">
            <v>3991</v>
          </cell>
          <cell r="DG239">
            <v>3902</v>
          </cell>
          <cell r="DH239">
            <v>7735</v>
          </cell>
          <cell r="DI239">
            <v>3858</v>
          </cell>
          <cell r="DJ239">
            <v>3877</v>
          </cell>
          <cell r="DK239">
            <v>7354</v>
          </cell>
          <cell r="DL239">
            <v>3590</v>
          </cell>
          <cell r="DM239">
            <v>3764</v>
          </cell>
          <cell r="DN239">
            <v>7256</v>
          </cell>
          <cell r="DO239">
            <v>3612</v>
          </cell>
          <cell r="DP239">
            <v>3644</v>
          </cell>
          <cell r="DQ239">
            <v>7256</v>
          </cell>
          <cell r="DR239">
            <v>3586</v>
          </cell>
          <cell r="DS239">
            <v>3670</v>
          </cell>
          <cell r="DT239">
            <v>7212</v>
          </cell>
          <cell r="DU239">
            <v>3598</v>
          </cell>
          <cell r="DV239">
            <v>3614</v>
          </cell>
          <cell r="DW239">
            <v>7454</v>
          </cell>
          <cell r="DX239">
            <v>3800</v>
          </cell>
          <cell r="DY239">
            <v>3654</v>
          </cell>
          <cell r="DZ239">
            <v>7217</v>
          </cell>
          <cell r="EA239">
            <v>3677</v>
          </cell>
          <cell r="EB239">
            <v>3540</v>
          </cell>
          <cell r="EC239">
            <v>6513</v>
          </cell>
          <cell r="ED239">
            <v>3373</v>
          </cell>
          <cell r="EE239">
            <v>3140</v>
          </cell>
          <cell r="EF239">
            <v>6467</v>
          </cell>
          <cell r="EG239">
            <v>3259</v>
          </cell>
          <cell r="EH239">
            <v>3208</v>
          </cell>
          <cell r="EI239">
            <v>6356</v>
          </cell>
          <cell r="EJ239">
            <v>3213</v>
          </cell>
          <cell r="EK239">
            <v>3143</v>
          </cell>
          <cell r="EL239">
            <v>6487</v>
          </cell>
          <cell r="EM239">
            <v>3387</v>
          </cell>
          <cell r="EN239">
            <v>3100</v>
          </cell>
          <cell r="EO239">
            <v>6545</v>
          </cell>
          <cell r="EP239">
            <v>3288</v>
          </cell>
          <cell r="EQ239">
            <v>3257</v>
          </cell>
          <cell r="ER239">
            <v>6931</v>
          </cell>
          <cell r="ES239">
            <v>3390</v>
          </cell>
          <cell r="ET239">
            <v>3541</v>
          </cell>
          <cell r="EU239">
            <v>7389</v>
          </cell>
          <cell r="EV239">
            <v>3648</v>
          </cell>
          <cell r="EW239">
            <v>3741</v>
          </cell>
          <cell r="EX239">
            <v>7680</v>
          </cell>
          <cell r="EY239">
            <v>3733</v>
          </cell>
          <cell r="EZ239">
            <v>3947</v>
          </cell>
          <cell r="FA239">
            <v>7743</v>
          </cell>
          <cell r="FB239">
            <v>3773</v>
          </cell>
          <cell r="FC239">
            <v>3970</v>
          </cell>
          <cell r="FD239">
            <v>7792</v>
          </cell>
          <cell r="FE239">
            <v>3857</v>
          </cell>
          <cell r="FF239">
            <v>3935</v>
          </cell>
          <cell r="FG239">
            <v>7708</v>
          </cell>
          <cell r="FH239">
            <v>3901</v>
          </cell>
          <cell r="FI239">
            <v>3807</v>
          </cell>
          <cell r="FJ239">
            <v>7651</v>
          </cell>
          <cell r="FK239">
            <v>3847</v>
          </cell>
          <cell r="FL239">
            <v>3804</v>
          </cell>
          <cell r="FM239">
            <v>7465</v>
          </cell>
          <cell r="FN239">
            <v>3735</v>
          </cell>
          <cell r="FO239">
            <v>3730</v>
          </cell>
          <cell r="FP239">
            <v>7203</v>
          </cell>
          <cell r="FQ239">
            <v>3623</v>
          </cell>
          <cell r="FR239">
            <v>3580</v>
          </cell>
          <cell r="FS239">
            <v>7045</v>
          </cell>
          <cell r="FT239">
            <v>3549</v>
          </cell>
          <cell r="FU239">
            <v>3496</v>
          </cell>
          <cell r="FV239">
            <v>7092</v>
          </cell>
          <cell r="FW239">
            <v>3595</v>
          </cell>
          <cell r="FX239">
            <v>3497</v>
          </cell>
          <cell r="FY239">
            <v>7022</v>
          </cell>
          <cell r="FZ239">
            <v>3495</v>
          </cell>
          <cell r="GA239">
            <v>3527</v>
          </cell>
          <cell r="GB239">
            <v>6706</v>
          </cell>
          <cell r="GC239">
            <v>3317</v>
          </cell>
          <cell r="GD239">
            <v>3389</v>
          </cell>
          <cell r="GE239">
            <v>6526</v>
          </cell>
          <cell r="GF239">
            <v>3291</v>
          </cell>
          <cell r="GG239">
            <v>3235</v>
          </cell>
          <cell r="GH239">
            <v>6243</v>
          </cell>
          <cell r="GI239">
            <v>3097</v>
          </cell>
          <cell r="GJ239">
            <v>3146</v>
          </cell>
          <cell r="GK239">
            <v>6122</v>
          </cell>
          <cell r="GL239">
            <v>3103</v>
          </cell>
          <cell r="GM239">
            <v>3019</v>
          </cell>
          <cell r="GN239">
            <v>5902</v>
          </cell>
          <cell r="GO239">
            <v>2986</v>
          </cell>
          <cell r="GP239">
            <v>2916</v>
          </cell>
          <cell r="GQ239">
            <v>5558</v>
          </cell>
          <cell r="GR239">
            <v>2733</v>
          </cell>
          <cell r="GS239">
            <v>2825</v>
          </cell>
          <cell r="GT239">
            <v>5382</v>
          </cell>
          <cell r="GU239">
            <v>2642</v>
          </cell>
          <cell r="GV239">
            <v>2740</v>
          </cell>
          <cell r="GW239">
            <v>5317</v>
          </cell>
          <cell r="GX239">
            <v>2620</v>
          </cell>
          <cell r="GY239">
            <v>2697</v>
          </cell>
          <cell r="GZ239">
            <v>5333</v>
          </cell>
          <cell r="HA239">
            <v>2640</v>
          </cell>
          <cell r="HB239">
            <v>2693</v>
          </cell>
          <cell r="HC239">
            <v>5043</v>
          </cell>
          <cell r="HD239">
            <v>2418</v>
          </cell>
          <cell r="HE239">
            <v>2625</v>
          </cell>
          <cell r="HF239">
            <v>5060</v>
          </cell>
          <cell r="HG239">
            <v>2470</v>
          </cell>
          <cell r="HH239">
            <v>2590</v>
          </cell>
          <cell r="HI239">
            <v>5115</v>
          </cell>
          <cell r="HJ239">
            <v>2523</v>
          </cell>
          <cell r="HK239">
            <v>2592</v>
          </cell>
          <cell r="HL239">
            <v>5253</v>
          </cell>
          <cell r="HM239">
            <v>2579</v>
          </cell>
          <cell r="HN239">
            <v>2674</v>
          </cell>
          <cell r="HO239">
            <v>5645</v>
          </cell>
          <cell r="HP239">
            <v>2771</v>
          </cell>
          <cell r="HQ239">
            <v>2874</v>
          </cell>
          <cell r="HR239">
            <v>6098</v>
          </cell>
          <cell r="HS239">
            <v>2958</v>
          </cell>
          <cell r="HT239">
            <v>3140</v>
          </cell>
          <cell r="HU239">
            <v>4828</v>
          </cell>
          <cell r="HV239">
            <v>2248</v>
          </cell>
          <cell r="HW239">
            <v>2580</v>
          </cell>
          <cell r="HX239">
            <v>4800</v>
          </cell>
          <cell r="HY239">
            <v>2224</v>
          </cell>
          <cell r="HZ239">
            <v>2576</v>
          </cell>
          <cell r="IA239">
            <v>4910</v>
          </cell>
          <cell r="IB239">
            <v>2360</v>
          </cell>
          <cell r="IC239">
            <v>2550</v>
          </cell>
          <cell r="ID239">
            <v>4311</v>
          </cell>
          <cell r="IE239">
            <v>2053</v>
          </cell>
          <cell r="IF239">
            <v>2258</v>
          </cell>
          <cell r="IG239">
            <v>3906</v>
          </cell>
          <cell r="IH239">
            <v>1834</v>
          </cell>
          <cell r="II239">
            <v>2072</v>
          </cell>
          <cell r="IJ239">
            <v>3601</v>
          </cell>
          <cell r="IK239">
            <v>1655</v>
          </cell>
          <cell r="IL239">
            <v>1946</v>
          </cell>
          <cell r="IM239">
            <v>3830</v>
          </cell>
          <cell r="IN239">
            <v>1809</v>
          </cell>
          <cell r="IO239">
            <v>2021</v>
          </cell>
          <cell r="IP239">
            <v>3736</v>
          </cell>
          <cell r="IQ239">
            <v>1694</v>
          </cell>
          <cell r="IR239">
            <v>2042</v>
          </cell>
          <cell r="IS239">
            <v>3660</v>
          </cell>
          <cell r="IT239">
            <v>1624</v>
          </cell>
          <cell r="IU239">
            <v>2036</v>
          </cell>
          <cell r="IV239">
            <v>3420</v>
          </cell>
          <cell r="IW239">
            <v>1593</v>
          </cell>
          <cell r="IX239">
            <v>1827</v>
          </cell>
          <cell r="IY239">
            <v>3281</v>
          </cell>
          <cell r="IZ239">
            <v>1440</v>
          </cell>
          <cell r="JA239">
            <v>1841</v>
          </cell>
          <cell r="JB239">
            <v>3101</v>
          </cell>
          <cell r="JC239">
            <v>1338</v>
          </cell>
          <cell r="JD239">
            <v>1763</v>
          </cell>
          <cell r="JE239">
            <v>2875</v>
          </cell>
          <cell r="JF239">
            <v>1231</v>
          </cell>
          <cell r="JG239">
            <v>1644</v>
          </cell>
          <cell r="JH239">
            <v>2519</v>
          </cell>
          <cell r="JI239">
            <v>1015</v>
          </cell>
          <cell r="JJ239">
            <v>1504</v>
          </cell>
          <cell r="JK239">
            <v>2378</v>
          </cell>
          <cell r="JL239">
            <v>960</v>
          </cell>
          <cell r="JM239">
            <v>1418</v>
          </cell>
          <cell r="JN239">
            <v>2189</v>
          </cell>
          <cell r="JO239">
            <v>879</v>
          </cell>
          <cell r="JP239">
            <v>1310</v>
          </cell>
          <cell r="JQ239">
            <v>2137</v>
          </cell>
          <cell r="JR239">
            <v>858</v>
          </cell>
          <cell r="JS239">
            <v>1279</v>
          </cell>
          <cell r="JT239">
            <v>1759</v>
          </cell>
          <cell r="JU239">
            <v>682</v>
          </cell>
          <cell r="JV239">
            <v>1077</v>
          </cell>
          <cell r="JW239">
            <v>1526</v>
          </cell>
          <cell r="JX239">
            <v>601</v>
          </cell>
          <cell r="JY239">
            <v>925</v>
          </cell>
          <cell r="JZ239">
            <v>1364</v>
          </cell>
          <cell r="KA239">
            <v>512</v>
          </cell>
          <cell r="KB239">
            <v>852</v>
          </cell>
          <cell r="KC239">
            <v>1173</v>
          </cell>
          <cell r="KD239">
            <v>449</v>
          </cell>
          <cell r="KE239">
            <v>724</v>
          </cell>
          <cell r="KF239">
            <v>4598</v>
          </cell>
          <cell r="KG239">
            <v>1446</v>
          </cell>
          <cell r="KH239">
            <v>3152</v>
          </cell>
        </row>
        <row r="240">
          <cell r="C240" t="str">
            <v>Shepway</v>
          </cell>
          <cell r="D240" t="str">
            <v>E07000112</v>
          </cell>
          <cell r="E240" t="str">
            <v>Non-metropolitan District</v>
          </cell>
          <cell r="F240">
            <v>110034</v>
          </cell>
          <cell r="G240">
            <v>65340</v>
          </cell>
          <cell r="H240">
            <v>5.3158875100000005</v>
          </cell>
          <cell r="I240">
            <v>0.5938164567315557</v>
          </cell>
          <cell r="J240">
            <v>5566</v>
          </cell>
          <cell r="K240">
            <v>5083</v>
          </cell>
          <cell r="L240">
            <v>5979</v>
          </cell>
          <cell r="M240">
            <v>5900</v>
          </cell>
          <cell r="N240">
            <v>6218</v>
          </cell>
          <cell r="O240">
            <v>6212</v>
          </cell>
          <cell r="P240">
            <v>8073</v>
          </cell>
          <cell r="Q240">
            <v>8026</v>
          </cell>
          <cell r="R240">
            <v>6903</v>
          </cell>
          <cell r="S240">
            <v>7380</v>
          </cell>
          <cell r="T240">
            <v>54316</v>
          </cell>
          <cell r="U240">
            <v>55718</v>
          </cell>
          <cell r="V240">
            <v>1009</v>
          </cell>
          <cell r="W240">
            <v>510</v>
          </cell>
          <cell r="X240">
            <v>499</v>
          </cell>
          <cell r="Y240">
            <v>1162</v>
          </cell>
          <cell r="Z240">
            <v>553</v>
          </cell>
          <cell r="AA240">
            <v>609</v>
          </cell>
          <cell r="AB240">
            <v>1159</v>
          </cell>
          <cell r="AC240">
            <v>586</v>
          </cell>
          <cell r="AD240">
            <v>573</v>
          </cell>
          <cell r="AE240">
            <v>1205</v>
          </cell>
          <cell r="AF240">
            <v>613</v>
          </cell>
          <cell r="AG240">
            <v>592</v>
          </cell>
          <cell r="AH240">
            <v>1242</v>
          </cell>
          <cell r="AI240">
            <v>626</v>
          </cell>
          <cell r="AJ240">
            <v>616</v>
          </cell>
          <cell r="AK240">
            <v>1258</v>
          </cell>
          <cell r="AL240">
            <v>649</v>
          </cell>
          <cell r="AM240">
            <v>609</v>
          </cell>
          <cell r="AN240">
            <v>1273</v>
          </cell>
          <cell r="AO240">
            <v>686</v>
          </cell>
          <cell r="AP240">
            <v>587</v>
          </cell>
          <cell r="AQ240">
            <v>1247</v>
          </cell>
          <cell r="AR240">
            <v>625</v>
          </cell>
          <cell r="AS240">
            <v>622</v>
          </cell>
          <cell r="AT240">
            <v>1189</v>
          </cell>
          <cell r="AU240">
            <v>600</v>
          </cell>
          <cell r="AV240">
            <v>589</v>
          </cell>
          <cell r="AW240">
            <v>1234</v>
          </cell>
          <cell r="AX240">
            <v>671</v>
          </cell>
          <cell r="AY240">
            <v>563</v>
          </cell>
          <cell r="AZ240">
            <v>1101</v>
          </cell>
          <cell r="BA240">
            <v>584</v>
          </cell>
          <cell r="BB240">
            <v>517</v>
          </cell>
          <cell r="BC240">
            <v>1112</v>
          </cell>
          <cell r="BD240">
            <v>595</v>
          </cell>
          <cell r="BE240">
            <v>517</v>
          </cell>
          <cell r="BF240">
            <v>1089</v>
          </cell>
          <cell r="BG240">
            <v>536</v>
          </cell>
          <cell r="BH240">
            <v>553</v>
          </cell>
          <cell r="BI240">
            <v>1109</v>
          </cell>
          <cell r="BJ240">
            <v>597</v>
          </cell>
          <cell r="BK240">
            <v>512</v>
          </cell>
          <cell r="BL240">
            <v>1150</v>
          </cell>
          <cell r="BM240">
            <v>603</v>
          </cell>
          <cell r="BN240">
            <v>547</v>
          </cell>
          <cell r="BO240">
            <v>1249</v>
          </cell>
          <cell r="BP240">
            <v>632</v>
          </cell>
          <cell r="BQ240">
            <v>617</v>
          </cell>
          <cell r="BR240">
            <v>1279</v>
          </cell>
          <cell r="BS240">
            <v>657</v>
          </cell>
          <cell r="BT240">
            <v>622</v>
          </cell>
          <cell r="BU240">
            <v>1321</v>
          </cell>
          <cell r="BV240">
            <v>673</v>
          </cell>
          <cell r="BW240">
            <v>648</v>
          </cell>
          <cell r="BX240">
            <v>1284</v>
          </cell>
          <cell r="BY240">
            <v>660</v>
          </cell>
          <cell r="BZ240">
            <v>624</v>
          </cell>
          <cell r="CA240">
            <v>1081</v>
          </cell>
          <cell r="CB240">
            <v>594</v>
          </cell>
          <cell r="CC240">
            <v>487</v>
          </cell>
          <cell r="CD240">
            <v>976</v>
          </cell>
          <cell r="CE240">
            <v>529</v>
          </cell>
          <cell r="CF240">
            <v>447</v>
          </cell>
          <cell r="CG240">
            <v>1132</v>
          </cell>
          <cell r="CH240">
            <v>587</v>
          </cell>
          <cell r="CI240">
            <v>545</v>
          </cell>
          <cell r="CJ240">
            <v>1132</v>
          </cell>
          <cell r="CK240">
            <v>598</v>
          </cell>
          <cell r="CL240">
            <v>534</v>
          </cell>
          <cell r="CM240">
            <v>1175</v>
          </cell>
          <cell r="CN240">
            <v>616</v>
          </cell>
          <cell r="CO240">
            <v>559</v>
          </cell>
          <cell r="CP240">
            <v>1269</v>
          </cell>
          <cell r="CQ240">
            <v>652</v>
          </cell>
          <cell r="CR240">
            <v>617</v>
          </cell>
          <cell r="CS240">
            <v>1231</v>
          </cell>
          <cell r="CT240">
            <v>590</v>
          </cell>
          <cell r="CU240">
            <v>641</v>
          </cell>
          <cell r="CV240">
            <v>1271</v>
          </cell>
          <cell r="CW240">
            <v>655</v>
          </cell>
          <cell r="CX240">
            <v>616</v>
          </cell>
          <cell r="CY240">
            <v>1225</v>
          </cell>
          <cell r="CZ240">
            <v>639</v>
          </cell>
          <cell r="DA240">
            <v>586</v>
          </cell>
          <cell r="DB240">
            <v>1184</v>
          </cell>
          <cell r="DC240">
            <v>602</v>
          </cell>
          <cell r="DD240">
            <v>582</v>
          </cell>
          <cell r="DE240">
            <v>1167</v>
          </cell>
          <cell r="DF240">
            <v>631</v>
          </cell>
          <cell r="DG240">
            <v>536</v>
          </cell>
          <cell r="DH240">
            <v>1120</v>
          </cell>
          <cell r="DI240">
            <v>563</v>
          </cell>
          <cell r="DJ240">
            <v>557</v>
          </cell>
          <cell r="DK240">
            <v>1068</v>
          </cell>
          <cell r="DL240">
            <v>553</v>
          </cell>
          <cell r="DM240">
            <v>515</v>
          </cell>
          <cell r="DN240">
            <v>1065</v>
          </cell>
          <cell r="DO240">
            <v>479</v>
          </cell>
          <cell r="DP240">
            <v>586</v>
          </cell>
          <cell r="DQ240">
            <v>1213</v>
          </cell>
          <cell r="DR240">
            <v>613</v>
          </cell>
          <cell r="DS240">
            <v>600</v>
          </cell>
          <cell r="DT240">
            <v>1335</v>
          </cell>
          <cell r="DU240">
            <v>654</v>
          </cell>
          <cell r="DV240">
            <v>681</v>
          </cell>
          <cell r="DW240">
            <v>1215</v>
          </cell>
          <cell r="DX240">
            <v>600</v>
          </cell>
          <cell r="DY240">
            <v>615</v>
          </cell>
          <cell r="DZ240">
            <v>1108</v>
          </cell>
          <cell r="EA240">
            <v>573</v>
          </cell>
          <cell r="EB240">
            <v>535</v>
          </cell>
          <cell r="EC240">
            <v>1119</v>
          </cell>
          <cell r="ED240">
            <v>550</v>
          </cell>
          <cell r="EE240">
            <v>569</v>
          </cell>
          <cell r="EF240">
            <v>1064</v>
          </cell>
          <cell r="EG240">
            <v>552</v>
          </cell>
          <cell r="EH240">
            <v>512</v>
          </cell>
          <cell r="EI240">
            <v>1167</v>
          </cell>
          <cell r="EJ240">
            <v>567</v>
          </cell>
          <cell r="EK240">
            <v>600</v>
          </cell>
          <cell r="EL240">
            <v>1163</v>
          </cell>
          <cell r="EM240">
            <v>598</v>
          </cell>
          <cell r="EN240">
            <v>565</v>
          </cell>
          <cell r="EO240">
            <v>1245</v>
          </cell>
          <cell r="EP240">
            <v>623</v>
          </cell>
          <cell r="EQ240">
            <v>622</v>
          </cell>
          <cell r="ER240">
            <v>1365</v>
          </cell>
          <cell r="ES240">
            <v>622</v>
          </cell>
          <cell r="ET240">
            <v>743</v>
          </cell>
          <cell r="EU240">
            <v>1444</v>
          </cell>
          <cell r="EV240">
            <v>733</v>
          </cell>
          <cell r="EW240">
            <v>711</v>
          </cell>
          <cell r="EX240">
            <v>1540</v>
          </cell>
          <cell r="EY240">
            <v>800</v>
          </cell>
          <cell r="EZ240">
            <v>740</v>
          </cell>
          <cell r="FA240">
            <v>1533</v>
          </cell>
          <cell r="FB240">
            <v>788</v>
          </cell>
          <cell r="FC240">
            <v>745</v>
          </cell>
          <cell r="FD240">
            <v>1582</v>
          </cell>
          <cell r="FE240">
            <v>796</v>
          </cell>
          <cell r="FF240">
            <v>786</v>
          </cell>
          <cell r="FG240">
            <v>1644</v>
          </cell>
          <cell r="FH240">
            <v>844</v>
          </cell>
          <cell r="FI240">
            <v>800</v>
          </cell>
          <cell r="FJ240">
            <v>1632</v>
          </cell>
          <cell r="FK240">
            <v>799</v>
          </cell>
          <cell r="FL240">
            <v>833</v>
          </cell>
          <cell r="FM240">
            <v>1704</v>
          </cell>
          <cell r="FN240">
            <v>863</v>
          </cell>
          <cell r="FO240">
            <v>841</v>
          </cell>
          <cell r="FP240">
            <v>1659</v>
          </cell>
          <cell r="FQ240">
            <v>807</v>
          </cell>
          <cell r="FR240">
            <v>852</v>
          </cell>
          <cell r="FS240">
            <v>1627</v>
          </cell>
          <cell r="FT240">
            <v>809</v>
          </cell>
          <cell r="FU240">
            <v>818</v>
          </cell>
          <cell r="FV240">
            <v>1624</v>
          </cell>
          <cell r="FW240">
            <v>826</v>
          </cell>
          <cell r="FX240">
            <v>798</v>
          </cell>
          <cell r="FY240">
            <v>1569</v>
          </cell>
          <cell r="FZ240">
            <v>798</v>
          </cell>
          <cell r="GA240">
            <v>771</v>
          </cell>
          <cell r="GB240">
            <v>1525</v>
          </cell>
          <cell r="GC240">
            <v>743</v>
          </cell>
          <cell r="GD240">
            <v>782</v>
          </cell>
          <cell r="GE240">
            <v>1488</v>
          </cell>
          <cell r="GF240">
            <v>740</v>
          </cell>
          <cell r="GG240">
            <v>748</v>
          </cell>
          <cell r="GH240">
            <v>1497</v>
          </cell>
          <cell r="GI240">
            <v>752</v>
          </cell>
          <cell r="GJ240">
            <v>745</v>
          </cell>
          <cell r="GK240">
            <v>1450</v>
          </cell>
          <cell r="GL240">
            <v>693</v>
          </cell>
          <cell r="GM240">
            <v>757</v>
          </cell>
          <cell r="GN240">
            <v>1477</v>
          </cell>
          <cell r="GO240">
            <v>690</v>
          </cell>
          <cell r="GP240">
            <v>787</v>
          </cell>
          <cell r="GQ240">
            <v>1360</v>
          </cell>
          <cell r="GR240">
            <v>664</v>
          </cell>
          <cell r="GS240">
            <v>696</v>
          </cell>
          <cell r="GT240">
            <v>1269</v>
          </cell>
          <cell r="GU240">
            <v>609</v>
          </cell>
          <cell r="GV240">
            <v>660</v>
          </cell>
          <cell r="GW240">
            <v>1407</v>
          </cell>
          <cell r="GX240">
            <v>663</v>
          </cell>
          <cell r="GY240">
            <v>744</v>
          </cell>
          <cell r="GZ240">
            <v>1455</v>
          </cell>
          <cell r="HA240">
            <v>669</v>
          </cell>
          <cell r="HB240">
            <v>786</v>
          </cell>
          <cell r="HC240">
            <v>1400</v>
          </cell>
          <cell r="HD240">
            <v>696</v>
          </cell>
          <cell r="HE240">
            <v>704</v>
          </cell>
          <cell r="HF240">
            <v>1480</v>
          </cell>
          <cell r="HG240">
            <v>727</v>
          </cell>
          <cell r="HH240">
            <v>753</v>
          </cell>
          <cell r="HI240">
            <v>1492</v>
          </cell>
          <cell r="HJ240">
            <v>731</v>
          </cell>
          <cell r="HK240">
            <v>761</v>
          </cell>
          <cell r="HL240">
            <v>1605</v>
          </cell>
          <cell r="HM240">
            <v>767</v>
          </cell>
          <cell r="HN240">
            <v>838</v>
          </cell>
          <cell r="HO240">
            <v>1717</v>
          </cell>
          <cell r="HP240">
            <v>845</v>
          </cell>
          <cell r="HQ240">
            <v>872</v>
          </cell>
          <cell r="HR240">
            <v>1990</v>
          </cell>
          <cell r="HS240">
            <v>1008</v>
          </cell>
          <cell r="HT240">
            <v>982</v>
          </cell>
          <cell r="HU240">
            <v>1511</v>
          </cell>
          <cell r="HV240">
            <v>732</v>
          </cell>
          <cell r="HW240">
            <v>779</v>
          </cell>
          <cell r="HX240">
            <v>1313</v>
          </cell>
          <cell r="HY240">
            <v>663</v>
          </cell>
          <cell r="HZ240">
            <v>650</v>
          </cell>
          <cell r="IA240">
            <v>1347</v>
          </cell>
          <cell r="IB240">
            <v>685</v>
          </cell>
          <cell r="IC240">
            <v>662</v>
          </cell>
          <cell r="ID240">
            <v>1195</v>
          </cell>
          <cell r="IE240">
            <v>553</v>
          </cell>
          <cell r="IF240">
            <v>642</v>
          </cell>
          <cell r="IG240">
            <v>1097</v>
          </cell>
          <cell r="IH240">
            <v>513</v>
          </cell>
          <cell r="II240">
            <v>584</v>
          </cell>
          <cell r="IJ240">
            <v>964</v>
          </cell>
          <cell r="IK240">
            <v>476</v>
          </cell>
          <cell r="IL240">
            <v>488</v>
          </cell>
          <cell r="IM240">
            <v>1072</v>
          </cell>
          <cell r="IN240">
            <v>521</v>
          </cell>
          <cell r="IO240">
            <v>551</v>
          </cell>
          <cell r="IP240">
            <v>967</v>
          </cell>
          <cell r="IQ240">
            <v>445</v>
          </cell>
          <cell r="IR240">
            <v>522</v>
          </cell>
          <cell r="IS240">
            <v>895</v>
          </cell>
          <cell r="IT240">
            <v>420</v>
          </cell>
          <cell r="IU240">
            <v>475</v>
          </cell>
          <cell r="IV240">
            <v>900</v>
          </cell>
          <cell r="IW240">
            <v>424</v>
          </cell>
          <cell r="IX240">
            <v>476</v>
          </cell>
          <cell r="IY240">
            <v>775</v>
          </cell>
          <cell r="IZ240">
            <v>355</v>
          </cell>
          <cell r="JA240">
            <v>420</v>
          </cell>
          <cell r="JB240">
            <v>782</v>
          </cell>
          <cell r="JC240">
            <v>393</v>
          </cell>
          <cell r="JD240">
            <v>389</v>
          </cell>
          <cell r="JE240">
            <v>682</v>
          </cell>
          <cell r="JF240">
            <v>289</v>
          </cell>
          <cell r="JG240">
            <v>393</v>
          </cell>
          <cell r="JH240">
            <v>666</v>
          </cell>
          <cell r="JI240">
            <v>301</v>
          </cell>
          <cell r="JJ240">
            <v>365</v>
          </cell>
          <cell r="JK240">
            <v>606</v>
          </cell>
          <cell r="JL240">
            <v>259</v>
          </cell>
          <cell r="JM240">
            <v>347</v>
          </cell>
          <cell r="JN240">
            <v>614</v>
          </cell>
          <cell r="JO240">
            <v>239</v>
          </cell>
          <cell r="JP240">
            <v>375</v>
          </cell>
          <cell r="JQ240">
            <v>506</v>
          </cell>
          <cell r="JR240">
            <v>227</v>
          </cell>
          <cell r="JS240">
            <v>279</v>
          </cell>
          <cell r="JT240">
            <v>543</v>
          </cell>
          <cell r="JU240">
            <v>208</v>
          </cell>
          <cell r="JV240">
            <v>335</v>
          </cell>
          <cell r="JW240">
            <v>423</v>
          </cell>
          <cell r="JX240">
            <v>148</v>
          </cell>
          <cell r="JY240">
            <v>275</v>
          </cell>
          <cell r="JZ240">
            <v>421</v>
          </cell>
          <cell r="KA240">
            <v>158</v>
          </cell>
          <cell r="KB240">
            <v>263</v>
          </cell>
          <cell r="KC240">
            <v>341</v>
          </cell>
          <cell r="KD240">
            <v>108</v>
          </cell>
          <cell r="KE240">
            <v>233</v>
          </cell>
          <cell r="KF240">
            <v>1482</v>
          </cell>
          <cell r="KG240">
            <v>443</v>
          </cell>
          <cell r="KH240">
            <v>1039</v>
          </cell>
        </row>
        <row r="241">
          <cell r="C241" t="str">
            <v>Shropshire</v>
          </cell>
          <cell r="D241" t="str">
            <v>E06000051</v>
          </cell>
          <cell r="E241" t="str">
            <v>Unitary Authority</v>
          </cell>
          <cell r="F241">
            <v>311380</v>
          </cell>
          <cell r="G241">
            <v>186940</v>
          </cell>
          <cell r="H241">
            <v>3.4</v>
          </cell>
          <cell r="I241">
            <v>0.60035968912582693</v>
          </cell>
          <cell r="J241">
            <v>15956</v>
          </cell>
          <cell r="K241">
            <v>14088</v>
          </cell>
          <cell r="L241">
            <v>17247</v>
          </cell>
          <cell r="M241">
            <v>15598</v>
          </cell>
          <cell r="N241">
            <v>17549</v>
          </cell>
          <cell r="O241">
            <v>17683</v>
          </cell>
          <cell r="P241">
            <v>23630</v>
          </cell>
          <cell r="Q241">
            <v>23483</v>
          </cell>
          <cell r="R241">
            <v>20448</v>
          </cell>
          <cell r="S241">
            <v>21258</v>
          </cell>
          <cell r="T241">
            <v>154426</v>
          </cell>
          <cell r="U241">
            <v>156954</v>
          </cell>
          <cell r="V241">
            <v>2797</v>
          </cell>
          <cell r="W241">
            <v>1441</v>
          </cell>
          <cell r="X241">
            <v>1356</v>
          </cell>
          <cell r="Y241">
            <v>2910</v>
          </cell>
          <cell r="Z241">
            <v>1570</v>
          </cell>
          <cell r="AA241">
            <v>1340</v>
          </cell>
          <cell r="AB241">
            <v>3003</v>
          </cell>
          <cell r="AC241">
            <v>1556</v>
          </cell>
          <cell r="AD241">
            <v>1447</v>
          </cell>
          <cell r="AE241">
            <v>3144</v>
          </cell>
          <cell r="AF241">
            <v>1558</v>
          </cell>
          <cell r="AG241">
            <v>1586</v>
          </cell>
          <cell r="AH241">
            <v>3213</v>
          </cell>
          <cell r="AI241">
            <v>1667</v>
          </cell>
          <cell r="AJ241">
            <v>1546</v>
          </cell>
          <cell r="AK241">
            <v>3311</v>
          </cell>
          <cell r="AL241">
            <v>1706</v>
          </cell>
          <cell r="AM241">
            <v>1605</v>
          </cell>
          <cell r="AN241">
            <v>3215</v>
          </cell>
          <cell r="AO241">
            <v>1686</v>
          </cell>
          <cell r="AP241">
            <v>1529</v>
          </cell>
          <cell r="AQ241">
            <v>3433</v>
          </cell>
          <cell r="AR241">
            <v>1656</v>
          </cell>
          <cell r="AS241">
            <v>1777</v>
          </cell>
          <cell r="AT241">
            <v>3355</v>
          </cell>
          <cell r="AU241">
            <v>1731</v>
          </cell>
          <cell r="AV241">
            <v>1624</v>
          </cell>
          <cell r="AW241">
            <v>3245</v>
          </cell>
          <cell r="AX241">
            <v>1656</v>
          </cell>
          <cell r="AY241">
            <v>1589</v>
          </cell>
          <cell r="AZ241">
            <v>3311</v>
          </cell>
          <cell r="BA241">
            <v>1710</v>
          </cell>
          <cell r="BB241">
            <v>1601</v>
          </cell>
          <cell r="BC241">
            <v>3237</v>
          </cell>
          <cell r="BD241">
            <v>1588</v>
          </cell>
          <cell r="BE241">
            <v>1649</v>
          </cell>
          <cell r="BF241">
            <v>3355</v>
          </cell>
          <cell r="BG241">
            <v>1648</v>
          </cell>
          <cell r="BH241">
            <v>1707</v>
          </cell>
          <cell r="BI241">
            <v>3215</v>
          </cell>
          <cell r="BJ241">
            <v>1600</v>
          </cell>
          <cell r="BK241">
            <v>1615</v>
          </cell>
          <cell r="BL241">
            <v>3415</v>
          </cell>
          <cell r="BM241">
            <v>1709</v>
          </cell>
          <cell r="BN241">
            <v>1706</v>
          </cell>
          <cell r="BO241">
            <v>3596</v>
          </cell>
          <cell r="BP241">
            <v>1825</v>
          </cell>
          <cell r="BQ241">
            <v>1771</v>
          </cell>
          <cell r="BR241">
            <v>3707</v>
          </cell>
          <cell r="BS241">
            <v>1879</v>
          </cell>
          <cell r="BT241">
            <v>1828</v>
          </cell>
          <cell r="BU241">
            <v>3827</v>
          </cell>
          <cell r="BV241">
            <v>1956</v>
          </cell>
          <cell r="BW241">
            <v>1871</v>
          </cell>
          <cell r="BX241">
            <v>3832</v>
          </cell>
          <cell r="BY241">
            <v>1950</v>
          </cell>
          <cell r="BZ241">
            <v>1882</v>
          </cell>
          <cell r="CA241">
            <v>3026</v>
          </cell>
          <cell r="CB241">
            <v>1646</v>
          </cell>
          <cell r="CC241">
            <v>1380</v>
          </cell>
          <cell r="CD241">
            <v>2828</v>
          </cell>
          <cell r="CE241">
            <v>1531</v>
          </cell>
          <cell r="CF241">
            <v>1297</v>
          </cell>
          <cell r="CG241">
            <v>2979</v>
          </cell>
          <cell r="CH241">
            <v>1684</v>
          </cell>
          <cell r="CI241">
            <v>1295</v>
          </cell>
          <cell r="CJ241">
            <v>3110</v>
          </cell>
          <cell r="CK241">
            <v>1672</v>
          </cell>
          <cell r="CL241">
            <v>1438</v>
          </cell>
          <cell r="CM241">
            <v>3268</v>
          </cell>
          <cell r="CN241">
            <v>1735</v>
          </cell>
          <cell r="CO241">
            <v>1533</v>
          </cell>
          <cell r="CP241">
            <v>3467</v>
          </cell>
          <cell r="CQ241">
            <v>1903</v>
          </cell>
          <cell r="CR241">
            <v>1564</v>
          </cell>
          <cell r="CS241">
            <v>3480</v>
          </cell>
          <cell r="CT241">
            <v>1853</v>
          </cell>
          <cell r="CU241">
            <v>1627</v>
          </cell>
          <cell r="CV241">
            <v>3362</v>
          </cell>
          <cell r="CW241">
            <v>1868</v>
          </cell>
          <cell r="CX241">
            <v>1494</v>
          </cell>
          <cell r="CY241">
            <v>3334</v>
          </cell>
          <cell r="CZ241">
            <v>1832</v>
          </cell>
          <cell r="DA241">
            <v>1502</v>
          </cell>
          <cell r="DB241">
            <v>3372</v>
          </cell>
          <cell r="DC241">
            <v>1750</v>
          </cell>
          <cell r="DD241">
            <v>1622</v>
          </cell>
          <cell r="DE241">
            <v>3330</v>
          </cell>
          <cell r="DF241">
            <v>1815</v>
          </cell>
          <cell r="DG241">
            <v>1515</v>
          </cell>
          <cell r="DH241">
            <v>3235</v>
          </cell>
          <cell r="DI241">
            <v>1714</v>
          </cell>
          <cell r="DJ241">
            <v>1521</v>
          </cell>
          <cell r="DK241">
            <v>3075</v>
          </cell>
          <cell r="DL241">
            <v>1592</v>
          </cell>
          <cell r="DM241">
            <v>1483</v>
          </cell>
          <cell r="DN241">
            <v>3220</v>
          </cell>
          <cell r="DO241">
            <v>1652</v>
          </cell>
          <cell r="DP241">
            <v>1568</v>
          </cell>
          <cell r="DQ241">
            <v>3093</v>
          </cell>
          <cell r="DR241">
            <v>1530</v>
          </cell>
          <cell r="DS241">
            <v>1563</v>
          </cell>
          <cell r="DT241">
            <v>3344</v>
          </cell>
          <cell r="DU241">
            <v>1641</v>
          </cell>
          <cell r="DV241">
            <v>1703</v>
          </cell>
          <cell r="DW241">
            <v>3366</v>
          </cell>
          <cell r="DX241">
            <v>1695</v>
          </cell>
          <cell r="DY241">
            <v>1671</v>
          </cell>
          <cell r="DZ241">
            <v>3111</v>
          </cell>
          <cell r="EA241">
            <v>1530</v>
          </cell>
          <cell r="EB241">
            <v>1581</v>
          </cell>
          <cell r="EC241">
            <v>3107</v>
          </cell>
          <cell r="ED241">
            <v>1585</v>
          </cell>
          <cell r="EE241">
            <v>1522</v>
          </cell>
          <cell r="EF241">
            <v>3080</v>
          </cell>
          <cell r="EG241">
            <v>1568</v>
          </cell>
          <cell r="EH241">
            <v>1512</v>
          </cell>
          <cell r="EI241">
            <v>3164</v>
          </cell>
          <cell r="EJ241">
            <v>1612</v>
          </cell>
          <cell r="EK241">
            <v>1552</v>
          </cell>
          <cell r="EL241">
            <v>3356</v>
          </cell>
          <cell r="EM241">
            <v>1585</v>
          </cell>
          <cell r="EN241">
            <v>1771</v>
          </cell>
          <cell r="EO241">
            <v>3542</v>
          </cell>
          <cell r="EP241">
            <v>1740</v>
          </cell>
          <cell r="EQ241">
            <v>1802</v>
          </cell>
          <cell r="ER241">
            <v>3832</v>
          </cell>
          <cell r="ES241">
            <v>1891</v>
          </cell>
          <cell r="ET241">
            <v>1941</v>
          </cell>
          <cell r="EU241">
            <v>4161</v>
          </cell>
          <cell r="EV241">
            <v>2075</v>
          </cell>
          <cell r="EW241">
            <v>2086</v>
          </cell>
          <cell r="EX241">
            <v>4513</v>
          </cell>
          <cell r="EY241">
            <v>2268</v>
          </cell>
          <cell r="EZ241">
            <v>2245</v>
          </cell>
          <cell r="FA241">
            <v>4247</v>
          </cell>
          <cell r="FB241">
            <v>2134</v>
          </cell>
          <cell r="FC241">
            <v>2113</v>
          </cell>
          <cell r="FD241">
            <v>4599</v>
          </cell>
          <cell r="FE241">
            <v>2292</v>
          </cell>
          <cell r="FF241">
            <v>2307</v>
          </cell>
          <cell r="FG241">
            <v>4624</v>
          </cell>
          <cell r="FH241">
            <v>2309</v>
          </cell>
          <cell r="FI241">
            <v>2315</v>
          </cell>
          <cell r="FJ241">
            <v>4755</v>
          </cell>
          <cell r="FK241">
            <v>2429</v>
          </cell>
          <cell r="FL241">
            <v>2326</v>
          </cell>
          <cell r="FM241">
            <v>4839</v>
          </cell>
          <cell r="FN241">
            <v>2362</v>
          </cell>
          <cell r="FO241">
            <v>2477</v>
          </cell>
          <cell r="FP241">
            <v>4861</v>
          </cell>
          <cell r="FQ241">
            <v>2397</v>
          </cell>
          <cell r="FR241">
            <v>2464</v>
          </cell>
          <cell r="FS241">
            <v>4811</v>
          </cell>
          <cell r="FT241">
            <v>2370</v>
          </cell>
          <cell r="FU241">
            <v>2441</v>
          </cell>
          <cell r="FV241">
            <v>4891</v>
          </cell>
          <cell r="FW241">
            <v>2513</v>
          </cell>
          <cell r="FX241">
            <v>2378</v>
          </cell>
          <cell r="FY241">
            <v>4789</v>
          </cell>
          <cell r="FZ241">
            <v>2495</v>
          </cell>
          <cell r="GA241">
            <v>2294</v>
          </cell>
          <cell r="GB241">
            <v>4697</v>
          </cell>
          <cell r="GC241">
            <v>2329</v>
          </cell>
          <cell r="GD241">
            <v>2368</v>
          </cell>
          <cell r="GE241">
            <v>4438</v>
          </cell>
          <cell r="GF241">
            <v>2214</v>
          </cell>
          <cell r="GG241">
            <v>2224</v>
          </cell>
          <cell r="GH241">
            <v>4285</v>
          </cell>
          <cell r="GI241">
            <v>2115</v>
          </cell>
          <cell r="GJ241">
            <v>2170</v>
          </cell>
          <cell r="GK241">
            <v>4237</v>
          </cell>
          <cell r="GL241">
            <v>2061</v>
          </cell>
          <cell r="GM241">
            <v>2176</v>
          </cell>
          <cell r="GN241">
            <v>4110</v>
          </cell>
          <cell r="GO241">
            <v>2046</v>
          </cell>
          <cell r="GP241">
            <v>2064</v>
          </cell>
          <cell r="GQ241">
            <v>4092</v>
          </cell>
          <cell r="GR241">
            <v>2010</v>
          </cell>
          <cell r="GS241">
            <v>2082</v>
          </cell>
          <cell r="GT241">
            <v>4095</v>
          </cell>
          <cell r="GU241">
            <v>2040</v>
          </cell>
          <cell r="GV241">
            <v>2055</v>
          </cell>
          <cell r="GW241">
            <v>4113</v>
          </cell>
          <cell r="GX241">
            <v>2011</v>
          </cell>
          <cell r="GY241">
            <v>2102</v>
          </cell>
          <cell r="GZ241">
            <v>4140</v>
          </cell>
          <cell r="HA241">
            <v>1971</v>
          </cell>
          <cell r="HB241">
            <v>2169</v>
          </cell>
          <cell r="HC241">
            <v>4093</v>
          </cell>
          <cell r="HD241">
            <v>2013</v>
          </cell>
          <cell r="HE241">
            <v>2080</v>
          </cell>
          <cell r="HF241">
            <v>4103</v>
          </cell>
          <cell r="HG241">
            <v>1967</v>
          </cell>
          <cell r="HH241">
            <v>2136</v>
          </cell>
          <cell r="HI241">
            <v>4143</v>
          </cell>
          <cell r="HJ241">
            <v>2002</v>
          </cell>
          <cell r="HK241">
            <v>2141</v>
          </cell>
          <cell r="HL241">
            <v>4444</v>
          </cell>
          <cell r="HM241">
            <v>2134</v>
          </cell>
          <cell r="HN241">
            <v>2310</v>
          </cell>
          <cell r="HO241">
            <v>4723</v>
          </cell>
          <cell r="HP241">
            <v>2305</v>
          </cell>
          <cell r="HQ241">
            <v>2418</v>
          </cell>
          <cell r="HR241">
            <v>4907</v>
          </cell>
          <cell r="HS241">
            <v>2349</v>
          </cell>
          <cell r="HT241">
            <v>2558</v>
          </cell>
          <cell r="HU241">
            <v>4089</v>
          </cell>
          <cell r="HV241">
            <v>1995</v>
          </cell>
          <cell r="HW241">
            <v>2094</v>
          </cell>
          <cell r="HX241">
            <v>3933</v>
          </cell>
          <cell r="HY241">
            <v>1923</v>
          </cell>
          <cell r="HZ241">
            <v>2010</v>
          </cell>
          <cell r="IA241">
            <v>4021</v>
          </cell>
          <cell r="IB241">
            <v>1967</v>
          </cell>
          <cell r="IC241">
            <v>2054</v>
          </cell>
          <cell r="ID241">
            <v>3633</v>
          </cell>
          <cell r="IE241">
            <v>1770</v>
          </cell>
          <cell r="IF241">
            <v>1863</v>
          </cell>
          <cell r="IG241">
            <v>3213</v>
          </cell>
          <cell r="IH241">
            <v>1478</v>
          </cell>
          <cell r="II241">
            <v>1735</v>
          </cell>
          <cell r="IJ241">
            <v>2916</v>
          </cell>
          <cell r="IK241">
            <v>1385</v>
          </cell>
          <cell r="IL241">
            <v>1531</v>
          </cell>
          <cell r="IM241">
            <v>3011</v>
          </cell>
          <cell r="IN241">
            <v>1449</v>
          </cell>
          <cell r="IO241">
            <v>1562</v>
          </cell>
          <cell r="IP241">
            <v>2823</v>
          </cell>
          <cell r="IQ241">
            <v>1327</v>
          </cell>
          <cell r="IR241">
            <v>1496</v>
          </cell>
          <cell r="IS241">
            <v>2716</v>
          </cell>
          <cell r="IT241">
            <v>1269</v>
          </cell>
          <cell r="IU241">
            <v>1447</v>
          </cell>
          <cell r="IV241">
            <v>2652</v>
          </cell>
          <cell r="IW241">
            <v>1229</v>
          </cell>
          <cell r="IX241">
            <v>1423</v>
          </cell>
          <cell r="IY241">
            <v>2288</v>
          </cell>
          <cell r="IZ241">
            <v>1090</v>
          </cell>
          <cell r="JA241">
            <v>1198</v>
          </cell>
          <cell r="JB241">
            <v>2196</v>
          </cell>
          <cell r="JC241">
            <v>1021</v>
          </cell>
          <cell r="JD241">
            <v>1175</v>
          </cell>
          <cell r="JE241">
            <v>2056</v>
          </cell>
          <cell r="JF241">
            <v>956</v>
          </cell>
          <cell r="JG241">
            <v>1100</v>
          </cell>
          <cell r="JH241">
            <v>1867</v>
          </cell>
          <cell r="JI241">
            <v>811</v>
          </cell>
          <cell r="JJ241">
            <v>1056</v>
          </cell>
          <cell r="JK241">
            <v>1809</v>
          </cell>
          <cell r="JL241">
            <v>806</v>
          </cell>
          <cell r="JM241">
            <v>1003</v>
          </cell>
          <cell r="JN241">
            <v>1652</v>
          </cell>
          <cell r="JO241">
            <v>685</v>
          </cell>
          <cell r="JP241">
            <v>967</v>
          </cell>
          <cell r="JQ241">
            <v>1556</v>
          </cell>
          <cell r="JR241">
            <v>627</v>
          </cell>
          <cell r="JS241">
            <v>929</v>
          </cell>
          <cell r="JT241">
            <v>1340</v>
          </cell>
          <cell r="JU241">
            <v>548</v>
          </cell>
          <cell r="JV241">
            <v>792</v>
          </cell>
          <cell r="JW241">
            <v>1155</v>
          </cell>
          <cell r="JX241">
            <v>459</v>
          </cell>
          <cell r="JY241">
            <v>696</v>
          </cell>
          <cell r="JZ241">
            <v>1036</v>
          </cell>
          <cell r="KA241">
            <v>407</v>
          </cell>
          <cell r="KB241">
            <v>629</v>
          </cell>
          <cell r="KC241">
            <v>895</v>
          </cell>
          <cell r="KD241">
            <v>307</v>
          </cell>
          <cell r="KE241">
            <v>588</v>
          </cell>
          <cell r="KF241">
            <v>3611</v>
          </cell>
          <cell r="KG241">
            <v>990</v>
          </cell>
          <cell r="KH241">
            <v>2621</v>
          </cell>
        </row>
        <row r="242">
          <cell r="C242" t="str">
            <v>Slough</v>
          </cell>
          <cell r="D242" t="str">
            <v>E06000039</v>
          </cell>
          <cell r="E242" t="str">
            <v>Unitary Authority</v>
          </cell>
          <cell r="F242">
            <v>145734</v>
          </cell>
          <cell r="G242">
            <v>94777</v>
          </cell>
          <cell r="H242">
            <v>4.8740209500000002</v>
          </cell>
          <cell r="I242">
            <v>0.65034240465505644</v>
          </cell>
          <cell r="J242">
            <v>7574</v>
          </cell>
          <cell r="K242">
            <v>7124</v>
          </cell>
          <cell r="L242">
            <v>12007</v>
          </cell>
          <cell r="M242">
            <v>12960</v>
          </cell>
          <cell r="N242">
            <v>12764</v>
          </cell>
          <cell r="O242">
            <v>11549</v>
          </cell>
          <cell r="P242">
            <v>9151</v>
          </cell>
          <cell r="Q242">
            <v>8842</v>
          </cell>
          <cell r="R242">
            <v>6515</v>
          </cell>
          <cell r="S242">
            <v>6291</v>
          </cell>
          <cell r="T242">
            <v>73230</v>
          </cell>
          <cell r="U242">
            <v>72504</v>
          </cell>
          <cell r="V242">
            <v>2545</v>
          </cell>
          <cell r="W242">
            <v>1352</v>
          </cell>
          <cell r="X242">
            <v>1193</v>
          </cell>
          <cell r="Y242">
            <v>2599</v>
          </cell>
          <cell r="Z242">
            <v>1326</v>
          </cell>
          <cell r="AA242">
            <v>1273</v>
          </cell>
          <cell r="AB242">
            <v>2648</v>
          </cell>
          <cell r="AC242">
            <v>1319</v>
          </cell>
          <cell r="AD242">
            <v>1329</v>
          </cell>
          <cell r="AE242">
            <v>2707</v>
          </cell>
          <cell r="AF242">
            <v>1380</v>
          </cell>
          <cell r="AG242">
            <v>1327</v>
          </cell>
          <cell r="AH242">
            <v>2689</v>
          </cell>
          <cell r="AI242">
            <v>1409</v>
          </cell>
          <cell r="AJ242">
            <v>1280</v>
          </cell>
          <cell r="AK242">
            <v>2648</v>
          </cell>
          <cell r="AL242">
            <v>1320</v>
          </cell>
          <cell r="AM242">
            <v>1328</v>
          </cell>
          <cell r="AN242">
            <v>2517</v>
          </cell>
          <cell r="AO242">
            <v>1266</v>
          </cell>
          <cell r="AP242">
            <v>1251</v>
          </cell>
          <cell r="AQ242">
            <v>2423</v>
          </cell>
          <cell r="AR242">
            <v>1239</v>
          </cell>
          <cell r="AS242">
            <v>1184</v>
          </cell>
          <cell r="AT242">
            <v>2446</v>
          </cell>
          <cell r="AU242">
            <v>1263</v>
          </cell>
          <cell r="AV242">
            <v>1183</v>
          </cell>
          <cell r="AW242">
            <v>2327</v>
          </cell>
          <cell r="AX242">
            <v>1174</v>
          </cell>
          <cell r="AY242">
            <v>1153</v>
          </cell>
          <cell r="AZ242">
            <v>2127</v>
          </cell>
          <cell r="BA242">
            <v>1087</v>
          </cell>
          <cell r="BB242">
            <v>1040</v>
          </cell>
          <cell r="BC242">
            <v>2002</v>
          </cell>
          <cell r="BD242">
            <v>1035</v>
          </cell>
          <cell r="BE242">
            <v>967</v>
          </cell>
          <cell r="BF242">
            <v>1911</v>
          </cell>
          <cell r="BG242">
            <v>1023</v>
          </cell>
          <cell r="BH242">
            <v>888</v>
          </cell>
          <cell r="BI242">
            <v>1805</v>
          </cell>
          <cell r="BJ242">
            <v>879</v>
          </cell>
          <cell r="BK242">
            <v>926</v>
          </cell>
          <cell r="BL242">
            <v>1829</v>
          </cell>
          <cell r="BM242">
            <v>952</v>
          </cell>
          <cell r="BN242">
            <v>877</v>
          </cell>
          <cell r="BO242">
            <v>1816</v>
          </cell>
          <cell r="BP242">
            <v>917</v>
          </cell>
          <cell r="BQ242">
            <v>899</v>
          </cell>
          <cell r="BR242">
            <v>1742</v>
          </cell>
          <cell r="BS242">
            <v>909</v>
          </cell>
          <cell r="BT242">
            <v>833</v>
          </cell>
          <cell r="BU242">
            <v>1780</v>
          </cell>
          <cell r="BV242">
            <v>903</v>
          </cell>
          <cell r="BW242">
            <v>877</v>
          </cell>
          <cell r="BX242">
            <v>1804</v>
          </cell>
          <cell r="BY242">
            <v>938</v>
          </cell>
          <cell r="BZ242">
            <v>866</v>
          </cell>
          <cell r="CA242">
            <v>1513</v>
          </cell>
          <cell r="CB242">
            <v>823</v>
          </cell>
          <cell r="CC242">
            <v>690</v>
          </cell>
          <cell r="CD242">
            <v>1421</v>
          </cell>
          <cell r="CE242">
            <v>752</v>
          </cell>
          <cell r="CF242">
            <v>669</v>
          </cell>
          <cell r="CG242">
            <v>1539</v>
          </cell>
          <cell r="CH242">
            <v>819</v>
          </cell>
          <cell r="CI242">
            <v>720</v>
          </cell>
          <cell r="CJ242">
            <v>1479</v>
          </cell>
          <cell r="CK242">
            <v>747</v>
          </cell>
          <cell r="CL242">
            <v>732</v>
          </cell>
          <cell r="CM242">
            <v>1592</v>
          </cell>
          <cell r="CN242">
            <v>804</v>
          </cell>
          <cell r="CO242">
            <v>788</v>
          </cell>
          <cell r="CP242">
            <v>1828</v>
          </cell>
          <cell r="CQ242">
            <v>879</v>
          </cell>
          <cell r="CR242">
            <v>949</v>
          </cell>
          <cell r="CS242">
            <v>1863</v>
          </cell>
          <cell r="CT242">
            <v>951</v>
          </cell>
          <cell r="CU242">
            <v>912</v>
          </cell>
          <cell r="CV242">
            <v>2082</v>
          </cell>
          <cell r="CW242">
            <v>1040</v>
          </cell>
          <cell r="CX242">
            <v>1042</v>
          </cell>
          <cell r="CY242">
            <v>2198</v>
          </cell>
          <cell r="CZ242">
            <v>1003</v>
          </cell>
          <cell r="DA242">
            <v>1195</v>
          </cell>
          <cell r="DB242">
            <v>2300</v>
          </cell>
          <cell r="DC242">
            <v>1078</v>
          </cell>
          <cell r="DD242">
            <v>1222</v>
          </cell>
          <cell r="DE242">
            <v>2483</v>
          </cell>
          <cell r="DF242">
            <v>1160</v>
          </cell>
          <cell r="DG242">
            <v>1323</v>
          </cell>
          <cell r="DH242">
            <v>2584</v>
          </cell>
          <cell r="DI242">
            <v>1173</v>
          </cell>
          <cell r="DJ242">
            <v>1411</v>
          </cell>
          <cell r="DK242">
            <v>2637</v>
          </cell>
          <cell r="DL242">
            <v>1261</v>
          </cell>
          <cell r="DM242">
            <v>1376</v>
          </cell>
          <cell r="DN242">
            <v>2940</v>
          </cell>
          <cell r="DO242">
            <v>1406</v>
          </cell>
          <cell r="DP242">
            <v>1534</v>
          </cell>
          <cell r="DQ242">
            <v>2866</v>
          </cell>
          <cell r="DR242">
            <v>1420</v>
          </cell>
          <cell r="DS242">
            <v>1446</v>
          </cell>
          <cell r="DT242">
            <v>3014</v>
          </cell>
          <cell r="DU242">
            <v>1515</v>
          </cell>
          <cell r="DV242">
            <v>1499</v>
          </cell>
          <cell r="DW242">
            <v>2912</v>
          </cell>
          <cell r="DX242">
            <v>1467</v>
          </cell>
          <cell r="DY242">
            <v>1445</v>
          </cell>
          <cell r="DZ242">
            <v>2794</v>
          </cell>
          <cell r="EA242">
            <v>1413</v>
          </cell>
          <cell r="EB242">
            <v>1381</v>
          </cell>
          <cell r="EC242">
            <v>2756</v>
          </cell>
          <cell r="ED242">
            <v>1437</v>
          </cell>
          <cell r="EE242">
            <v>1319</v>
          </cell>
          <cell r="EF242">
            <v>2489</v>
          </cell>
          <cell r="EG242">
            <v>1323</v>
          </cell>
          <cell r="EH242">
            <v>1166</v>
          </cell>
          <cell r="EI242">
            <v>2489</v>
          </cell>
          <cell r="EJ242">
            <v>1368</v>
          </cell>
          <cell r="EK242">
            <v>1121</v>
          </cell>
          <cell r="EL242">
            <v>2275</v>
          </cell>
          <cell r="EM242">
            <v>1167</v>
          </cell>
          <cell r="EN242">
            <v>1108</v>
          </cell>
          <cell r="EO242">
            <v>2097</v>
          </cell>
          <cell r="EP242">
            <v>1176</v>
          </cell>
          <cell r="EQ242">
            <v>921</v>
          </cell>
          <cell r="ER242">
            <v>2279</v>
          </cell>
          <cell r="ES242">
            <v>1220</v>
          </cell>
          <cell r="ET242">
            <v>1059</v>
          </cell>
          <cell r="EU242">
            <v>2161</v>
          </cell>
          <cell r="EV242">
            <v>1102</v>
          </cell>
          <cell r="EW242">
            <v>1059</v>
          </cell>
          <cell r="EX242">
            <v>2061</v>
          </cell>
          <cell r="EY242">
            <v>1091</v>
          </cell>
          <cell r="EZ242">
            <v>970</v>
          </cell>
          <cell r="FA242">
            <v>1978</v>
          </cell>
          <cell r="FB242">
            <v>1013</v>
          </cell>
          <cell r="FC242">
            <v>965</v>
          </cell>
          <cell r="FD242">
            <v>1994</v>
          </cell>
          <cell r="FE242">
            <v>1046</v>
          </cell>
          <cell r="FF242">
            <v>948</v>
          </cell>
          <cell r="FG242">
            <v>1972</v>
          </cell>
          <cell r="FH242">
            <v>1006</v>
          </cell>
          <cell r="FI242">
            <v>966</v>
          </cell>
          <cell r="FJ242">
            <v>1847</v>
          </cell>
          <cell r="FK242">
            <v>945</v>
          </cell>
          <cell r="FL242">
            <v>902</v>
          </cell>
          <cell r="FM242">
            <v>1787</v>
          </cell>
          <cell r="FN242">
            <v>891</v>
          </cell>
          <cell r="FO242">
            <v>896</v>
          </cell>
          <cell r="FP242">
            <v>1835</v>
          </cell>
          <cell r="FQ242">
            <v>958</v>
          </cell>
          <cell r="FR242">
            <v>877</v>
          </cell>
          <cell r="FS242">
            <v>1668</v>
          </cell>
          <cell r="FT242">
            <v>843</v>
          </cell>
          <cell r="FU242">
            <v>825</v>
          </cell>
          <cell r="FV242">
            <v>1622</v>
          </cell>
          <cell r="FW242">
            <v>812</v>
          </cell>
          <cell r="FX242">
            <v>810</v>
          </cell>
          <cell r="FY242">
            <v>1711</v>
          </cell>
          <cell r="FZ242">
            <v>834</v>
          </cell>
          <cell r="GA242">
            <v>877</v>
          </cell>
          <cell r="GB242">
            <v>1579</v>
          </cell>
          <cell r="GC242">
            <v>803</v>
          </cell>
          <cell r="GD242">
            <v>776</v>
          </cell>
          <cell r="GE242">
            <v>1466</v>
          </cell>
          <cell r="GF242">
            <v>738</v>
          </cell>
          <cell r="GG242">
            <v>728</v>
          </cell>
          <cell r="GH242">
            <v>1478</v>
          </cell>
          <cell r="GI242">
            <v>727</v>
          </cell>
          <cell r="GJ242">
            <v>751</v>
          </cell>
          <cell r="GK242">
            <v>1399</v>
          </cell>
          <cell r="GL242">
            <v>672</v>
          </cell>
          <cell r="GM242">
            <v>727</v>
          </cell>
          <cell r="GN242">
            <v>1353</v>
          </cell>
          <cell r="GO242">
            <v>677</v>
          </cell>
          <cell r="GP242">
            <v>676</v>
          </cell>
          <cell r="GQ242">
            <v>1263</v>
          </cell>
          <cell r="GR242">
            <v>624</v>
          </cell>
          <cell r="GS242">
            <v>639</v>
          </cell>
          <cell r="GT242">
            <v>1332</v>
          </cell>
          <cell r="GU242">
            <v>709</v>
          </cell>
          <cell r="GV242">
            <v>623</v>
          </cell>
          <cell r="GW242">
            <v>1202</v>
          </cell>
          <cell r="GX242">
            <v>614</v>
          </cell>
          <cell r="GY242">
            <v>588</v>
          </cell>
          <cell r="GZ242">
            <v>1110</v>
          </cell>
          <cell r="HA242">
            <v>553</v>
          </cell>
          <cell r="HB242">
            <v>557</v>
          </cell>
          <cell r="HC242">
            <v>1126</v>
          </cell>
          <cell r="HD242">
            <v>601</v>
          </cell>
          <cell r="HE242">
            <v>525</v>
          </cell>
          <cell r="HF242">
            <v>1077</v>
          </cell>
          <cell r="HG242">
            <v>600</v>
          </cell>
          <cell r="HH242">
            <v>477</v>
          </cell>
          <cell r="HI242">
            <v>1002</v>
          </cell>
          <cell r="HJ242">
            <v>526</v>
          </cell>
          <cell r="HK242">
            <v>476</v>
          </cell>
          <cell r="HL242">
            <v>921</v>
          </cell>
          <cell r="HM242">
            <v>461</v>
          </cell>
          <cell r="HN242">
            <v>460</v>
          </cell>
          <cell r="HO242">
            <v>878</v>
          </cell>
          <cell r="HP242">
            <v>409</v>
          </cell>
          <cell r="HQ242">
            <v>469</v>
          </cell>
          <cell r="HR242">
            <v>905</v>
          </cell>
          <cell r="HS242">
            <v>422</v>
          </cell>
          <cell r="HT242">
            <v>483</v>
          </cell>
          <cell r="HU242">
            <v>685</v>
          </cell>
          <cell r="HV242">
            <v>311</v>
          </cell>
          <cell r="HW242">
            <v>374</v>
          </cell>
          <cell r="HX242">
            <v>655</v>
          </cell>
          <cell r="HY242">
            <v>329</v>
          </cell>
          <cell r="HZ242">
            <v>326</v>
          </cell>
          <cell r="IA242">
            <v>632</v>
          </cell>
          <cell r="IB242">
            <v>302</v>
          </cell>
          <cell r="IC242">
            <v>330</v>
          </cell>
          <cell r="ID242">
            <v>625</v>
          </cell>
          <cell r="IE242">
            <v>294</v>
          </cell>
          <cell r="IF242">
            <v>331</v>
          </cell>
          <cell r="IG242">
            <v>590</v>
          </cell>
          <cell r="IH242">
            <v>282</v>
          </cell>
          <cell r="II242">
            <v>308</v>
          </cell>
          <cell r="IJ242">
            <v>583</v>
          </cell>
          <cell r="IK242">
            <v>278</v>
          </cell>
          <cell r="IL242">
            <v>305</v>
          </cell>
          <cell r="IM242">
            <v>619</v>
          </cell>
          <cell r="IN242">
            <v>292</v>
          </cell>
          <cell r="IO242">
            <v>327</v>
          </cell>
          <cell r="IP242">
            <v>543</v>
          </cell>
          <cell r="IQ242">
            <v>267</v>
          </cell>
          <cell r="IR242">
            <v>276</v>
          </cell>
          <cell r="IS242">
            <v>492</v>
          </cell>
          <cell r="IT242">
            <v>218</v>
          </cell>
          <cell r="IU242">
            <v>274</v>
          </cell>
          <cell r="IV242">
            <v>491</v>
          </cell>
          <cell r="IW242">
            <v>229</v>
          </cell>
          <cell r="IX242">
            <v>262</v>
          </cell>
          <cell r="IY242">
            <v>476</v>
          </cell>
          <cell r="IZ242">
            <v>211</v>
          </cell>
          <cell r="JA242">
            <v>265</v>
          </cell>
          <cell r="JB242">
            <v>442</v>
          </cell>
          <cell r="JC242">
            <v>185</v>
          </cell>
          <cell r="JD242">
            <v>257</v>
          </cell>
          <cell r="JE242">
            <v>435</v>
          </cell>
          <cell r="JF242">
            <v>178</v>
          </cell>
          <cell r="JG242">
            <v>257</v>
          </cell>
          <cell r="JH242">
            <v>407</v>
          </cell>
          <cell r="JI242">
            <v>170</v>
          </cell>
          <cell r="JJ242">
            <v>237</v>
          </cell>
          <cell r="JK242">
            <v>344</v>
          </cell>
          <cell r="JL242">
            <v>141</v>
          </cell>
          <cell r="JM242">
            <v>203</v>
          </cell>
          <cell r="JN242">
            <v>384</v>
          </cell>
          <cell r="JO242">
            <v>152</v>
          </cell>
          <cell r="JP242">
            <v>232</v>
          </cell>
          <cell r="JQ242">
            <v>304</v>
          </cell>
          <cell r="JR242">
            <v>113</v>
          </cell>
          <cell r="JS242">
            <v>191</v>
          </cell>
          <cell r="JT242">
            <v>246</v>
          </cell>
          <cell r="JU242">
            <v>70</v>
          </cell>
          <cell r="JV242">
            <v>176</v>
          </cell>
          <cell r="JW242">
            <v>220</v>
          </cell>
          <cell r="JX242">
            <v>92</v>
          </cell>
          <cell r="JY242">
            <v>128</v>
          </cell>
          <cell r="JZ242">
            <v>197</v>
          </cell>
          <cell r="KA242">
            <v>77</v>
          </cell>
          <cell r="KB242">
            <v>120</v>
          </cell>
          <cell r="KC242">
            <v>150</v>
          </cell>
          <cell r="KD242">
            <v>52</v>
          </cell>
          <cell r="KE242">
            <v>98</v>
          </cell>
          <cell r="KF242">
            <v>692</v>
          </cell>
          <cell r="KG242">
            <v>217</v>
          </cell>
          <cell r="KH242">
            <v>475</v>
          </cell>
        </row>
        <row r="243">
          <cell r="C243" t="str">
            <v>Solihull</v>
          </cell>
          <cell r="D243" t="str">
            <v>E08000029</v>
          </cell>
          <cell r="E243" t="str">
            <v>Metropolitan District</v>
          </cell>
          <cell r="F243">
            <v>210445</v>
          </cell>
          <cell r="G243">
            <v>126404</v>
          </cell>
          <cell r="H243">
            <v>5.1516004400000002</v>
          </cell>
          <cell r="I243">
            <v>0.60065100144930983</v>
          </cell>
          <cell r="J243">
            <v>10863</v>
          </cell>
          <cell r="K243">
            <v>10267</v>
          </cell>
          <cell r="L243">
            <v>11316</v>
          </cell>
          <cell r="M243">
            <v>11665</v>
          </cell>
          <cell r="N243">
            <v>12028</v>
          </cell>
          <cell r="O243">
            <v>13316</v>
          </cell>
          <cell r="P243">
            <v>15433</v>
          </cell>
          <cell r="Q243">
            <v>16438</v>
          </cell>
          <cell r="R243">
            <v>12337</v>
          </cell>
          <cell r="S243">
            <v>12741</v>
          </cell>
          <cell r="T243">
            <v>102315</v>
          </cell>
          <cell r="U243">
            <v>108130</v>
          </cell>
          <cell r="V243">
            <v>2280</v>
          </cell>
          <cell r="W243">
            <v>1146</v>
          </cell>
          <cell r="X243">
            <v>1134</v>
          </cell>
          <cell r="Y243">
            <v>2396</v>
          </cell>
          <cell r="Z243">
            <v>1261</v>
          </cell>
          <cell r="AA243">
            <v>1135</v>
          </cell>
          <cell r="AB243">
            <v>2375</v>
          </cell>
          <cell r="AC243">
            <v>1224</v>
          </cell>
          <cell r="AD243">
            <v>1151</v>
          </cell>
          <cell r="AE243">
            <v>2716</v>
          </cell>
          <cell r="AF243">
            <v>1418</v>
          </cell>
          <cell r="AG243">
            <v>1298</v>
          </cell>
          <cell r="AH243">
            <v>2655</v>
          </cell>
          <cell r="AI243">
            <v>1383</v>
          </cell>
          <cell r="AJ243">
            <v>1272</v>
          </cell>
          <cell r="AK243">
            <v>2505</v>
          </cell>
          <cell r="AL243">
            <v>1250</v>
          </cell>
          <cell r="AM243">
            <v>1255</v>
          </cell>
          <cell r="AN243">
            <v>2480</v>
          </cell>
          <cell r="AO243">
            <v>1240</v>
          </cell>
          <cell r="AP243">
            <v>1240</v>
          </cell>
          <cell r="AQ243">
            <v>2526</v>
          </cell>
          <cell r="AR243">
            <v>1308</v>
          </cell>
          <cell r="AS243">
            <v>1218</v>
          </cell>
          <cell r="AT243">
            <v>2626</v>
          </cell>
          <cell r="AU243">
            <v>1393</v>
          </cell>
          <cell r="AV243">
            <v>1233</v>
          </cell>
          <cell r="AW243">
            <v>2505</v>
          </cell>
          <cell r="AX243">
            <v>1296</v>
          </cell>
          <cell r="AY243">
            <v>1209</v>
          </cell>
          <cell r="AZ243">
            <v>2482</v>
          </cell>
          <cell r="BA243">
            <v>1280</v>
          </cell>
          <cell r="BB243">
            <v>1202</v>
          </cell>
          <cell r="BC243">
            <v>2536</v>
          </cell>
          <cell r="BD243">
            <v>1340</v>
          </cell>
          <cell r="BE243">
            <v>1196</v>
          </cell>
          <cell r="BF243">
            <v>2485</v>
          </cell>
          <cell r="BG243">
            <v>1289</v>
          </cell>
          <cell r="BH243">
            <v>1196</v>
          </cell>
          <cell r="BI243">
            <v>2424</v>
          </cell>
          <cell r="BJ243">
            <v>1269</v>
          </cell>
          <cell r="BK243">
            <v>1155</v>
          </cell>
          <cell r="BL243">
            <v>2519</v>
          </cell>
          <cell r="BM243">
            <v>1271</v>
          </cell>
          <cell r="BN243">
            <v>1248</v>
          </cell>
          <cell r="BO243">
            <v>2642</v>
          </cell>
          <cell r="BP243">
            <v>1373</v>
          </cell>
          <cell r="BQ243">
            <v>1269</v>
          </cell>
          <cell r="BR243">
            <v>2691</v>
          </cell>
          <cell r="BS243">
            <v>1391</v>
          </cell>
          <cell r="BT243">
            <v>1300</v>
          </cell>
          <cell r="BU243">
            <v>2740</v>
          </cell>
          <cell r="BV243">
            <v>1417</v>
          </cell>
          <cell r="BW243">
            <v>1323</v>
          </cell>
          <cell r="BX243">
            <v>2666</v>
          </cell>
          <cell r="BY243">
            <v>1399</v>
          </cell>
          <cell r="BZ243">
            <v>1267</v>
          </cell>
          <cell r="CA243">
            <v>2034</v>
          </cell>
          <cell r="CB243">
            <v>1017</v>
          </cell>
          <cell r="CC243">
            <v>1017</v>
          </cell>
          <cell r="CD243">
            <v>1922</v>
          </cell>
          <cell r="CE243">
            <v>1026</v>
          </cell>
          <cell r="CF243">
            <v>896</v>
          </cell>
          <cell r="CG243">
            <v>2046</v>
          </cell>
          <cell r="CH243">
            <v>1054</v>
          </cell>
          <cell r="CI243">
            <v>992</v>
          </cell>
          <cell r="CJ243">
            <v>2154</v>
          </cell>
          <cell r="CK243">
            <v>1079</v>
          </cell>
          <cell r="CL243">
            <v>1075</v>
          </cell>
          <cell r="CM243">
            <v>2348</v>
          </cell>
          <cell r="CN243">
            <v>1190</v>
          </cell>
          <cell r="CO243">
            <v>1158</v>
          </cell>
          <cell r="CP243">
            <v>2529</v>
          </cell>
          <cell r="CQ243">
            <v>1290</v>
          </cell>
          <cell r="CR243">
            <v>1239</v>
          </cell>
          <cell r="CS243">
            <v>2418</v>
          </cell>
          <cell r="CT243">
            <v>1217</v>
          </cell>
          <cell r="CU243">
            <v>1201</v>
          </cell>
          <cell r="CV243">
            <v>2427</v>
          </cell>
          <cell r="CW243">
            <v>1266</v>
          </cell>
          <cell r="CX243">
            <v>1161</v>
          </cell>
          <cell r="CY243">
            <v>2341</v>
          </cell>
          <cell r="CZ243">
            <v>1187</v>
          </cell>
          <cell r="DA243">
            <v>1154</v>
          </cell>
          <cell r="DB243">
            <v>2176</v>
          </cell>
          <cell r="DC243">
            <v>1067</v>
          </cell>
          <cell r="DD243">
            <v>1109</v>
          </cell>
          <cell r="DE243">
            <v>2284</v>
          </cell>
          <cell r="DF243">
            <v>1134</v>
          </cell>
          <cell r="DG243">
            <v>1150</v>
          </cell>
          <cell r="DH243">
            <v>2209</v>
          </cell>
          <cell r="DI243">
            <v>1122</v>
          </cell>
          <cell r="DJ243">
            <v>1087</v>
          </cell>
          <cell r="DK243">
            <v>2144</v>
          </cell>
          <cell r="DL243">
            <v>1015</v>
          </cell>
          <cell r="DM243">
            <v>1129</v>
          </cell>
          <cell r="DN243">
            <v>2269</v>
          </cell>
          <cell r="DO243">
            <v>1073</v>
          </cell>
          <cell r="DP243">
            <v>1196</v>
          </cell>
          <cell r="DQ243">
            <v>2301</v>
          </cell>
          <cell r="DR243">
            <v>1073</v>
          </cell>
          <cell r="DS243">
            <v>1228</v>
          </cell>
          <cell r="DT243">
            <v>2412</v>
          </cell>
          <cell r="DU243">
            <v>1162</v>
          </cell>
          <cell r="DV243">
            <v>1250</v>
          </cell>
          <cell r="DW243">
            <v>2449</v>
          </cell>
          <cell r="DX243">
            <v>1144</v>
          </cell>
          <cell r="DY243">
            <v>1305</v>
          </cell>
          <cell r="DZ243">
            <v>2368</v>
          </cell>
          <cell r="EA243">
            <v>1080</v>
          </cell>
          <cell r="EB243">
            <v>1288</v>
          </cell>
          <cell r="EC243">
            <v>2243</v>
          </cell>
          <cell r="ED243">
            <v>1084</v>
          </cell>
          <cell r="EE243">
            <v>1159</v>
          </cell>
          <cell r="EF243">
            <v>2250</v>
          </cell>
          <cell r="EG243">
            <v>1063</v>
          </cell>
          <cell r="EH243">
            <v>1187</v>
          </cell>
          <cell r="EI243">
            <v>2391</v>
          </cell>
          <cell r="EJ243">
            <v>1090</v>
          </cell>
          <cell r="EK243">
            <v>1301</v>
          </cell>
          <cell r="EL243">
            <v>2327</v>
          </cell>
          <cell r="EM243">
            <v>1071</v>
          </cell>
          <cell r="EN243">
            <v>1256</v>
          </cell>
          <cell r="EO243">
            <v>2568</v>
          </cell>
          <cell r="EP243">
            <v>1259</v>
          </cell>
          <cell r="EQ243">
            <v>1309</v>
          </cell>
          <cell r="ER243">
            <v>2696</v>
          </cell>
          <cell r="ES243">
            <v>1326</v>
          </cell>
          <cell r="ET243">
            <v>1370</v>
          </cell>
          <cell r="EU243">
            <v>2922</v>
          </cell>
          <cell r="EV243">
            <v>1394</v>
          </cell>
          <cell r="EW243">
            <v>1528</v>
          </cell>
          <cell r="EX243">
            <v>3130</v>
          </cell>
          <cell r="EY243">
            <v>1517</v>
          </cell>
          <cell r="EZ243">
            <v>1613</v>
          </cell>
          <cell r="FA243">
            <v>2995</v>
          </cell>
          <cell r="FB243">
            <v>1438</v>
          </cell>
          <cell r="FC243">
            <v>1557</v>
          </cell>
          <cell r="FD243">
            <v>3349</v>
          </cell>
          <cell r="FE243">
            <v>1613</v>
          </cell>
          <cell r="FF243">
            <v>1736</v>
          </cell>
          <cell r="FG243">
            <v>3100</v>
          </cell>
          <cell r="FH243">
            <v>1522</v>
          </cell>
          <cell r="FI243">
            <v>1578</v>
          </cell>
          <cell r="FJ243">
            <v>3021</v>
          </cell>
          <cell r="FK243">
            <v>1424</v>
          </cell>
          <cell r="FL243">
            <v>1597</v>
          </cell>
          <cell r="FM243">
            <v>3306</v>
          </cell>
          <cell r="FN243">
            <v>1616</v>
          </cell>
          <cell r="FO243">
            <v>1690</v>
          </cell>
          <cell r="FP243">
            <v>3301</v>
          </cell>
          <cell r="FQ243">
            <v>1625</v>
          </cell>
          <cell r="FR243">
            <v>1676</v>
          </cell>
          <cell r="FS243">
            <v>3261</v>
          </cell>
          <cell r="FT243">
            <v>1562</v>
          </cell>
          <cell r="FU243">
            <v>1699</v>
          </cell>
          <cell r="FV243">
            <v>3141</v>
          </cell>
          <cell r="FW243">
            <v>1525</v>
          </cell>
          <cell r="FX243">
            <v>1616</v>
          </cell>
          <cell r="FY243">
            <v>3307</v>
          </cell>
          <cell r="FZ243">
            <v>1580</v>
          </cell>
          <cell r="GA243">
            <v>1727</v>
          </cell>
          <cell r="GB243">
            <v>3090</v>
          </cell>
          <cell r="GC243">
            <v>1528</v>
          </cell>
          <cell r="GD243">
            <v>1562</v>
          </cell>
          <cell r="GE243">
            <v>2825</v>
          </cell>
          <cell r="GF243">
            <v>1352</v>
          </cell>
          <cell r="GG243">
            <v>1473</v>
          </cell>
          <cell r="GH243">
            <v>2830</v>
          </cell>
          <cell r="GI243">
            <v>1418</v>
          </cell>
          <cell r="GJ243">
            <v>1412</v>
          </cell>
          <cell r="GK243">
            <v>2717</v>
          </cell>
          <cell r="GL243">
            <v>1388</v>
          </cell>
          <cell r="GM243">
            <v>1329</v>
          </cell>
          <cell r="GN243">
            <v>2519</v>
          </cell>
          <cell r="GO243">
            <v>1280</v>
          </cell>
          <cell r="GP243">
            <v>1239</v>
          </cell>
          <cell r="GQ243">
            <v>2361</v>
          </cell>
          <cell r="GR243">
            <v>1169</v>
          </cell>
          <cell r="GS243">
            <v>1192</v>
          </cell>
          <cell r="GT243">
            <v>2333</v>
          </cell>
          <cell r="GU243">
            <v>1166</v>
          </cell>
          <cell r="GV243">
            <v>1167</v>
          </cell>
          <cell r="GW243">
            <v>2375</v>
          </cell>
          <cell r="GX243">
            <v>1120</v>
          </cell>
          <cell r="GY243">
            <v>1255</v>
          </cell>
          <cell r="GZ243">
            <v>2383</v>
          </cell>
          <cell r="HA243">
            <v>1116</v>
          </cell>
          <cell r="HB243">
            <v>1267</v>
          </cell>
          <cell r="HC243">
            <v>2332</v>
          </cell>
          <cell r="HD243">
            <v>1112</v>
          </cell>
          <cell r="HE243">
            <v>1220</v>
          </cell>
          <cell r="HF243">
            <v>2403</v>
          </cell>
          <cell r="HG243">
            <v>1216</v>
          </cell>
          <cell r="HH243">
            <v>1187</v>
          </cell>
          <cell r="HI243">
            <v>2376</v>
          </cell>
          <cell r="HJ243">
            <v>1145</v>
          </cell>
          <cell r="HK243">
            <v>1231</v>
          </cell>
          <cell r="HL243">
            <v>2621</v>
          </cell>
          <cell r="HM243">
            <v>1214</v>
          </cell>
          <cell r="HN243">
            <v>1407</v>
          </cell>
          <cell r="HO243">
            <v>2631</v>
          </cell>
          <cell r="HP243">
            <v>1284</v>
          </cell>
          <cell r="HQ243">
            <v>1347</v>
          </cell>
          <cell r="HR243">
            <v>3004</v>
          </cell>
          <cell r="HS243">
            <v>1483</v>
          </cell>
          <cell r="HT243">
            <v>1521</v>
          </cell>
          <cell r="HU243">
            <v>2280</v>
          </cell>
          <cell r="HV243">
            <v>1086</v>
          </cell>
          <cell r="HW243">
            <v>1194</v>
          </cell>
          <cell r="HX243">
            <v>2355</v>
          </cell>
          <cell r="HY243">
            <v>1150</v>
          </cell>
          <cell r="HZ243">
            <v>1205</v>
          </cell>
          <cell r="IA243">
            <v>2412</v>
          </cell>
          <cell r="IB243">
            <v>1163</v>
          </cell>
          <cell r="IC243">
            <v>1249</v>
          </cell>
          <cell r="ID243">
            <v>2098</v>
          </cell>
          <cell r="IE243">
            <v>984</v>
          </cell>
          <cell r="IF243">
            <v>1114</v>
          </cell>
          <cell r="IG243">
            <v>1907</v>
          </cell>
          <cell r="IH243">
            <v>899</v>
          </cell>
          <cell r="II243">
            <v>1008</v>
          </cell>
          <cell r="IJ243">
            <v>1594</v>
          </cell>
          <cell r="IK243">
            <v>720</v>
          </cell>
          <cell r="IL243">
            <v>874</v>
          </cell>
          <cell r="IM243">
            <v>1681</v>
          </cell>
          <cell r="IN243">
            <v>826</v>
          </cell>
          <cell r="IO243">
            <v>855</v>
          </cell>
          <cell r="IP243">
            <v>1654</v>
          </cell>
          <cell r="IQ243">
            <v>761</v>
          </cell>
          <cell r="IR243">
            <v>893</v>
          </cell>
          <cell r="IS243">
            <v>1619</v>
          </cell>
          <cell r="IT243">
            <v>739</v>
          </cell>
          <cell r="IU243">
            <v>880</v>
          </cell>
          <cell r="IV243">
            <v>1611</v>
          </cell>
          <cell r="IW243">
            <v>702</v>
          </cell>
          <cell r="IX243">
            <v>909</v>
          </cell>
          <cell r="IY243">
            <v>1398</v>
          </cell>
          <cell r="IZ243">
            <v>598</v>
          </cell>
          <cell r="JA243">
            <v>800</v>
          </cell>
          <cell r="JB243">
            <v>1420</v>
          </cell>
          <cell r="JC243">
            <v>591</v>
          </cell>
          <cell r="JD243">
            <v>829</v>
          </cell>
          <cell r="JE243">
            <v>1239</v>
          </cell>
          <cell r="JF243">
            <v>511</v>
          </cell>
          <cell r="JG243">
            <v>728</v>
          </cell>
          <cell r="JH243">
            <v>1174</v>
          </cell>
          <cell r="JI243">
            <v>521</v>
          </cell>
          <cell r="JJ243">
            <v>653</v>
          </cell>
          <cell r="JK243">
            <v>1228</v>
          </cell>
          <cell r="JL243">
            <v>483</v>
          </cell>
          <cell r="JM243">
            <v>745</v>
          </cell>
          <cell r="JN243">
            <v>1129</v>
          </cell>
          <cell r="JO243">
            <v>458</v>
          </cell>
          <cell r="JP243">
            <v>671</v>
          </cell>
          <cell r="JQ243">
            <v>993</v>
          </cell>
          <cell r="JR243">
            <v>370</v>
          </cell>
          <cell r="JS243">
            <v>623</v>
          </cell>
          <cell r="JT243">
            <v>942</v>
          </cell>
          <cell r="JU243">
            <v>378</v>
          </cell>
          <cell r="JV243">
            <v>564</v>
          </cell>
          <cell r="JW243">
            <v>814</v>
          </cell>
          <cell r="JX243">
            <v>311</v>
          </cell>
          <cell r="JY243">
            <v>503</v>
          </cell>
          <cell r="JZ243">
            <v>738</v>
          </cell>
          <cell r="KA243">
            <v>305</v>
          </cell>
          <cell r="KB243">
            <v>433</v>
          </cell>
          <cell r="KC243">
            <v>675</v>
          </cell>
          <cell r="KD243">
            <v>253</v>
          </cell>
          <cell r="KE243">
            <v>422</v>
          </cell>
          <cell r="KF243">
            <v>2296</v>
          </cell>
          <cell r="KG243">
            <v>662</v>
          </cell>
          <cell r="KH243">
            <v>1634</v>
          </cell>
        </row>
        <row r="244">
          <cell r="C244" t="str">
            <v>South Bucks</v>
          </cell>
          <cell r="D244" t="str">
            <v>E07000006</v>
          </cell>
          <cell r="E244" t="str">
            <v>Non-metropolitan District</v>
          </cell>
          <cell r="F244">
            <v>69120</v>
          </cell>
          <cell r="G244">
            <v>41369</v>
          </cell>
          <cell r="H244">
            <v>2.9757903400000001</v>
          </cell>
          <cell r="I244">
            <v>0.59850983796296298</v>
          </cell>
          <cell r="J244">
            <v>2945</v>
          </cell>
          <cell r="K244">
            <v>2987</v>
          </cell>
          <cell r="L244">
            <v>3462</v>
          </cell>
          <cell r="M244">
            <v>3761</v>
          </cell>
          <cell r="N244">
            <v>4077</v>
          </cell>
          <cell r="O244">
            <v>4493</v>
          </cell>
          <cell r="P244">
            <v>5334</v>
          </cell>
          <cell r="Q244">
            <v>5602</v>
          </cell>
          <cell r="R244">
            <v>4450</v>
          </cell>
          <cell r="S244">
            <v>4258</v>
          </cell>
          <cell r="T244">
            <v>33347</v>
          </cell>
          <cell r="U244">
            <v>35773</v>
          </cell>
          <cell r="V244">
            <v>757</v>
          </cell>
          <cell r="W244">
            <v>355</v>
          </cell>
          <cell r="X244">
            <v>402</v>
          </cell>
          <cell r="Y244">
            <v>749</v>
          </cell>
          <cell r="Z244">
            <v>386</v>
          </cell>
          <cell r="AA244">
            <v>363</v>
          </cell>
          <cell r="AB244">
            <v>845</v>
          </cell>
          <cell r="AC244">
            <v>445</v>
          </cell>
          <cell r="AD244">
            <v>400</v>
          </cell>
          <cell r="AE244">
            <v>860</v>
          </cell>
          <cell r="AF244">
            <v>457</v>
          </cell>
          <cell r="AG244">
            <v>403</v>
          </cell>
          <cell r="AH244">
            <v>870</v>
          </cell>
          <cell r="AI244">
            <v>448</v>
          </cell>
          <cell r="AJ244">
            <v>422</v>
          </cell>
          <cell r="AK244">
            <v>891</v>
          </cell>
          <cell r="AL244">
            <v>472</v>
          </cell>
          <cell r="AM244">
            <v>419</v>
          </cell>
          <cell r="AN244">
            <v>869</v>
          </cell>
          <cell r="AO244">
            <v>455</v>
          </cell>
          <cell r="AP244">
            <v>414</v>
          </cell>
          <cell r="AQ244">
            <v>947</v>
          </cell>
          <cell r="AR244">
            <v>508</v>
          </cell>
          <cell r="AS244">
            <v>439</v>
          </cell>
          <cell r="AT244">
            <v>878</v>
          </cell>
          <cell r="AU244">
            <v>413</v>
          </cell>
          <cell r="AV244">
            <v>465</v>
          </cell>
          <cell r="AW244">
            <v>839</v>
          </cell>
          <cell r="AX244">
            <v>419</v>
          </cell>
          <cell r="AY244">
            <v>420</v>
          </cell>
          <cell r="AZ244">
            <v>851</v>
          </cell>
          <cell r="BA244">
            <v>431</v>
          </cell>
          <cell r="BB244">
            <v>420</v>
          </cell>
          <cell r="BC244">
            <v>791</v>
          </cell>
          <cell r="BD244">
            <v>376</v>
          </cell>
          <cell r="BE244">
            <v>415</v>
          </cell>
          <cell r="BF244">
            <v>758</v>
          </cell>
          <cell r="BG244">
            <v>428</v>
          </cell>
          <cell r="BH244">
            <v>330</v>
          </cell>
          <cell r="BI244">
            <v>844</v>
          </cell>
          <cell r="BJ244">
            <v>424</v>
          </cell>
          <cell r="BK244">
            <v>420</v>
          </cell>
          <cell r="BL244">
            <v>774</v>
          </cell>
          <cell r="BM244">
            <v>381</v>
          </cell>
          <cell r="BN244">
            <v>393</v>
          </cell>
          <cell r="BO244">
            <v>796</v>
          </cell>
          <cell r="BP244">
            <v>395</v>
          </cell>
          <cell r="BQ244">
            <v>401</v>
          </cell>
          <cell r="BR244">
            <v>796</v>
          </cell>
          <cell r="BS244">
            <v>416</v>
          </cell>
          <cell r="BT244">
            <v>380</v>
          </cell>
          <cell r="BU244">
            <v>830</v>
          </cell>
          <cell r="BV244">
            <v>442</v>
          </cell>
          <cell r="BW244">
            <v>388</v>
          </cell>
          <cell r="BX244">
            <v>796</v>
          </cell>
          <cell r="BY244">
            <v>378</v>
          </cell>
          <cell r="BZ244">
            <v>418</v>
          </cell>
          <cell r="CA244">
            <v>594</v>
          </cell>
          <cell r="CB244">
            <v>324</v>
          </cell>
          <cell r="CC244">
            <v>270</v>
          </cell>
          <cell r="CD244">
            <v>413</v>
          </cell>
          <cell r="CE244">
            <v>207</v>
          </cell>
          <cell r="CF244">
            <v>206</v>
          </cell>
          <cell r="CG244">
            <v>551</v>
          </cell>
          <cell r="CH244">
            <v>272</v>
          </cell>
          <cell r="CI244">
            <v>279</v>
          </cell>
          <cell r="CJ244">
            <v>620</v>
          </cell>
          <cell r="CK244">
            <v>267</v>
          </cell>
          <cell r="CL244">
            <v>353</v>
          </cell>
          <cell r="CM244">
            <v>702</v>
          </cell>
          <cell r="CN244">
            <v>366</v>
          </cell>
          <cell r="CO244">
            <v>336</v>
          </cell>
          <cell r="CP244">
            <v>630</v>
          </cell>
          <cell r="CQ244">
            <v>273</v>
          </cell>
          <cell r="CR244">
            <v>357</v>
          </cell>
          <cell r="CS244">
            <v>731</v>
          </cell>
          <cell r="CT244">
            <v>369</v>
          </cell>
          <cell r="CU244">
            <v>362</v>
          </cell>
          <cell r="CV244">
            <v>705</v>
          </cell>
          <cell r="CW244">
            <v>350</v>
          </cell>
          <cell r="CX244">
            <v>355</v>
          </cell>
          <cell r="CY244">
            <v>688</v>
          </cell>
          <cell r="CZ244">
            <v>374</v>
          </cell>
          <cell r="DA244">
            <v>314</v>
          </cell>
          <cell r="DB244">
            <v>718</v>
          </cell>
          <cell r="DC244">
            <v>334</v>
          </cell>
          <cell r="DD244">
            <v>384</v>
          </cell>
          <cell r="DE244">
            <v>711</v>
          </cell>
          <cell r="DF244">
            <v>334</v>
          </cell>
          <cell r="DG244">
            <v>377</v>
          </cell>
          <cell r="DH244">
            <v>723</v>
          </cell>
          <cell r="DI244">
            <v>357</v>
          </cell>
          <cell r="DJ244">
            <v>366</v>
          </cell>
          <cell r="DK244">
            <v>705</v>
          </cell>
          <cell r="DL244">
            <v>333</v>
          </cell>
          <cell r="DM244">
            <v>372</v>
          </cell>
          <cell r="DN244">
            <v>732</v>
          </cell>
          <cell r="DO244">
            <v>309</v>
          </cell>
          <cell r="DP244">
            <v>423</v>
          </cell>
          <cell r="DQ244">
            <v>742</v>
          </cell>
          <cell r="DR244">
            <v>360</v>
          </cell>
          <cell r="DS244">
            <v>382</v>
          </cell>
          <cell r="DT244">
            <v>768</v>
          </cell>
          <cell r="DU244">
            <v>342</v>
          </cell>
          <cell r="DV244">
            <v>426</v>
          </cell>
          <cell r="DW244">
            <v>845</v>
          </cell>
          <cell r="DX244">
            <v>394</v>
          </cell>
          <cell r="DY244">
            <v>451</v>
          </cell>
          <cell r="DZ244">
            <v>820</v>
          </cell>
          <cell r="EA244">
            <v>401</v>
          </cell>
          <cell r="EB244">
            <v>419</v>
          </cell>
          <cell r="EC244">
            <v>773</v>
          </cell>
          <cell r="ED244">
            <v>358</v>
          </cell>
          <cell r="EE244">
            <v>415</v>
          </cell>
          <cell r="EF244">
            <v>797</v>
          </cell>
          <cell r="EG244">
            <v>377</v>
          </cell>
          <cell r="EH244">
            <v>420</v>
          </cell>
          <cell r="EI244">
            <v>784</v>
          </cell>
          <cell r="EJ244">
            <v>378</v>
          </cell>
          <cell r="EK244">
            <v>406</v>
          </cell>
          <cell r="EL244">
            <v>791</v>
          </cell>
          <cell r="EM244">
            <v>367</v>
          </cell>
          <cell r="EN244">
            <v>424</v>
          </cell>
          <cell r="EO244">
            <v>816</v>
          </cell>
          <cell r="EP244">
            <v>370</v>
          </cell>
          <cell r="EQ244">
            <v>446</v>
          </cell>
          <cell r="ER244">
            <v>916</v>
          </cell>
          <cell r="ES244">
            <v>438</v>
          </cell>
          <cell r="ET244">
            <v>478</v>
          </cell>
          <cell r="EU244">
            <v>996</v>
          </cell>
          <cell r="EV244">
            <v>491</v>
          </cell>
          <cell r="EW244">
            <v>505</v>
          </cell>
          <cell r="EX244">
            <v>1032</v>
          </cell>
          <cell r="EY244">
            <v>503</v>
          </cell>
          <cell r="EZ244">
            <v>529</v>
          </cell>
          <cell r="FA244">
            <v>1077</v>
          </cell>
          <cell r="FB244">
            <v>523</v>
          </cell>
          <cell r="FC244">
            <v>554</v>
          </cell>
          <cell r="FD244">
            <v>1099</v>
          </cell>
          <cell r="FE244">
            <v>530</v>
          </cell>
          <cell r="FF244">
            <v>569</v>
          </cell>
          <cell r="FG244">
            <v>1102</v>
          </cell>
          <cell r="FH244">
            <v>553</v>
          </cell>
          <cell r="FI244">
            <v>549</v>
          </cell>
          <cell r="FJ244">
            <v>1156</v>
          </cell>
          <cell r="FK244">
            <v>547</v>
          </cell>
          <cell r="FL244">
            <v>609</v>
          </cell>
          <cell r="FM244">
            <v>1060</v>
          </cell>
          <cell r="FN244">
            <v>540</v>
          </cell>
          <cell r="FO244">
            <v>520</v>
          </cell>
          <cell r="FP244">
            <v>1129</v>
          </cell>
          <cell r="FQ244">
            <v>568</v>
          </cell>
          <cell r="FR244">
            <v>561</v>
          </cell>
          <cell r="FS244">
            <v>1049</v>
          </cell>
          <cell r="FT244">
            <v>507</v>
          </cell>
          <cell r="FU244">
            <v>542</v>
          </cell>
          <cell r="FV244">
            <v>1091</v>
          </cell>
          <cell r="FW244">
            <v>527</v>
          </cell>
          <cell r="FX244">
            <v>564</v>
          </cell>
          <cell r="FY244">
            <v>1087</v>
          </cell>
          <cell r="FZ244">
            <v>527</v>
          </cell>
          <cell r="GA244">
            <v>560</v>
          </cell>
          <cell r="GB244">
            <v>1086</v>
          </cell>
          <cell r="GC244">
            <v>512</v>
          </cell>
          <cell r="GD244">
            <v>574</v>
          </cell>
          <cell r="GE244">
            <v>1010</v>
          </cell>
          <cell r="GF244">
            <v>496</v>
          </cell>
          <cell r="GG244">
            <v>514</v>
          </cell>
          <cell r="GH244">
            <v>1000</v>
          </cell>
          <cell r="GI244">
            <v>506</v>
          </cell>
          <cell r="GJ244">
            <v>494</v>
          </cell>
          <cell r="GK244">
            <v>931</v>
          </cell>
          <cell r="GL244">
            <v>494</v>
          </cell>
          <cell r="GM244">
            <v>437</v>
          </cell>
          <cell r="GN244">
            <v>913</v>
          </cell>
          <cell r="GO244">
            <v>492</v>
          </cell>
          <cell r="GP244">
            <v>421</v>
          </cell>
          <cell r="GQ244">
            <v>849</v>
          </cell>
          <cell r="GR244">
            <v>444</v>
          </cell>
          <cell r="GS244">
            <v>405</v>
          </cell>
          <cell r="GT244">
            <v>880</v>
          </cell>
          <cell r="GU244">
            <v>469</v>
          </cell>
          <cell r="GV244">
            <v>411</v>
          </cell>
          <cell r="GW244">
            <v>821</v>
          </cell>
          <cell r="GX244">
            <v>419</v>
          </cell>
          <cell r="GY244">
            <v>402</v>
          </cell>
          <cell r="GZ244">
            <v>831</v>
          </cell>
          <cell r="HA244">
            <v>412</v>
          </cell>
          <cell r="HB244">
            <v>419</v>
          </cell>
          <cell r="HC244">
            <v>714</v>
          </cell>
          <cell r="HD244">
            <v>359</v>
          </cell>
          <cell r="HE244">
            <v>355</v>
          </cell>
          <cell r="HF244">
            <v>759</v>
          </cell>
          <cell r="HG244">
            <v>359</v>
          </cell>
          <cell r="HH244">
            <v>400</v>
          </cell>
          <cell r="HI244">
            <v>781</v>
          </cell>
          <cell r="HJ244">
            <v>364</v>
          </cell>
          <cell r="HK244">
            <v>417</v>
          </cell>
          <cell r="HL244">
            <v>774</v>
          </cell>
          <cell r="HM244">
            <v>381</v>
          </cell>
          <cell r="HN244">
            <v>393</v>
          </cell>
          <cell r="HO244">
            <v>858</v>
          </cell>
          <cell r="HP244">
            <v>426</v>
          </cell>
          <cell r="HQ244">
            <v>432</v>
          </cell>
          <cell r="HR244">
            <v>884</v>
          </cell>
          <cell r="HS244">
            <v>410</v>
          </cell>
          <cell r="HT244">
            <v>474</v>
          </cell>
          <cell r="HU244">
            <v>725</v>
          </cell>
          <cell r="HV244">
            <v>323</v>
          </cell>
          <cell r="HW244">
            <v>402</v>
          </cell>
          <cell r="HX244">
            <v>695</v>
          </cell>
          <cell r="HY244">
            <v>326</v>
          </cell>
          <cell r="HZ244">
            <v>369</v>
          </cell>
          <cell r="IA244">
            <v>679</v>
          </cell>
          <cell r="IB244">
            <v>320</v>
          </cell>
          <cell r="IC244">
            <v>359</v>
          </cell>
          <cell r="ID244">
            <v>672</v>
          </cell>
          <cell r="IE244">
            <v>291</v>
          </cell>
          <cell r="IF244">
            <v>381</v>
          </cell>
          <cell r="IG244">
            <v>539</v>
          </cell>
          <cell r="IH244">
            <v>253</v>
          </cell>
          <cell r="II244">
            <v>286</v>
          </cell>
          <cell r="IJ244">
            <v>567</v>
          </cell>
          <cell r="IK244">
            <v>259</v>
          </cell>
          <cell r="IL244">
            <v>308</v>
          </cell>
          <cell r="IM244">
            <v>607</v>
          </cell>
          <cell r="IN244">
            <v>277</v>
          </cell>
          <cell r="IO244">
            <v>330</v>
          </cell>
          <cell r="IP244">
            <v>576</v>
          </cell>
          <cell r="IQ244">
            <v>249</v>
          </cell>
          <cell r="IR244">
            <v>327</v>
          </cell>
          <cell r="IS244">
            <v>606</v>
          </cell>
          <cell r="IT244">
            <v>277</v>
          </cell>
          <cell r="IU244">
            <v>329</v>
          </cell>
          <cell r="IV244">
            <v>514</v>
          </cell>
          <cell r="IW244">
            <v>215</v>
          </cell>
          <cell r="IX244">
            <v>299</v>
          </cell>
          <cell r="IY244">
            <v>514</v>
          </cell>
          <cell r="IZ244">
            <v>254</v>
          </cell>
          <cell r="JA244">
            <v>260</v>
          </cell>
          <cell r="JB244">
            <v>469</v>
          </cell>
          <cell r="JC244">
            <v>207</v>
          </cell>
          <cell r="JD244">
            <v>262</v>
          </cell>
          <cell r="JE244">
            <v>441</v>
          </cell>
          <cell r="JF244">
            <v>182</v>
          </cell>
          <cell r="JG244">
            <v>259</v>
          </cell>
          <cell r="JH244">
            <v>449</v>
          </cell>
          <cell r="JI244">
            <v>193</v>
          </cell>
          <cell r="JJ244">
            <v>256</v>
          </cell>
          <cell r="JK244">
            <v>396</v>
          </cell>
          <cell r="JL244">
            <v>169</v>
          </cell>
          <cell r="JM244">
            <v>227</v>
          </cell>
          <cell r="JN244">
            <v>389</v>
          </cell>
          <cell r="JO244">
            <v>154</v>
          </cell>
          <cell r="JP244">
            <v>235</v>
          </cell>
          <cell r="JQ244">
            <v>376</v>
          </cell>
          <cell r="JR244">
            <v>149</v>
          </cell>
          <cell r="JS244">
            <v>227</v>
          </cell>
          <cell r="JT244">
            <v>313</v>
          </cell>
          <cell r="JU244">
            <v>106</v>
          </cell>
          <cell r="JV244">
            <v>207</v>
          </cell>
          <cell r="JW244">
            <v>299</v>
          </cell>
          <cell r="JX244">
            <v>108</v>
          </cell>
          <cell r="JY244">
            <v>191</v>
          </cell>
          <cell r="JZ244">
            <v>244</v>
          </cell>
          <cell r="KA244">
            <v>95</v>
          </cell>
          <cell r="KB244">
            <v>149</v>
          </cell>
          <cell r="KC244">
            <v>210</v>
          </cell>
          <cell r="KD244">
            <v>73</v>
          </cell>
          <cell r="KE244">
            <v>137</v>
          </cell>
          <cell r="KF244">
            <v>855</v>
          </cell>
          <cell r="KG244">
            <v>225</v>
          </cell>
          <cell r="KH244">
            <v>630</v>
          </cell>
        </row>
        <row r="245">
          <cell r="C245" t="str">
            <v>South Cambridgeshire</v>
          </cell>
          <cell r="D245" t="str">
            <v>E07000012</v>
          </cell>
          <cell r="E245" t="str">
            <v>Non-metropolitan District</v>
          </cell>
          <cell r="F245">
            <v>154888</v>
          </cell>
          <cell r="G245">
            <v>95301</v>
          </cell>
          <cell r="H245">
            <v>2.33686851</v>
          </cell>
          <cell r="I245">
            <v>0.61528975776044625</v>
          </cell>
          <cell r="J245">
            <v>6872</v>
          </cell>
          <cell r="K245">
            <v>6493</v>
          </cell>
          <cell r="L245">
            <v>8744</v>
          </cell>
          <cell r="M245">
            <v>8667</v>
          </cell>
          <cell r="N245">
            <v>11181</v>
          </cell>
          <cell r="O245">
            <v>11408</v>
          </cell>
          <cell r="P245">
            <v>11585</v>
          </cell>
          <cell r="Q245">
            <v>11985</v>
          </cell>
          <cell r="R245">
            <v>9136</v>
          </cell>
          <cell r="S245">
            <v>9230</v>
          </cell>
          <cell r="T245">
            <v>76699</v>
          </cell>
          <cell r="U245">
            <v>78189</v>
          </cell>
          <cell r="V245">
            <v>1728</v>
          </cell>
          <cell r="W245">
            <v>891</v>
          </cell>
          <cell r="X245">
            <v>837</v>
          </cell>
          <cell r="Y245">
            <v>1821</v>
          </cell>
          <cell r="Z245">
            <v>895</v>
          </cell>
          <cell r="AA245">
            <v>926</v>
          </cell>
          <cell r="AB245">
            <v>1923</v>
          </cell>
          <cell r="AC245">
            <v>970</v>
          </cell>
          <cell r="AD245">
            <v>953</v>
          </cell>
          <cell r="AE245">
            <v>1927</v>
          </cell>
          <cell r="AF245">
            <v>989</v>
          </cell>
          <cell r="AG245">
            <v>938</v>
          </cell>
          <cell r="AH245">
            <v>1994</v>
          </cell>
          <cell r="AI245">
            <v>1050</v>
          </cell>
          <cell r="AJ245">
            <v>944</v>
          </cell>
          <cell r="AK245">
            <v>1997</v>
          </cell>
          <cell r="AL245">
            <v>1057</v>
          </cell>
          <cell r="AM245">
            <v>940</v>
          </cell>
          <cell r="AN245">
            <v>2077</v>
          </cell>
          <cell r="AO245">
            <v>1070</v>
          </cell>
          <cell r="AP245">
            <v>1007</v>
          </cell>
          <cell r="AQ245">
            <v>2123</v>
          </cell>
          <cell r="AR245">
            <v>1097</v>
          </cell>
          <cell r="AS245">
            <v>1026</v>
          </cell>
          <cell r="AT245">
            <v>1984</v>
          </cell>
          <cell r="AU245">
            <v>1023</v>
          </cell>
          <cell r="AV245">
            <v>961</v>
          </cell>
          <cell r="AW245">
            <v>1949</v>
          </cell>
          <cell r="AX245">
            <v>1014</v>
          </cell>
          <cell r="AY245">
            <v>935</v>
          </cell>
          <cell r="AZ245">
            <v>1977</v>
          </cell>
          <cell r="BA245">
            <v>1009</v>
          </cell>
          <cell r="BB245">
            <v>968</v>
          </cell>
          <cell r="BC245">
            <v>1863</v>
          </cell>
          <cell r="BD245">
            <v>969</v>
          </cell>
          <cell r="BE245">
            <v>894</v>
          </cell>
          <cell r="BF245">
            <v>1895</v>
          </cell>
          <cell r="BG245">
            <v>962</v>
          </cell>
          <cell r="BH245">
            <v>933</v>
          </cell>
          <cell r="BI245">
            <v>1853</v>
          </cell>
          <cell r="BJ245">
            <v>969</v>
          </cell>
          <cell r="BK245">
            <v>884</v>
          </cell>
          <cell r="BL245">
            <v>1818</v>
          </cell>
          <cell r="BM245">
            <v>926</v>
          </cell>
          <cell r="BN245">
            <v>892</v>
          </cell>
          <cell r="BO245">
            <v>1740</v>
          </cell>
          <cell r="BP245">
            <v>866</v>
          </cell>
          <cell r="BQ245">
            <v>874</v>
          </cell>
          <cell r="BR245">
            <v>1874</v>
          </cell>
          <cell r="BS245">
            <v>953</v>
          </cell>
          <cell r="BT245">
            <v>921</v>
          </cell>
          <cell r="BU245">
            <v>1864</v>
          </cell>
          <cell r="BV245">
            <v>954</v>
          </cell>
          <cell r="BW245">
            <v>910</v>
          </cell>
          <cell r="BX245">
            <v>1784</v>
          </cell>
          <cell r="BY245">
            <v>925</v>
          </cell>
          <cell r="BZ245">
            <v>859</v>
          </cell>
          <cell r="CA245">
            <v>1404</v>
          </cell>
          <cell r="CB245">
            <v>750</v>
          </cell>
          <cell r="CC245">
            <v>654</v>
          </cell>
          <cell r="CD245">
            <v>1149</v>
          </cell>
          <cell r="CE245">
            <v>601</v>
          </cell>
          <cell r="CF245">
            <v>548</v>
          </cell>
          <cell r="CG245">
            <v>1200</v>
          </cell>
          <cell r="CH245">
            <v>635</v>
          </cell>
          <cell r="CI245">
            <v>565</v>
          </cell>
          <cell r="CJ245">
            <v>1215</v>
          </cell>
          <cell r="CK245">
            <v>615</v>
          </cell>
          <cell r="CL245">
            <v>600</v>
          </cell>
          <cell r="CM245">
            <v>1359</v>
          </cell>
          <cell r="CN245">
            <v>679</v>
          </cell>
          <cell r="CO245">
            <v>680</v>
          </cell>
          <cell r="CP245">
            <v>1516</v>
          </cell>
          <cell r="CQ245">
            <v>760</v>
          </cell>
          <cell r="CR245">
            <v>756</v>
          </cell>
          <cell r="CS245">
            <v>1433</v>
          </cell>
          <cell r="CT245">
            <v>780</v>
          </cell>
          <cell r="CU245">
            <v>653</v>
          </cell>
          <cell r="CV245">
            <v>1586</v>
          </cell>
          <cell r="CW245">
            <v>825</v>
          </cell>
          <cell r="CX245">
            <v>761</v>
          </cell>
          <cell r="CY245">
            <v>1700</v>
          </cell>
          <cell r="CZ245">
            <v>880</v>
          </cell>
          <cell r="DA245">
            <v>820</v>
          </cell>
          <cell r="DB245">
            <v>1692</v>
          </cell>
          <cell r="DC245">
            <v>872</v>
          </cell>
          <cell r="DD245">
            <v>820</v>
          </cell>
          <cell r="DE245">
            <v>1691</v>
          </cell>
          <cell r="DF245">
            <v>849</v>
          </cell>
          <cell r="DG245">
            <v>842</v>
          </cell>
          <cell r="DH245">
            <v>1680</v>
          </cell>
          <cell r="DI245">
            <v>813</v>
          </cell>
          <cell r="DJ245">
            <v>867</v>
          </cell>
          <cell r="DK245">
            <v>1775</v>
          </cell>
          <cell r="DL245">
            <v>857</v>
          </cell>
          <cell r="DM245">
            <v>918</v>
          </cell>
          <cell r="DN245">
            <v>1858</v>
          </cell>
          <cell r="DO245">
            <v>901</v>
          </cell>
          <cell r="DP245">
            <v>957</v>
          </cell>
          <cell r="DQ245">
            <v>1932</v>
          </cell>
          <cell r="DR245">
            <v>914</v>
          </cell>
          <cell r="DS245">
            <v>1018</v>
          </cell>
          <cell r="DT245">
            <v>2064</v>
          </cell>
          <cell r="DU245">
            <v>1053</v>
          </cell>
          <cell r="DV245">
            <v>1011</v>
          </cell>
          <cell r="DW245">
            <v>2195</v>
          </cell>
          <cell r="DX245">
            <v>1048</v>
          </cell>
          <cell r="DY245">
            <v>1147</v>
          </cell>
          <cell r="DZ245">
            <v>2212</v>
          </cell>
          <cell r="EA245">
            <v>1062</v>
          </cell>
          <cell r="EB245">
            <v>1150</v>
          </cell>
          <cell r="EC245">
            <v>2057</v>
          </cell>
          <cell r="ED245">
            <v>1027</v>
          </cell>
          <cell r="EE245">
            <v>1030</v>
          </cell>
          <cell r="EF245">
            <v>2118</v>
          </cell>
          <cell r="EG245">
            <v>1022</v>
          </cell>
          <cell r="EH245">
            <v>1096</v>
          </cell>
          <cell r="EI245">
            <v>2185</v>
          </cell>
          <cell r="EJ245">
            <v>1092</v>
          </cell>
          <cell r="EK245">
            <v>1093</v>
          </cell>
          <cell r="EL245">
            <v>2264</v>
          </cell>
          <cell r="EM245">
            <v>1144</v>
          </cell>
          <cell r="EN245">
            <v>1120</v>
          </cell>
          <cell r="EO245">
            <v>2265</v>
          </cell>
          <cell r="EP245">
            <v>1110</v>
          </cell>
          <cell r="EQ245">
            <v>1155</v>
          </cell>
          <cell r="ER245">
            <v>2304</v>
          </cell>
          <cell r="ES245">
            <v>1178</v>
          </cell>
          <cell r="ET245">
            <v>1126</v>
          </cell>
          <cell r="EU245">
            <v>2469</v>
          </cell>
          <cell r="EV245">
            <v>1260</v>
          </cell>
          <cell r="EW245">
            <v>1209</v>
          </cell>
          <cell r="EX245">
            <v>2520</v>
          </cell>
          <cell r="EY245">
            <v>1238</v>
          </cell>
          <cell r="EZ245">
            <v>1282</v>
          </cell>
          <cell r="FA245">
            <v>2294</v>
          </cell>
          <cell r="FB245">
            <v>1091</v>
          </cell>
          <cell r="FC245">
            <v>1203</v>
          </cell>
          <cell r="FD245">
            <v>2368</v>
          </cell>
          <cell r="FE245">
            <v>1125</v>
          </cell>
          <cell r="FF245">
            <v>1243</v>
          </cell>
          <cell r="FG245">
            <v>2433</v>
          </cell>
          <cell r="FH245">
            <v>1209</v>
          </cell>
          <cell r="FI245">
            <v>1224</v>
          </cell>
          <cell r="FJ245">
            <v>2498</v>
          </cell>
          <cell r="FK245">
            <v>1216</v>
          </cell>
          <cell r="FL245">
            <v>1282</v>
          </cell>
          <cell r="FM245">
            <v>2370</v>
          </cell>
          <cell r="FN245">
            <v>1168</v>
          </cell>
          <cell r="FO245">
            <v>1202</v>
          </cell>
          <cell r="FP245">
            <v>2406</v>
          </cell>
          <cell r="FQ245">
            <v>1205</v>
          </cell>
          <cell r="FR245">
            <v>1201</v>
          </cell>
          <cell r="FS245">
            <v>2511</v>
          </cell>
          <cell r="FT245">
            <v>1245</v>
          </cell>
          <cell r="FU245">
            <v>1266</v>
          </cell>
          <cell r="FV245">
            <v>2325</v>
          </cell>
          <cell r="FW245">
            <v>1125</v>
          </cell>
          <cell r="FX245">
            <v>1200</v>
          </cell>
          <cell r="FY245">
            <v>2190</v>
          </cell>
          <cell r="FZ245">
            <v>1095</v>
          </cell>
          <cell r="GA245">
            <v>1095</v>
          </cell>
          <cell r="GB245">
            <v>2175</v>
          </cell>
          <cell r="GC245">
            <v>1106</v>
          </cell>
          <cell r="GD245">
            <v>1069</v>
          </cell>
          <cell r="GE245">
            <v>2048</v>
          </cell>
          <cell r="GF245">
            <v>1029</v>
          </cell>
          <cell r="GG245">
            <v>1019</v>
          </cell>
          <cell r="GH245">
            <v>2006</v>
          </cell>
          <cell r="GI245">
            <v>980</v>
          </cell>
          <cell r="GJ245">
            <v>1026</v>
          </cell>
          <cell r="GK245">
            <v>1984</v>
          </cell>
          <cell r="GL245">
            <v>1012</v>
          </cell>
          <cell r="GM245">
            <v>972</v>
          </cell>
          <cell r="GN245">
            <v>1886</v>
          </cell>
          <cell r="GO245">
            <v>983</v>
          </cell>
          <cell r="GP245">
            <v>903</v>
          </cell>
          <cell r="GQ245">
            <v>1861</v>
          </cell>
          <cell r="GR245">
            <v>930</v>
          </cell>
          <cell r="GS245">
            <v>931</v>
          </cell>
          <cell r="GT245">
            <v>1678</v>
          </cell>
          <cell r="GU245">
            <v>822</v>
          </cell>
          <cell r="GV245">
            <v>856</v>
          </cell>
          <cell r="GW245">
            <v>1737</v>
          </cell>
          <cell r="GX245">
            <v>824</v>
          </cell>
          <cell r="GY245">
            <v>913</v>
          </cell>
          <cell r="GZ245">
            <v>1719</v>
          </cell>
          <cell r="HA245">
            <v>831</v>
          </cell>
          <cell r="HB245">
            <v>888</v>
          </cell>
          <cell r="HC245">
            <v>1726</v>
          </cell>
          <cell r="HD245">
            <v>849</v>
          </cell>
          <cell r="HE245">
            <v>877</v>
          </cell>
          <cell r="HF245">
            <v>1721</v>
          </cell>
          <cell r="HG245">
            <v>876</v>
          </cell>
          <cell r="HH245">
            <v>845</v>
          </cell>
          <cell r="HI245">
            <v>1750</v>
          </cell>
          <cell r="HJ245">
            <v>867</v>
          </cell>
          <cell r="HK245">
            <v>883</v>
          </cell>
          <cell r="HL245">
            <v>1781</v>
          </cell>
          <cell r="HM245">
            <v>878</v>
          </cell>
          <cell r="HN245">
            <v>903</v>
          </cell>
          <cell r="HO245">
            <v>1926</v>
          </cell>
          <cell r="HP245">
            <v>952</v>
          </cell>
          <cell r="HQ245">
            <v>974</v>
          </cell>
          <cell r="HR245">
            <v>2143</v>
          </cell>
          <cell r="HS245">
            <v>1001</v>
          </cell>
          <cell r="HT245">
            <v>1142</v>
          </cell>
          <cell r="HU245">
            <v>1622</v>
          </cell>
          <cell r="HV245">
            <v>813</v>
          </cell>
          <cell r="HW245">
            <v>809</v>
          </cell>
          <cell r="HX245">
            <v>1577</v>
          </cell>
          <cell r="HY245">
            <v>815</v>
          </cell>
          <cell r="HZ245">
            <v>762</v>
          </cell>
          <cell r="IA245">
            <v>1483</v>
          </cell>
          <cell r="IB245">
            <v>717</v>
          </cell>
          <cell r="IC245">
            <v>766</v>
          </cell>
          <cell r="ID245">
            <v>1454</v>
          </cell>
          <cell r="IE245">
            <v>677</v>
          </cell>
          <cell r="IF245">
            <v>777</v>
          </cell>
          <cell r="IG245">
            <v>1225</v>
          </cell>
          <cell r="IH245">
            <v>608</v>
          </cell>
          <cell r="II245">
            <v>617</v>
          </cell>
          <cell r="IJ245">
            <v>980</v>
          </cell>
          <cell r="IK245">
            <v>456</v>
          </cell>
          <cell r="IL245">
            <v>524</v>
          </cell>
          <cell r="IM245">
            <v>1119</v>
          </cell>
          <cell r="IN245">
            <v>519</v>
          </cell>
          <cell r="IO245">
            <v>600</v>
          </cell>
          <cell r="IP245">
            <v>1122</v>
          </cell>
          <cell r="IQ245">
            <v>511</v>
          </cell>
          <cell r="IR245">
            <v>611</v>
          </cell>
          <cell r="IS245">
            <v>1039</v>
          </cell>
          <cell r="IT245">
            <v>506</v>
          </cell>
          <cell r="IU245">
            <v>533</v>
          </cell>
          <cell r="IV245">
            <v>1001</v>
          </cell>
          <cell r="IW245">
            <v>471</v>
          </cell>
          <cell r="IX245">
            <v>530</v>
          </cell>
          <cell r="IY245">
            <v>908</v>
          </cell>
          <cell r="IZ245">
            <v>423</v>
          </cell>
          <cell r="JA245">
            <v>485</v>
          </cell>
          <cell r="JB245">
            <v>895</v>
          </cell>
          <cell r="JC245">
            <v>449</v>
          </cell>
          <cell r="JD245">
            <v>446</v>
          </cell>
          <cell r="JE245">
            <v>785</v>
          </cell>
          <cell r="JF245">
            <v>334</v>
          </cell>
          <cell r="JG245">
            <v>451</v>
          </cell>
          <cell r="JH245">
            <v>723</v>
          </cell>
          <cell r="JI245">
            <v>322</v>
          </cell>
          <cell r="JJ245">
            <v>401</v>
          </cell>
          <cell r="JK245">
            <v>728</v>
          </cell>
          <cell r="JL245">
            <v>334</v>
          </cell>
          <cell r="JM245">
            <v>394</v>
          </cell>
          <cell r="JN245">
            <v>701</v>
          </cell>
          <cell r="JO245">
            <v>297</v>
          </cell>
          <cell r="JP245">
            <v>404</v>
          </cell>
          <cell r="JQ245">
            <v>617</v>
          </cell>
          <cell r="JR245">
            <v>243</v>
          </cell>
          <cell r="JS245">
            <v>374</v>
          </cell>
          <cell r="JT245">
            <v>565</v>
          </cell>
          <cell r="JU245">
            <v>250</v>
          </cell>
          <cell r="JV245">
            <v>315</v>
          </cell>
          <cell r="JW245">
            <v>472</v>
          </cell>
          <cell r="JX245">
            <v>208</v>
          </cell>
          <cell r="JY245">
            <v>264</v>
          </cell>
          <cell r="JZ245">
            <v>474</v>
          </cell>
          <cell r="KA245">
            <v>165</v>
          </cell>
          <cell r="KB245">
            <v>309</v>
          </cell>
          <cell r="KC245">
            <v>378</v>
          </cell>
          <cell r="KD245">
            <v>150</v>
          </cell>
          <cell r="KE245">
            <v>228</v>
          </cell>
          <cell r="KF245">
            <v>1450</v>
          </cell>
          <cell r="KG245">
            <v>458</v>
          </cell>
          <cell r="KH245">
            <v>992</v>
          </cell>
        </row>
        <row r="246">
          <cell r="C246" t="str">
            <v>South Derbyshire</v>
          </cell>
          <cell r="D246" t="str">
            <v>E07000039</v>
          </cell>
          <cell r="E246" t="str">
            <v>Non-metropolitan District</v>
          </cell>
          <cell r="F246">
            <v>99319</v>
          </cell>
          <cell r="G246">
            <v>63010</v>
          </cell>
          <cell r="H246">
            <v>2.5779880899999998</v>
          </cell>
          <cell r="I246">
            <v>0.634420402944049</v>
          </cell>
          <cell r="J246">
            <v>5107</v>
          </cell>
          <cell r="K246">
            <v>4706</v>
          </cell>
          <cell r="L246">
            <v>5754</v>
          </cell>
          <cell r="M246">
            <v>6186</v>
          </cell>
          <cell r="N246">
            <v>6687</v>
          </cell>
          <cell r="O246">
            <v>6901</v>
          </cell>
          <cell r="P246">
            <v>7772</v>
          </cell>
          <cell r="Q246">
            <v>7839</v>
          </cell>
          <cell r="R246">
            <v>5994</v>
          </cell>
          <cell r="S246">
            <v>6064</v>
          </cell>
          <cell r="T246">
            <v>49158</v>
          </cell>
          <cell r="U246">
            <v>50161</v>
          </cell>
          <cell r="V246">
            <v>1087</v>
          </cell>
          <cell r="W246">
            <v>559</v>
          </cell>
          <cell r="X246">
            <v>528</v>
          </cell>
          <cell r="Y246">
            <v>1120</v>
          </cell>
          <cell r="Z246">
            <v>592</v>
          </cell>
          <cell r="AA246">
            <v>528</v>
          </cell>
          <cell r="AB246">
            <v>1170</v>
          </cell>
          <cell r="AC246">
            <v>577</v>
          </cell>
          <cell r="AD246">
            <v>593</v>
          </cell>
          <cell r="AE246">
            <v>1247</v>
          </cell>
          <cell r="AF246">
            <v>661</v>
          </cell>
          <cell r="AG246">
            <v>586</v>
          </cell>
          <cell r="AH246">
            <v>1195</v>
          </cell>
          <cell r="AI246">
            <v>599</v>
          </cell>
          <cell r="AJ246">
            <v>596</v>
          </cell>
          <cell r="AK246">
            <v>1221</v>
          </cell>
          <cell r="AL246">
            <v>609</v>
          </cell>
          <cell r="AM246">
            <v>612</v>
          </cell>
          <cell r="AN246">
            <v>1194</v>
          </cell>
          <cell r="AO246">
            <v>604</v>
          </cell>
          <cell r="AP246">
            <v>590</v>
          </cell>
          <cell r="AQ246">
            <v>1236</v>
          </cell>
          <cell r="AR246">
            <v>636</v>
          </cell>
          <cell r="AS246">
            <v>600</v>
          </cell>
          <cell r="AT246">
            <v>1207</v>
          </cell>
          <cell r="AU246">
            <v>656</v>
          </cell>
          <cell r="AV246">
            <v>551</v>
          </cell>
          <cell r="AW246">
            <v>1279</v>
          </cell>
          <cell r="AX246">
            <v>664</v>
          </cell>
          <cell r="AY246">
            <v>615</v>
          </cell>
          <cell r="AZ246">
            <v>1132</v>
          </cell>
          <cell r="BA246">
            <v>591</v>
          </cell>
          <cell r="BB246">
            <v>541</v>
          </cell>
          <cell r="BC246">
            <v>1154</v>
          </cell>
          <cell r="BD246">
            <v>565</v>
          </cell>
          <cell r="BE246">
            <v>589</v>
          </cell>
          <cell r="BF246">
            <v>1146</v>
          </cell>
          <cell r="BG246">
            <v>613</v>
          </cell>
          <cell r="BH246">
            <v>533</v>
          </cell>
          <cell r="BI246">
            <v>1113</v>
          </cell>
          <cell r="BJ246">
            <v>587</v>
          </cell>
          <cell r="BK246">
            <v>526</v>
          </cell>
          <cell r="BL246">
            <v>1152</v>
          </cell>
          <cell r="BM246">
            <v>597</v>
          </cell>
          <cell r="BN246">
            <v>555</v>
          </cell>
          <cell r="BO246">
            <v>1245</v>
          </cell>
          <cell r="BP246">
            <v>605</v>
          </cell>
          <cell r="BQ246">
            <v>640</v>
          </cell>
          <cell r="BR246">
            <v>1311</v>
          </cell>
          <cell r="BS246">
            <v>709</v>
          </cell>
          <cell r="BT246">
            <v>602</v>
          </cell>
          <cell r="BU246">
            <v>1318</v>
          </cell>
          <cell r="BV246">
            <v>702</v>
          </cell>
          <cell r="BW246">
            <v>616</v>
          </cell>
          <cell r="BX246">
            <v>1212</v>
          </cell>
          <cell r="BY246">
            <v>644</v>
          </cell>
          <cell r="BZ246">
            <v>568</v>
          </cell>
          <cell r="CA246">
            <v>899</v>
          </cell>
          <cell r="CB246">
            <v>497</v>
          </cell>
          <cell r="CC246">
            <v>402</v>
          </cell>
          <cell r="CD246">
            <v>883</v>
          </cell>
          <cell r="CE246">
            <v>468</v>
          </cell>
          <cell r="CF246">
            <v>415</v>
          </cell>
          <cell r="CG246">
            <v>914</v>
          </cell>
          <cell r="CH246">
            <v>452</v>
          </cell>
          <cell r="CI246">
            <v>462</v>
          </cell>
          <cell r="CJ246">
            <v>995</v>
          </cell>
          <cell r="CK246">
            <v>524</v>
          </cell>
          <cell r="CL246">
            <v>471</v>
          </cell>
          <cell r="CM246">
            <v>1068</v>
          </cell>
          <cell r="CN246">
            <v>526</v>
          </cell>
          <cell r="CO246">
            <v>542</v>
          </cell>
          <cell r="CP246">
            <v>1213</v>
          </cell>
          <cell r="CQ246">
            <v>585</v>
          </cell>
          <cell r="CR246">
            <v>628</v>
          </cell>
          <cell r="CS246">
            <v>1235</v>
          </cell>
          <cell r="CT246">
            <v>581</v>
          </cell>
          <cell r="CU246">
            <v>654</v>
          </cell>
          <cell r="CV246">
            <v>1057</v>
          </cell>
          <cell r="CW246">
            <v>543</v>
          </cell>
          <cell r="CX246">
            <v>514</v>
          </cell>
          <cell r="CY246">
            <v>1108</v>
          </cell>
          <cell r="CZ246">
            <v>515</v>
          </cell>
          <cell r="DA246">
            <v>593</v>
          </cell>
          <cell r="DB246">
            <v>1194</v>
          </cell>
          <cell r="DC246">
            <v>568</v>
          </cell>
          <cell r="DD246">
            <v>626</v>
          </cell>
          <cell r="DE246">
            <v>1162</v>
          </cell>
          <cell r="DF246">
            <v>564</v>
          </cell>
          <cell r="DG246">
            <v>598</v>
          </cell>
          <cell r="DH246">
            <v>1134</v>
          </cell>
          <cell r="DI246">
            <v>534</v>
          </cell>
          <cell r="DJ246">
            <v>600</v>
          </cell>
          <cell r="DK246">
            <v>1288</v>
          </cell>
          <cell r="DL246">
            <v>613</v>
          </cell>
          <cell r="DM246">
            <v>675</v>
          </cell>
          <cell r="DN246">
            <v>1224</v>
          </cell>
          <cell r="DO246">
            <v>580</v>
          </cell>
          <cell r="DP246">
            <v>644</v>
          </cell>
          <cell r="DQ246">
            <v>1222</v>
          </cell>
          <cell r="DR246">
            <v>594</v>
          </cell>
          <cell r="DS246">
            <v>628</v>
          </cell>
          <cell r="DT246">
            <v>1316</v>
          </cell>
          <cell r="DU246">
            <v>662</v>
          </cell>
          <cell r="DV246">
            <v>654</v>
          </cell>
          <cell r="DW246">
            <v>1320</v>
          </cell>
          <cell r="DX246">
            <v>610</v>
          </cell>
          <cell r="DY246">
            <v>710</v>
          </cell>
          <cell r="DZ246">
            <v>1323</v>
          </cell>
          <cell r="EA246">
            <v>599</v>
          </cell>
          <cell r="EB246">
            <v>724</v>
          </cell>
          <cell r="EC246">
            <v>1169</v>
          </cell>
          <cell r="ED246">
            <v>590</v>
          </cell>
          <cell r="EE246">
            <v>579</v>
          </cell>
          <cell r="EF246">
            <v>1222</v>
          </cell>
          <cell r="EG246">
            <v>588</v>
          </cell>
          <cell r="EH246">
            <v>634</v>
          </cell>
          <cell r="EI246">
            <v>1169</v>
          </cell>
          <cell r="EJ246">
            <v>589</v>
          </cell>
          <cell r="EK246">
            <v>580</v>
          </cell>
          <cell r="EL246">
            <v>1331</v>
          </cell>
          <cell r="EM246">
            <v>660</v>
          </cell>
          <cell r="EN246">
            <v>671</v>
          </cell>
          <cell r="EO246">
            <v>1328</v>
          </cell>
          <cell r="EP246">
            <v>670</v>
          </cell>
          <cell r="EQ246">
            <v>658</v>
          </cell>
          <cell r="ER246">
            <v>1443</v>
          </cell>
          <cell r="ES246">
            <v>690</v>
          </cell>
          <cell r="ET246">
            <v>753</v>
          </cell>
          <cell r="EU246">
            <v>1629</v>
          </cell>
          <cell r="EV246">
            <v>840</v>
          </cell>
          <cell r="EW246">
            <v>789</v>
          </cell>
          <cell r="EX246">
            <v>1654</v>
          </cell>
          <cell r="EY246">
            <v>851</v>
          </cell>
          <cell r="EZ246">
            <v>803</v>
          </cell>
          <cell r="FA246">
            <v>1482</v>
          </cell>
          <cell r="FB246">
            <v>705</v>
          </cell>
          <cell r="FC246">
            <v>777</v>
          </cell>
          <cell r="FD246">
            <v>1615</v>
          </cell>
          <cell r="FE246">
            <v>747</v>
          </cell>
          <cell r="FF246">
            <v>868</v>
          </cell>
          <cell r="FG246">
            <v>1688</v>
          </cell>
          <cell r="FH246">
            <v>880</v>
          </cell>
          <cell r="FI246">
            <v>808</v>
          </cell>
          <cell r="FJ246">
            <v>1672</v>
          </cell>
          <cell r="FK246">
            <v>892</v>
          </cell>
          <cell r="FL246">
            <v>780</v>
          </cell>
          <cell r="FM246">
            <v>1646</v>
          </cell>
          <cell r="FN246">
            <v>830</v>
          </cell>
          <cell r="FO246">
            <v>816</v>
          </cell>
          <cell r="FP246">
            <v>1584</v>
          </cell>
          <cell r="FQ246">
            <v>800</v>
          </cell>
          <cell r="FR246">
            <v>784</v>
          </cell>
          <cell r="FS246">
            <v>1525</v>
          </cell>
          <cell r="FT246">
            <v>751</v>
          </cell>
          <cell r="FU246">
            <v>774</v>
          </cell>
          <cell r="FV246">
            <v>1519</v>
          </cell>
          <cell r="FW246">
            <v>758</v>
          </cell>
          <cell r="FX246">
            <v>761</v>
          </cell>
          <cell r="FY246">
            <v>1527</v>
          </cell>
          <cell r="FZ246">
            <v>719</v>
          </cell>
          <cell r="GA246">
            <v>808</v>
          </cell>
          <cell r="GB246">
            <v>1353</v>
          </cell>
          <cell r="GC246">
            <v>690</v>
          </cell>
          <cell r="GD246">
            <v>663</v>
          </cell>
          <cell r="GE246">
            <v>1305</v>
          </cell>
          <cell r="GF246">
            <v>647</v>
          </cell>
          <cell r="GG246">
            <v>658</v>
          </cell>
          <cell r="GH246">
            <v>1277</v>
          </cell>
          <cell r="GI246">
            <v>640</v>
          </cell>
          <cell r="GJ246">
            <v>637</v>
          </cell>
          <cell r="GK246">
            <v>1280</v>
          </cell>
          <cell r="GL246">
            <v>628</v>
          </cell>
          <cell r="GM246">
            <v>652</v>
          </cell>
          <cell r="GN246">
            <v>1156</v>
          </cell>
          <cell r="GO246">
            <v>596</v>
          </cell>
          <cell r="GP246">
            <v>560</v>
          </cell>
          <cell r="GQ246">
            <v>1220</v>
          </cell>
          <cell r="GR246">
            <v>620</v>
          </cell>
          <cell r="GS246">
            <v>600</v>
          </cell>
          <cell r="GT246">
            <v>1123</v>
          </cell>
          <cell r="GU246">
            <v>512</v>
          </cell>
          <cell r="GV246">
            <v>611</v>
          </cell>
          <cell r="GW246">
            <v>1226</v>
          </cell>
          <cell r="GX246">
            <v>606</v>
          </cell>
          <cell r="GY246">
            <v>620</v>
          </cell>
          <cell r="GZ246">
            <v>1224</v>
          </cell>
          <cell r="HA246">
            <v>618</v>
          </cell>
          <cell r="HB246">
            <v>606</v>
          </cell>
          <cell r="HC246">
            <v>1153</v>
          </cell>
          <cell r="HD246">
            <v>568</v>
          </cell>
          <cell r="HE246">
            <v>585</v>
          </cell>
          <cell r="HF246">
            <v>1094</v>
          </cell>
          <cell r="HG246">
            <v>559</v>
          </cell>
          <cell r="HH246">
            <v>535</v>
          </cell>
          <cell r="HI246">
            <v>1194</v>
          </cell>
          <cell r="HJ246">
            <v>584</v>
          </cell>
          <cell r="HK246">
            <v>610</v>
          </cell>
          <cell r="HL246">
            <v>1171</v>
          </cell>
          <cell r="HM246">
            <v>588</v>
          </cell>
          <cell r="HN246">
            <v>583</v>
          </cell>
          <cell r="HO246">
            <v>1263</v>
          </cell>
          <cell r="HP246">
            <v>604</v>
          </cell>
          <cell r="HQ246">
            <v>659</v>
          </cell>
          <cell r="HR246">
            <v>1359</v>
          </cell>
          <cell r="HS246">
            <v>697</v>
          </cell>
          <cell r="HT246">
            <v>662</v>
          </cell>
          <cell r="HU246">
            <v>994</v>
          </cell>
          <cell r="HV246">
            <v>484</v>
          </cell>
          <cell r="HW246">
            <v>510</v>
          </cell>
          <cell r="HX246">
            <v>996</v>
          </cell>
          <cell r="HY246">
            <v>507</v>
          </cell>
          <cell r="HZ246">
            <v>489</v>
          </cell>
          <cell r="IA246">
            <v>993</v>
          </cell>
          <cell r="IB246">
            <v>489</v>
          </cell>
          <cell r="IC246">
            <v>504</v>
          </cell>
          <cell r="ID246">
            <v>901</v>
          </cell>
          <cell r="IE246">
            <v>474</v>
          </cell>
          <cell r="IF246">
            <v>427</v>
          </cell>
          <cell r="IG246">
            <v>743</v>
          </cell>
          <cell r="IH246">
            <v>350</v>
          </cell>
          <cell r="II246">
            <v>393</v>
          </cell>
          <cell r="IJ246">
            <v>689</v>
          </cell>
          <cell r="IK246">
            <v>351</v>
          </cell>
          <cell r="IL246">
            <v>338</v>
          </cell>
          <cell r="IM246">
            <v>658</v>
          </cell>
          <cell r="IN246">
            <v>315</v>
          </cell>
          <cell r="IO246">
            <v>343</v>
          </cell>
          <cell r="IP246">
            <v>676</v>
          </cell>
          <cell r="IQ246">
            <v>323</v>
          </cell>
          <cell r="IR246">
            <v>353</v>
          </cell>
          <cell r="IS246">
            <v>608</v>
          </cell>
          <cell r="IT246">
            <v>288</v>
          </cell>
          <cell r="IU246">
            <v>320</v>
          </cell>
          <cell r="IV246">
            <v>534</v>
          </cell>
          <cell r="IW246">
            <v>241</v>
          </cell>
          <cell r="IX246">
            <v>293</v>
          </cell>
          <cell r="IY246">
            <v>545</v>
          </cell>
          <cell r="IZ246">
            <v>249</v>
          </cell>
          <cell r="JA246">
            <v>296</v>
          </cell>
          <cell r="JB246">
            <v>506</v>
          </cell>
          <cell r="JC246">
            <v>205</v>
          </cell>
          <cell r="JD246">
            <v>301</v>
          </cell>
          <cell r="JE246">
            <v>442</v>
          </cell>
          <cell r="JF246">
            <v>182</v>
          </cell>
          <cell r="JG246">
            <v>260</v>
          </cell>
          <cell r="JH246">
            <v>383</v>
          </cell>
          <cell r="JI246">
            <v>166</v>
          </cell>
          <cell r="JJ246">
            <v>217</v>
          </cell>
          <cell r="JK246">
            <v>430</v>
          </cell>
          <cell r="JL246">
            <v>186</v>
          </cell>
          <cell r="JM246">
            <v>244</v>
          </cell>
          <cell r="JN246">
            <v>403</v>
          </cell>
          <cell r="JO246">
            <v>163</v>
          </cell>
          <cell r="JP246">
            <v>240</v>
          </cell>
          <cell r="JQ246">
            <v>360</v>
          </cell>
          <cell r="JR246">
            <v>137</v>
          </cell>
          <cell r="JS246">
            <v>223</v>
          </cell>
          <cell r="JT246">
            <v>265</v>
          </cell>
          <cell r="JU246">
            <v>106</v>
          </cell>
          <cell r="JV246">
            <v>159</v>
          </cell>
          <cell r="JW246">
            <v>267</v>
          </cell>
          <cell r="JX246">
            <v>114</v>
          </cell>
          <cell r="JY246">
            <v>153</v>
          </cell>
          <cell r="JZ246">
            <v>233</v>
          </cell>
          <cell r="KA246">
            <v>70</v>
          </cell>
          <cell r="KB246">
            <v>163</v>
          </cell>
          <cell r="KC246">
            <v>168</v>
          </cell>
          <cell r="KD246">
            <v>66</v>
          </cell>
          <cell r="KE246">
            <v>102</v>
          </cell>
          <cell r="KF246">
            <v>630</v>
          </cell>
          <cell r="KG246">
            <v>190</v>
          </cell>
          <cell r="KH246">
            <v>440</v>
          </cell>
        </row>
        <row r="247">
          <cell r="C247" t="str">
            <v>South Gloucestershire</v>
          </cell>
          <cell r="D247" t="str">
            <v>E06000025</v>
          </cell>
          <cell r="E247" t="str">
            <v>Unitary Authority</v>
          </cell>
          <cell r="F247">
            <v>274661</v>
          </cell>
          <cell r="G247">
            <v>173162</v>
          </cell>
          <cell r="H247">
            <v>3.5489499299999996</v>
          </cell>
          <cell r="I247">
            <v>0.63045718176224508</v>
          </cell>
          <cell r="J247">
            <v>16173</v>
          </cell>
          <cell r="K247">
            <v>14419</v>
          </cell>
          <cell r="L247">
            <v>17286</v>
          </cell>
          <cell r="M247">
            <v>17270</v>
          </cell>
          <cell r="N247">
            <v>17696</v>
          </cell>
          <cell r="O247">
            <v>17930</v>
          </cell>
          <cell r="P247">
            <v>20743</v>
          </cell>
          <cell r="Q247">
            <v>20840</v>
          </cell>
          <cell r="R247">
            <v>15312</v>
          </cell>
          <cell r="S247">
            <v>15493</v>
          </cell>
          <cell r="T247">
            <v>136355</v>
          </cell>
          <cell r="U247">
            <v>138306</v>
          </cell>
          <cell r="V247">
            <v>3099</v>
          </cell>
          <cell r="W247">
            <v>1587</v>
          </cell>
          <cell r="X247">
            <v>1512</v>
          </cell>
          <cell r="Y247">
            <v>3213</v>
          </cell>
          <cell r="Z247">
            <v>1654</v>
          </cell>
          <cell r="AA247">
            <v>1559</v>
          </cell>
          <cell r="AB247">
            <v>3314</v>
          </cell>
          <cell r="AC247">
            <v>1677</v>
          </cell>
          <cell r="AD247">
            <v>1637</v>
          </cell>
          <cell r="AE247">
            <v>3281</v>
          </cell>
          <cell r="AF247">
            <v>1700</v>
          </cell>
          <cell r="AG247">
            <v>1581</v>
          </cell>
          <cell r="AH247">
            <v>3457</v>
          </cell>
          <cell r="AI247">
            <v>1763</v>
          </cell>
          <cell r="AJ247">
            <v>1694</v>
          </cell>
          <cell r="AK247">
            <v>3420</v>
          </cell>
          <cell r="AL247">
            <v>1802</v>
          </cell>
          <cell r="AM247">
            <v>1618</v>
          </cell>
          <cell r="AN247">
            <v>3405</v>
          </cell>
          <cell r="AO247">
            <v>1716</v>
          </cell>
          <cell r="AP247">
            <v>1689</v>
          </cell>
          <cell r="AQ247">
            <v>3478</v>
          </cell>
          <cell r="AR247">
            <v>1713</v>
          </cell>
          <cell r="AS247">
            <v>1765</v>
          </cell>
          <cell r="AT247">
            <v>3222</v>
          </cell>
          <cell r="AU247">
            <v>1656</v>
          </cell>
          <cell r="AV247">
            <v>1566</v>
          </cell>
          <cell r="AW247">
            <v>3240</v>
          </cell>
          <cell r="AX247">
            <v>1666</v>
          </cell>
          <cell r="AY247">
            <v>1574</v>
          </cell>
          <cell r="AZ247">
            <v>3101</v>
          </cell>
          <cell r="BA247">
            <v>1551</v>
          </cell>
          <cell r="BB247">
            <v>1550</v>
          </cell>
          <cell r="BC247">
            <v>3026</v>
          </cell>
          <cell r="BD247">
            <v>1586</v>
          </cell>
          <cell r="BE247">
            <v>1440</v>
          </cell>
          <cell r="BF247">
            <v>2905</v>
          </cell>
          <cell r="BG247">
            <v>1462</v>
          </cell>
          <cell r="BH247">
            <v>1443</v>
          </cell>
          <cell r="BI247">
            <v>2801</v>
          </cell>
          <cell r="BJ247">
            <v>1408</v>
          </cell>
          <cell r="BK247">
            <v>1393</v>
          </cell>
          <cell r="BL247">
            <v>3022</v>
          </cell>
          <cell r="BM247">
            <v>1528</v>
          </cell>
          <cell r="BN247">
            <v>1494</v>
          </cell>
          <cell r="BO247">
            <v>3034</v>
          </cell>
          <cell r="BP247">
            <v>1516</v>
          </cell>
          <cell r="BQ247">
            <v>1518</v>
          </cell>
          <cell r="BR247">
            <v>3154</v>
          </cell>
          <cell r="BS247">
            <v>1657</v>
          </cell>
          <cell r="BT247">
            <v>1497</v>
          </cell>
          <cell r="BU247">
            <v>3280</v>
          </cell>
          <cell r="BV247">
            <v>1735</v>
          </cell>
          <cell r="BW247">
            <v>1545</v>
          </cell>
          <cell r="BX247">
            <v>3512</v>
          </cell>
          <cell r="BY247">
            <v>1863</v>
          </cell>
          <cell r="BZ247">
            <v>1649</v>
          </cell>
          <cell r="CA247">
            <v>3592</v>
          </cell>
          <cell r="CB247">
            <v>1798</v>
          </cell>
          <cell r="CC247">
            <v>1794</v>
          </cell>
          <cell r="CD247">
            <v>3751</v>
          </cell>
          <cell r="CE247">
            <v>2068</v>
          </cell>
          <cell r="CF247">
            <v>1683</v>
          </cell>
          <cell r="CG247">
            <v>3500</v>
          </cell>
          <cell r="CH247">
            <v>1970</v>
          </cell>
          <cell r="CI247">
            <v>1530</v>
          </cell>
          <cell r="CJ247">
            <v>3386</v>
          </cell>
          <cell r="CK247">
            <v>1789</v>
          </cell>
          <cell r="CL247">
            <v>1597</v>
          </cell>
          <cell r="CM247">
            <v>3368</v>
          </cell>
          <cell r="CN247">
            <v>1804</v>
          </cell>
          <cell r="CO247">
            <v>1564</v>
          </cell>
          <cell r="CP247">
            <v>3049</v>
          </cell>
          <cell r="CQ247">
            <v>1489</v>
          </cell>
          <cell r="CR247">
            <v>1560</v>
          </cell>
          <cell r="CS247">
            <v>3208</v>
          </cell>
          <cell r="CT247">
            <v>1616</v>
          </cell>
          <cell r="CU247">
            <v>1592</v>
          </cell>
          <cell r="CV247">
            <v>3511</v>
          </cell>
          <cell r="CW247">
            <v>1809</v>
          </cell>
          <cell r="CX247">
            <v>1702</v>
          </cell>
          <cell r="CY247">
            <v>3364</v>
          </cell>
          <cell r="CZ247">
            <v>1640</v>
          </cell>
          <cell r="DA247">
            <v>1724</v>
          </cell>
          <cell r="DB247">
            <v>3523</v>
          </cell>
          <cell r="DC247">
            <v>1716</v>
          </cell>
          <cell r="DD247">
            <v>1807</v>
          </cell>
          <cell r="DE247">
            <v>3436</v>
          </cell>
          <cell r="DF247">
            <v>1742</v>
          </cell>
          <cell r="DG247">
            <v>1694</v>
          </cell>
          <cell r="DH247">
            <v>3584</v>
          </cell>
          <cell r="DI247">
            <v>1773</v>
          </cell>
          <cell r="DJ247">
            <v>1811</v>
          </cell>
          <cell r="DK247">
            <v>3408</v>
          </cell>
          <cell r="DL247">
            <v>1775</v>
          </cell>
          <cell r="DM247">
            <v>1633</v>
          </cell>
          <cell r="DN247">
            <v>3478</v>
          </cell>
          <cell r="DO247">
            <v>1751</v>
          </cell>
          <cell r="DP247">
            <v>1727</v>
          </cell>
          <cell r="DQ247">
            <v>3435</v>
          </cell>
          <cell r="DR247">
            <v>1716</v>
          </cell>
          <cell r="DS247">
            <v>1719</v>
          </cell>
          <cell r="DT247">
            <v>3609</v>
          </cell>
          <cell r="DU247">
            <v>1748</v>
          </cell>
          <cell r="DV247">
            <v>1861</v>
          </cell>
          <cell r="DW247">
            <v>3633</v>
          </cell>
          <cell r="DX247">
            <v>1823</v>
          </cell>
          <cell r="DY247">
            <v>1810</v>
          </cell>
          <cell r="DZ247">
            <v>3477</v>
          </cell>
          <cell r="EA247">
            <v>1703</v>
          </cell>
          <cell r="EB247">
            <v>1774</v>
          </cell>
          <cell r="EC247">
            <v>3285</v>
          </cell>
          <cell r="ED247">
            <v>1588</v>
          </cell>
          <cell r="EE247">
            <v>1697</v>
          </cell>
          <cell r="EF247">
            <v>3317</v>
          </cell>
          <cell r="EG247">
            <v>1664</v>
          </cell>
          <cell r="EH247">
            <v>1653</v>
          </cell>
          <cell r="EI247">
            <v>3348</v>
          </cell>
          <cell r="EJ247">
            <v>1707</v>
          </cell>
          <cell r="EK247">
            <v>1641</v>
          </cell>
          <cell r="EL247">
            <v>3395</v>
          </cell>
          <cell r="EM247">
            <v>1650</v>
          </cell>
          <cell r="EN247">
            <v>1745</v>
          </cell>
          <cell r="EO247">
            <v>3526</v>
          </cell>
          <cell r="EP247">
            <v>1800</v>
          </cell>
          <cell r="EQ247">
            <v>1726</v>
          </cell>
          <cell r="ER247">
            <v>3746</v>
          </cell>
          <cell r="ES247">
            <v>1873</v>
          </cell>
          <cell r="ET247">
            <v>1873</v>
          </cell>
          <cell r="EU247">
            <v>3706</v>
          </cell>
          <cell r="EV247">
            <v>1806</v>
          </cell>
          <cell r="EW247">
            <v>1900</v>
          </cell>
          <cell r="EX247">
            <v>4193</v>
          </cell>
          <cell r="EY247">
            <v>2082</v>
          </cell>
          <cell r="EZ247">
            <v>2111</v>
          </cell>
          <cell r="FA247">
            <v>4027</v>
          </cell>
          <cell r="FB247">
            <v>1993</v>
          </cell>
          <cell r="FC247">
            <v>2034</v>
          </cell>
          <cell r="FD247">
            <v>4167</v>
          </cell>
          <cell r="FE247">
            <v>2002</v>
          </cell>
          <cell r="FF247">
            <v>2165</v>
          </cell>
          <cell r="FG247">
            <v>4103</v>
          </cell>
          <cell r="FH247">
            <v>2063</v>
          </cell>
          <cell r="FI247">
            <v>2040</v>
          </cell>
          <cell r="FJ247">
            <v>4346</v>
          </cell>
          <cell r="FK247">
            <v>2188</v>
          </cell>
          <cell r="FL247">
            <v>2158</v>
          </cell>
          <cell r="FM247">
            <v>4418</v>
          </cell>
          <cell r="FN247">
            <v>2185</v>
          </cell>
          <cell r="FO247">
            <v>2233</v>
          </cell>
          <cell r="FP247">
            <v>4266</v>
          </cell>
          <cell r="FQ247">
            <v>2084</v>
          </cell>
          <cell r="FR247">
            <v>2182</v>
          </cell>
          <cell r="FS247">
            <v>4343</v>
          </cell>
          <cell r="FT247">
            <v>2132</v>
          </cell>
          <cell r="FU247">
            <v>2211</v>
          </cell>
          <cell r="FV247">
            <v>4217</v>
          </cell>
          <cell r="FW247">
            <v>2131</v>
          </cell>
          <cell r="FX247">
            <v>2086</v>
          </cell>
          <cell r="FY247">
            <v>3950</v>
          </cell>
          <cell r="FZ247">
            <v>2026</v>
          </cell>
          <cell r="GA247">
            <v>1924</v>
          </cell>
          <cell r="GB247">
            <v>3746</v>
          </cell>
          <cell r="GC247">
            <v>1939</v>
          </cell>
          <cell r="GD247">
            <v>1807</v>
          </cell>
          <cell r="GE247">
            <v>3586</v>
          </cell>
          <cell r="GF247">
            <v>1811</v>
          </cell>
          <cell r="GG247">
            <v>1775</v>
          </cell>
          <cell r="GH247">
            <v>3326</v>
          </cell>
          <cell r="GI247">
            <v>1692</v>
          </cell>
          <cell r="GJ247">
            <v>1634</v>
          </cell>
          <cell r="GK247">
            <v>3365</v>
          </cell>
          <cell r="GL247">
            <v>1687</v>
          </cell>
          <cell r="GM247">
            <v>1678</v>
          </cell>
          <cell r="GN247">
            <v>3158</v>
          </cell>
          <cell r="GO247">
            <v>1590</v>
          </cell>
          <cell r="GP247">
            <v>1568</v>
          </cell>
          <cell r="GQ247">
            <v>2981</v>
          </cell>
          <cell r="GR247">
            <v>1431</v>
          </cell>
          <cell r="GS247">
            <v>1550</v>
          </cell>
          <cell r="GT247">
            <v>2881</v>
          </cell>
          <cell r="GU247">
            <v>1437</v>
          </cell>
          <cell r="GV247">
            <v>1444</v>
          </cell>
          <cell r="GW247">
            <v>2969</v>
          </cell>
          <cell r="GX247">
            <v>1458</v>
          </cell>
          <cell r="GY247">
            <v>1511</v>
          </cell>
          <cell r="GZ247">
            <v>2959</v>
          </cell>
          <cell r="HA247">
            <v>1443</v>
          </cell>
          <cell r="HB247">
            <v>1516</v>
          </cell>
          <cell r="HC247">
            <v>2758</v>
          </cell>
          <cell r="HD247">
            <v>1387</v>
          </cell>
          <cell r="HE247">
            <v>1371</v>
          </cell>
          <cell r="HF247">
            <v>2822</v>
          </cell>
          <cell r="HG247">
            <v>1376</v>
          </cell>
          <cell r="HH247">
            <v>1446</v>
          </cell>
          <cell r="HI247">
            <v>2915</v>
          </cell>
          <cell r="HJ247">
            <v>1447</v>
          </cell>
          <cell r="HK247">
            <v>1468</v>
          </cell>
          <cell r="HL247">
            <v>2857</v>
          </cell>
          <cell r="HM247">
            <v>1369</v>
          </cell>
          <cell r="HN247">
            <v>1488</v>
          </cell>
          <cell r="HO247">
            <v>3154</v>
          </cell>
          <cell r="HP247">
            <v>1494</v>
          </cell>
          <cell r="HQ247">
            <v>1660</v>
          </cell>
          <cell r="HR247">
            <v>3479</v>
          </cell>
          <cell r="HS247">
            <v>1743</v>
          </cell>
          <cell r="HT247">
            <v>1736</v>
          </cell>
          <cell r="HU247">
            <v>2625</v>
          </cell>
          <cell r="HV247">
            <v>1231</v>
          </cell>
          <cell r="HW247">
            <v>1394</v>
          </cell>
          <cell r="HX247">
            <v>2769</v>
          </cell>
          <cell r="HY247">
            <v>1351</v>
          </cell>
          <cell r="HZ247">
            <v>1418</v>
          </cell>
          <cell r="IA247">
            <v>2771</v>
          </cell>
          <cell r="IB247">
            <v>1367</v>
          </cell>
          <cell r="IC247">
            <v>1404</v>
          </cell>
          <cell r="ID247">
            <v>2591</v>
          </cell>
          <cell r="IE247">
            <v>1239</v>
          </cell>
          <cell r="IF247">
            <v>1352</v>
          </cell>
          <cell r="IG247">
            <v>2259</v>
          </cell>
          <cell r="IH247">
            <v>1091</v>
          </cell>
          <cell r="II247">
            <v>1168</v>
          </cell>
          <cell r="IJ247">
            <v>2026</v>
          </cell>
          <cell r="IK247">
            <v>923</v>
          </cell>
          <cell r="IL247">
            <v>1103</v>
          </cell>
          <cell r="IM247">
            <v>2045</v>
          </cell>
          <cell r="IN247">
            <v>971</v>
          </cell>
          <cell r="IO247">
            <v>1074</v>
          </cell>
          <cell r="IP247">
            <v>1988</v>
          </cell>
          <cell r="IQ247">
            <v>918</v>
          </cell>
          <cell r="IR247">
            <v>1070</v>
          </cell>
          <cell r="IS247">
            <v>1901</v>
          </cell>
          <cell r="IT247">
            <v>900</v>
          </cell>
          <cell r="IU247">
            <v>1001</v>
          </cell>
          <cell r="IV247">
            <v>1805</v>
          </cell>
          <cell r="IW247">
            <v>830</v>
          </cell>
          <cell r="IX247">
            <v>975</v>
          </cell>
          <cell r="IY247">
            <v>1768</v>
          </cell>
          <cell r="IZ247">
            <v>802</v>
          </cell>
          <cell r="JA247">
            <v>966</v>
          </cell>
          <cell r="JB247">
            <v>1630</v>
          </cell>
          <cell r="JC247">
            <v>717</v>
          </cell>
          <cell r="JD247">
            <v>913</v>
          </cell>
          <cell r="JE247">
            <v>1486</v>
          </cell>
          <cell r="JF247">
            <v>673</v>
          </cell>
          <cell r="JG247">
            <v>813</v>
          </cell>
          <cell r="JH247">
            <v>1496</v>
          </cell>
          <cell r="JI247">
            <v>668</v>
          </cell>
          <cell r="JJ247">
            <v>828</v>
          </cell>
          <cell r="JK247">
            <v>1293</v>
          </cell>
          <cell r="JL247">
            <v>548</v>
          </cell>
          <cell r="JM247">
            <v>745</v>
          </cell>
          <cell r="JN247">
            <v>1237</v>
          </cell>
          <cell r="JO247">
            <v>515</v>
          </cell>
          <cell r="JP247">
            <v>722</v>
          </cell>
          <cell r="JQ247">
            <v>1041</v>
          </cell>
          <cell r="JR247">
            <v>459</v>
          </cell>
          <cell r="JS247">
            <v>582</v>
          </cell>
          <cell r="JT247">
            <v>952</v>
          </cell>
          <cell r="JU247">
            <v>381</v>
          </cell>
          <cell r="JV247">
            <v>571</v>
          </cell>
          <cell r="JW247">
            <v>792</v>
          </cell>
          <cell r="JX247">
            <v>321</v>
          </cell>
          <cell r="JY247">
            <v>471</v>
          </cell>
          <cell r="JZ247">
            <v>707</v>
          </cell>
          <cell r="KA247">
            <v>259</v>
          </cell>
          <cell r="KB247">
            <v>448</v>
          </cell>
          <cell r="KC247">
            <v>582</v>
          </cell>
          <cell r="KD247">
            <v>226</v>
          </cell>
          <cell r="KE247">
            <v>356</v>
          </cell>
          <cell r="KF247">
            <v>2312</v>
          </cell>
          <cell r="KG247">
            <v>717</v>
          </cell>
          <cell r="KH247">
            <v>1595</v>
          </cell>
        </row>
        <row r="248">
          <cell r="C248" t="str">
            <v>South Hams</v>
          </cell>
          <cell r="D248" t="str">
            <v>E07000044</v>
          </cell>
          <cell r="E248" t="str">
            <v>Non-metropolitan District</v>
          </cell>
          <cell r="F248">
            <v>84470</v>
          </cell>
          <cell r="G248">
            <v>48397</v>
          </cell>
          <cell r="H248">
            <v>3.13857659</v>
          </cell>
          <cell r="I248">
            <v>0.57294897596779926</v>
          </cell>
          <cell r="J248">
            <v>3893</v>
          </cell>
          <cell r="K248">
            <v>3193</v>
          </cell>
          <cell r="L248">
            <v>3492</v>
          </cell>
          <cell r="M248">
            <v>3445</v>
          </cell>
          <cell r="N248">
            <v>3946</v>
          </cell>
          <cell r="O248">
            <v>4532</v>
          </cell>
          <cell r="P248">
            <v>5988</v>
          </cell>
          <cell r="Q248">
            <v>6898</v>
          </cell>
          <cell r="R248">
            <v>6245</v>
          </cell>
          <cell r="S248">
            <v>6765</v>
          </cell>
          <cell r="T248">
            <v>40887</v>
          </cell>
          <cell r="U248">
            <v>43583</v>
          </cell>
          <cell r="V248">
            <v>679</v>
          </cell>
          <cell r="W248">
            <v>358</v>
          </cell>
          <cell r="X248">
            <v>321</v>
          </cell>
          <cell r="Y248">
            <v>710</v>
          </cell>
          <cell r="Z248">
            <v>347</v>
          </cell>
          <cell r="AA248">
            <v>363</v>
          </cell>
          <cell r="AB248">
            <v>762</v>
          </cell>
          <cell r="AC248">
            <v>393</v>
          </cell>
          <cell r="AD248">
            <v>369</v>
          </cell>
          <cell r="AE248">
            <v>782</v>
          </cell>
          <cell r="AF248">
            <v>392</v>
          </cell>
          <cell r="AG248">
            <v>390</v>
          </cell>
          <cell r="AH248">
            <v>871</v>
          </cell>
          <cell r="AI248">
            <v>460</v>
          </cell>
          <cell r="AJ248">
            <v>411</v>
          </cell>
          <cell r="AK248">
            <v>895</v>
          </cell>
          <cell r="AL248">
            <v>474</v>
          </cell>
          <cell r="AM248">
            <v>421</v>
          </cell>
          <cell r="AN248">
            <v>834</v>
          </cell>
          <cell r="AO248">
            <v>430</v>
          </cell>
          <cell r="AP248">
            <v>404</v>
          </cell>
          <cell r="AQ248">
            <v>837</v>
          </cell>
          <cell r="AR248">
            <v>438</v>
          </cell>
          <cell r="AS248">
            <v>399</v>
          </cell>
          <cell r="AT248">
            <v>925</v>
          </cell>
          <cell r="AU248">
            <v>491</v>
          </cell>
          <cell r="AV248">
            <v>434</v>
          </cell>
          <cell r="AW248">
            <v>883</v>
          </cell>
          <cell r="AX248">
            <v>435</v>
          </cell>
          <cell r="AY248">
            <v>448</v>
          </cell>
          <cell r="AZ248">
            <v>835</v>
          </cell>
          <cell r="BA248">
            <v>423</v>
          </cell>
          <cell r="BB248">
            <v>412</v>
          </cell>
          <cell r="BC248">
            <v>818</v>
          </cell>
          <cell r="BD248">
            <v>423</v>
          </cell>
          <cell r="BE248">
            <v>395</v>
          </cell>
          <cell r="BF248">
            <v>947</v>
          </cell>
          <cell r="BG248">
            <v>490</v>
          </cell>
          <cell r="BH248">
            <v>457</v>
          </cell>
          <cell r="BI248">
            <v>830</v>
          </cell>
          <cell r="BJ248">
            <v>411</v>
          </cell>
          <cell r="BK248">
            <v>419</v>
          </cell>
          <cell r="BL248">
            <v>929</v>
          </cell>
          <cell r="BM248">
            <v>474</v>
          </cell>
          <cell r="BN248">
            <v>455</v>
          </cell>
          <cell r="BO248">
            <v>905</v>
          </cell>
          <cell r="BP248">
            <v>451</v>
          </cell>
          <cell r="BQ248">
            <v>454</v>
          </cell>
          <cell r="BR248">
            <v>971</v>
          </cell>
          <cell r="BS248">
            <v>477</v>
          </cell>
          <cell r="BT248">
            <v>494</v>
          </cell>
          <cell r="BU248">
            <v>915</v>
          </cell>
          <cell r="BV248">
            <v>478</v>
          </cell>
          <cell r="BW248">
            <v>437</v>
          </cell>
          <cell r="BX248">
            <v>948</v>
          </cell>
          <cell r="BY248">
            <v>536</v>
          </cell>
          <cell r="BZ248">
            <v>412</v>
          </cell>
          <cell r="CA248">
            <v>760</v>
          </cell>
          <cell r="CB248">
            <v>435</v>
          </cell>
          <cell r="CC248">
            <v>325</v>
          </cell>
          <cell r="CD248">
            <v>626</v>
          </cell>
          <cell r="CE248">
            <v>373</v>
          </cell>
          <cell r="CF248">
            <v>253</v>
          </cell>
          <cell r="CG248">
            <v>641</v>
          </cell>
          <cell r="CH248">
            <v>343</v>
          </cell>
          <cell r="CI248">
            <v>298</v>
          </cell>
          <cell r="CJ248">
            <v>642</v>
          </cell>
          <cell r="CK248">
            <v>329</v>
          </cell>
          <cell r="CL248">
            <v>313</v>
          </cell>
          <cell r="CM248">
            <v>767</v>
          </cell>
          <cell r="CN248">
            <v>437</v>
          </cell>
          <cell r="CO248">
            <v>330</v>
          </cell>
          <cell r="CP248">
            <v>816</v>
          </cell>
          <cell r="CQ248">
            <v>485</v>
          </cell>
          <cell r="CR248">
            <v>331</v>
          </cell>
          <cell r="CS248">
            <v>700</v>
          </cell>
          <cell r="CT248">
            <v>415</v>
          </cell>
          <cell r="CU248">
            <v>285</v>
          </cell>
          <cell r="CV248">
            <v>758</v>
          </cell>
          <cell r="CW248">
            <v>407</v>
          </cell>
          <cell r="CX248">
            <v>351</v>
          </cell>
          <cell r="CY248">
            <v>697</v>
          </cell>
          <cell r="CZ248">
            <v>387</v>
          </cell>
          <cell r="DA248">
            <v>310</v>
          </cell>
          <cell r="DB248">
            <v>651</v>
          </cell>
          <cell r="DC248">
            <v>336</v>
          </cell>
          <cell r="DD248">
            <v>315</v>
          </cell>
          <cell r="DE248">
            <v>631</v>
          </cell>
          <cell r="DF248">
            <v>295</v>
          </cell>
          <cell r="DG248">
            <v>336</v>
          </cell>
          <cell r="DH248">
            <v>644</v>
          </cell>
          <cell r="DI248">
            <v>290</v>
          </cell>
          <cell r="DJ248">
            <v>354</v>
          </cell>
          <cell r="DK248">
            <v>751</v>
          </cell>
          <cell r="DL248">
            <v>373</v>
          </cell>
          <cell r="DM248">
            <v>378</v>
          </cell>
          <cell r="DN248">
            <v>665</v>
          </cell>
          <cell r="DO248">
            <v>307</v>
          </cell>
          <cell r="DP248">
            <v>358</v>
          </cell>
          <cell r="DQ248">
            <v>723</v>
          </cell>
          <cell r="DR248">
            <v>323</v>
          </cell>
          <cell r="DS248">
            <v>400</v>
          </cell>
          <cell r="DT248">
            <v>717</v>
          </cell>
          <cell r="DU248">
            <v>359</v>
          </cell>
          <cell r="DV248">
            <v>358</v>
          </cell>
          <cell r="DW248">
            <v>741</v>
          </cell>
          <cell r="DX248">
            <v>337</v>
          </cell>
          <cell r="DY248">
            <v>404</v>
          </cell>
          <cell r="DZ248">
            <v>783</v>
          </cell>
          <cell r="EA248">
            <v>352</v>
          </cell>
          <cell r="EB248">
            <v>431</v>
          </cell>
          <cell r="EC248">
            <v>713</v>
          </cell>
          <cell r="ED248">
            <v>310</v>
          </cell>
          <cell r="EE248">
            <v>403</v>
          </cell>
          <cell r="EF248">
            <v>745</v>
          </cell>
          <cell r="EG248">
            <v>333</v>
          </cell>
          <cell r="EH248">
            <v>412</v>
          </cell>
          <cell r="EI248">
            <v>804</v>
          </cell>
          <cell r="EJ248">
            <v>405</v>
          </cell>
          <cell r="EK248">
            <v>399</v>
          </cell>
          <cell r="EL248">
            <v>815</v>
          </cell>
          <cell r="EM248">
            <v>403</v>
          </cell>
          <cell r="EN248">
            <v>412</v>
          </cell>
          <cell r="EO248">
            <v>833</v>
          </cell>
          <cell r="EP248">
            <v>383</v>
          </cell>
          <cell r="EQ248">
            <v>450</v>
          </cell>
          <cell r="ER248">
            <v>946</v>
          </cell>
          <cell r="ES248">
            <v>427</v>
          </cell>
          <cell r="ET248">
            <v>519</v>
          </cell>
          <cell r="EU248">
            <v>1045</v>
          </cell>
          <cell r="EV248">
            <v>512</v>
          </cell>
          <cell r="EW248">
            <v>533</v>
          </cell>
          <cell r="EX248">
            <v>1053</v>
          </cell>
          <cell r="EY248">
            <v>484</v>
          </cell>
          <cell r="EZ248">
            <v>569</v>
          </cell>
          <cell r="FA248">
            <v>1118</v>
          </cell>
          <cell r="FB248">
            <v>500</v>
          </cell>
          <cell r="FC248">
            <v>618</v>
          </cell>
          <cell r="FD248">
            <v>1167</v>
          </cell>
          <cell r="FE248">
            <v>544</v>
          </cell>
          <cell r="FF248">
            <v>623</v>
          </cell>
          <cell r="FG248">
            <v>1199</v>
          </cell>
          <cell r="FH248">
            <v>558</v>
          </cell>
          <cell r="FI248">
            <v>641</v>
          </cell>
          <cell r="FJ248">
            <v>1303</v>
          </cell>
          <cell r="FK248">
            <v>588</v>
          </cell>
          <cell r="FL248">
            <v>715</v>
          </cell>
          <cell r="FM248">
            <v>1373</v>
          </cell>
          <cell r="FN248">
            <v>631</v>
          </cell>
          <cell r="FO248">
            <v>742</v>
          </cell>
          <cell r="FP248">
            <v>1357</v>
          </cell>
          <cell r="FQ248">
            <v>629</v>
          </cell>
          <cell r="FR248">
            <v>728</v>
          </cell>
          <cell r="FS248">
            <v>1336</v>
          </cell>
          <cell r="FT248">
            <v>654</v>
          </cell>
          <cell r="FU248">
            <v>682</v>
          </cell>
          <cell r="FV248">
            <v>1338</v>
          </cell>
          <cell r="FW248">
            <v>622</v>
          </cell>
          <cell r="FX248">
            <v>716</v>
          </cell>
          <cell r="FY248">
            <v>1391</v>
          </cell>
          <cell r="FZ248">
            <v>663</v>
          </cell>
          <cell r="GA248">
            <v>728</v>
          </cell>
          <cell r="GB248">
            <v>1304</v>
          </cell>
          <cell r="GC248">
            <v>599</v>
          </cell>
          <cell r="GD248">
            <v>705</v>
          </cell>
          <cell r="GE248">
            <v>1371</v>
          </cell>
          <cell r="GF248">
            <v>642</v>
          </cell>
          <cell r="GG248">
            <v>729</v>
          </cell>
          <cell r="GH248">
            <v>1265</v>
          </cell>
          <cell r="GI248">
            <v>631</v>
          </cell>
          <cell r="GJ248">
            <v>634</v>
          </cell>
          <cell r="GK248">
            <v>1299</v>
          </cell>
          <cell r="GL248">
            <v>618</v>
          </cell>
          <cell r="GM248">
            <v>681</v>
          </cell>
          <cell r="GN248">
            <v>1323</v>
          </cell>
          <cell r="GO248">
            <v>619</v>
          </cell>
          <cell r="GP248">
            <v>704</v>
          </cell>
          <cell r="GQ248">
            <v>1212</v>
          </cell>
          <cell r="GR248">
            <v>602</v>
          </cell>
          <cell r="GS248">
            <v>610</v>
          </cell>
          <cell r="GT248">
            <v>1324</v>
          </cell>
          <cell r="GU248">
            <v>642</v>
          </cell>
          <cell r="GV248">
            <v>682</v>
          </cell>
          <cell r="GW248">
            <v>1195</v>
          </cell>
          <cell r="GX248">
            <v>563</v>
          </cell>
          <cell r="GY248">
            <v>632</v>
          </cell>
          <cell r="GZ248">
            <v>1366</v>
          </cell>
          <cell r="HA248">
            <v>637</v>
          </cell>
          <cell r="HB248">
            <v>729</v>
          </cell>
          <cell r="HC248">
            <v>1290</v>
          </cell>
          <cell r="HD248">
            <v>626</v>
          </cell>
          <cell r="HE248">
            <v>664</v>
          </cell>
          <cell r="HF248">
            <v>1365</v>
          </cell>
          <cell r="HG248">
            <v>665</v>
          </cell>
          <cell r="HH248">
            <v>700</v>
          </cell>
          <cell r="HI248">
            <v>1398</v>
          </cell>
          <cell r="HJ248">
            <v>661</v>
          </cell>
          <cell r="HK248">
            <v>737</v>
          </cell>
          <cell r="HL248">
            <v>1355</v>
          </cell>
          <cell r="HM248">
            <v>668</v>
          </cell>
          <cell r="HN248">
            <v>687</v>
          </cell>
          <cell r="HO248">
            <v>1578</v>
          </cell>
          <cell r="HP248">
            <v>793</v>
          </cell>
          <cell r="HQ248">
            <v>785</v>
          </cell>
          <cell r="HR248">
            <v>1661</v>
          </cell>
          <cell r="HS248">
            <v>787</v>
          </cell>
          <cell r="HT248">
            <v>874</v>
          </cell>
          <cell r="HU248">
            <v>1351</v>
          </cell>
          <cell r="HV248">
            <v>626</v>
          </cell>
          <cell r="HW248">
            <v>725</v>
          </cell>
          <cell r="HX248">
            <v>1266</v>
          </cell>
          <cell r="HY248">
            <v>604</v>
          </cell>
          <cell r="HZ248">
            <v>662</v>
          </cell>
          <cell r="IA248">
            <v>1215</v>
          </cell>
          <cell r="IB248">
            <v>587</v>
          </cell>
          <cell r="IC248">
            <v>628</v>
          </cell>
          <cell r="ID248">
            <v>1156</v>
          </cell>
          <cell r="IE248">
            <v>569</v>
          </cell>
          <cell r="IF248">
            <v>587</v>
          </cell>
          <cell r="IG248">
            <v>951</v>
          </cell>
          <cell r="IH248">
            <v>432</v>
          </cell>
          <cell r="II248">
            <v>519</v>
          </cell>
          <cell r="IJ248">
            <v>814</v>
          </cell>
          <cell r="IK248">
            <v>409</v>
          </cell>
          <cell r="IL248">
            <v>405</v>
          </cell>
          <cell r="IM248">
            <v>865</v>
          </cell>
          <cell r="IN248">
            <v>400</v>
          </cell>
          <cell r="IO248">
            <v>465</v>
          </cell>
          <cell r="IP248">
            <v>830</v>
          </cell>
          <cell r="IQ248">
            <v>406</v>
          </cell>
          <cell r="IR248">
            <v>424</v>
          </cell>
          <cell r="IS248">
            <v>787</v>
          </cell>
          <cell r="IT248">
            <v>368</v>
          </cell>
          <cell r="IU248">
            <v>419</v>
          </cell>
          <cell r="IV248">
            <v>771</v>
          </cell>
          <cell r="IW248">
            <v>369</v>
          </cell>
          <cell r="IX248">
            <v>402</v>
          </cell>
          <cell r="IY248">
            <v>710</v>
          </cell>
          <cell r="IZ248">
            <v>348</v>
          </cell>
          <cell r="JA248">
            <v>362</v>
          </cell>
          <cell r="JB248">
            <v>706</v>
          </cell>
          <cell r="JC248">
            <v>327</v>
          </cell>
          <cell r="JD248">
            <v>379</v>
          </cell>
          <cell r="JE248">
            <v>644</v>
          </cell>
          <cell r="JF248">
            <v>281</v>
          </cell>
          <cell r="JG248">
            <v>363</v>
          </cell>
          <cell r="JH248">
            <v>587</v>
          </cell>
          <cell r="JI248">
            <v>248</v>
          </cell>
          <cell r="JJ248">
            <v>339</v>
          </cell>
          <cell r="JK248">
            <v>559</v>
          </cell>
          <cell r="JL248">
            <v>238</v>
          </cell>
          <cell r="JM248">
            <v>321</v>
          </cell>
          <cell r="JN248">
            <v>476</v>
          </cell>
          <cell r="JO248">
            <v>210</v>
          </cell>
          <cell r="JP248">
            <v>266</v>
          </cell>
          <cell r="JQ248">
            <v>464</v>
          </cell>
          <cell r="JR248">
            <v>183</v>
          </cell>
          <cell r="JS248">
            <v>281</v>
          </cell>
          <cell r="JT248">
            <v>419</v>
          </cell>
          <cell r="JU248">
            <v>188</v>
          </cell>
          <cell r="JV248">
            <v>231</v>
          </cell>
          <cell r="JW248">
            <v>377</v>
          </cell>
          <cell r="JX248">
            <v>162</v>
          </cell>
          <cell r="JY248">
            <v>215</v>
          </cell>
          <cell r="JZ248">
            <v>291</v>
          </cell>
          <cell r="KA248">
            <v>93</v>
          </cell>
          <cell r="KB248">
            <v>198</v>
          </cell>
          <cell r="KC248">
            <v>310</v>
          </cell>
          <cell r="KD248">
            <v>107</v>
          </cell>
          <cell r="KE248">
            <v>203</v>
          </cell>
          <cell r="KF248">
            <v>1090</v>
          </cell>
          <cell r="KG248">
            <v>369</v>
          </cell>
          <cell r="KH248">
            <v>721</v>
          </cell>
        </row>
        <row r="249">
          <cell r="C249" t="str">
            <v>South Holland</v>
          </cell>
          <cell r="D249" t="str">
            <v>E07000140</v>
          </cell>
          <cell r="E249" t="str">
            <v>Non-metropolitan District</v>
          </cell>
          <cell r="F249">
            <v>91214</v>
          </cell>
          <cell r="G249">
            <v>53925</v>
          </cell>
          <cell r="H249">
            <v>3.7806291399999998</v>
          </cell>
          <cell r="I249">
            <v>0.59119214155721711</v>
          </cell>
          <cell r="J249">
            <v>4229</v>
          </cell>
          <cell r="K249">
            <v>4096</v>
          </cell>
          <cell r="L249">
            <v>5122</v>
          </cell>
          <cell r="M249">
            <v>5168</v>
          </cell>
          <cell r="N249">
            <v>5178</v>
          </cell>
          <cell r="O249">
            <v>5461</v>
          </cell>
          <cell r="P249">
            <v>6429</v>
          </cell>
          <cell r="Q249">
            <v>6599</v>
          </cell>
          <cell r="R249">
            <v>5658</v>
          </cell>
          <cell r="S249">
            <v>5985</v>
          </cell>
          <cell r="T249">
            <v>44709</v>
          </cell>
          <cell r="U249">
            <v>46505</v>
          </cell>
          <cell r="V249">
            <v>961</v>
          </cell>
          <cell r="W249">
            <v>474</v>
          </cell>
          <cell r="X249">
            <v>487</v>
          </cell>
          <cell r="Y249">
            <v>1010</v>
          </cell>
          <cell r="Z249">
            <v>500</v>
          </cell>
          <cell r="AA249">
            <v>510</v>
          </cell>
          <cell r="AB249">
            <v>1017</v>
          </cell>
          <cell r="AC249">
            <v>519</v>
          </cell>
          <cell r="AD249">
            <v>498</v>
          </cell>
          <cell r="AE249">
            <v>1054</v>
          </cell>
          <cell r="AF249">
            <v>517</v>
          </cell>
          <cell r="AG249">
            <v>537</v>
          </cell>
          <cell r="AH249">
            <v>999</v>
          </cell>
          <cell r="AI249">
            <v>504</v>
          </cell>
          <cell r="AJ249">
            <v>495</v>
          </cell>
          <cell r="AK249">
            <v>1013</v>
          </cell>
          <cell r="AL249">
            <v>548</v>
          </cell>
          <cell r="AM249">
            <v>465</v>
          </cell>
          <cell r="AN249">
            <v>973</v>
          </cell>
          <cell r="AO249">
            <v>500</v>
          </cell>
          <cell r="AP249">
            <v>473</v>
          </cell>
          <cell r="AQ249">
            <v>991</v>
          </cell>
          <cell r="AR249">
            <v>543</v>
          </cell>
          <cell r="AS249">
            <v>448</v>
          </cell>
          <cell r="AT249">
            <v>942</v>
          </cell>
          <cell r="AU249">
            <v>492</v>
          </cell>
          <cell r="AV249">
            <v>450</v>
          </cell>
          <cell r="AW249">
            <v>937</v>
          </cell>
          <cell r="AX249">
            <v>469</v>
          </cell>
          <cell r="AY249">
            <v>468</v>
          </cell>
          <cell r="AZ249">
            <v>859</v>
          </cell>
          <cell r="BA249">
            <v>426</v>
          </cell>
          <cell r="BB249">
            <v>433</v>
          </cell>
          <cell r="BC249">
            <v>897</v>
          </cell>
          <cell r="BD249">
            <v>452</v>
          </cell>
          <cell r="BE249">
            <v>445</v>
          </cell>
          <cell r="BF249">
            <v>895</v>
          </cell>
          <cell r="BG249">
            <v>464</v>
          </cell>
          <cell r="BH249">
            <v>431</v>
          </cell>
          <cell r="BI249">
            <v>893</v>
          </cell>
          <cell r="BJ249">
            <v>461</v>
          </cell>
          <cell r="BK249">
            <v>432</v>
          </cell>
          <cell r="BL249">
            <v>956</v>
          </cell>
          <cell r="BM249">
            <v>476</v>
          </cell>
          <cell r="BN249">
            <v>480</v>
          </cell>
          <cell r="BO249">
            <v>963</v>
          </cell>
          <cell r="BP249">
            <v>503</v>
          </cell>
          <cell r="BQ249">
            <v>460</v>
          </cell>
          <cell r="BR249">
            <v>1092</v>
          </cell>
          <cell r="BS249">
            <v>529</v>
          </cell>
          <cell r="BT249">
            <v>563</v>
          </cell>
          <cell r="BU249">
            <v>996</v>
          </cell>
          <cell r="BV249">
            <v>503</v>
          </cell>
          <cell r="BW249">
            <v>493</v>
          </cell>
          <cell r="BX249">
            <v>1083</v>
          </cell>
          <cell r="BY249">
            <v>564</v>
          </cell>
          <cell r="BZ249">
            <v>519</v>
          </cell>
          <cell r="CA249">
            <v>865</v>
          </cell>
          <cell r="CB249">
            <v>476</v>
          </cell>
          <cell r="CC249">
            <v>389</v>
          </cell>
          <cell r="CD249">
            <v>765</v>
          </cell>
          <cell r="CE249">
            <v>418</v>
          </cell>
          <cell r="CF249">
            <v>347</v>
          </cell>
          <cell r="CG249">
            <v>825</v>
          </cell>
          <cell r="CH249">
            <v>426</v>
          </cell>
          <cell r="CI249">
            <v>399</v>
          </cell>
          <cell r="CJ249">
            <v>862</v>
          </cell>
          <cell r="CK249">
            <v>430</v>
          </cell>
          <cell r="CL249">
            <v>432</v>
          </cell>
          <cell r="CM249">
            <v>930</v>
          </cell>
          <cell r="CN249">
            <v>448</v>
          </cell>
          <cell r="CO249">
            <v>482</v>
          </cell>
          <cell r="CP249">
            <v>907</v>
          </cell>
          <cell r="CQ249">
            <v>435</v>
          </cell>
          <cell r="CR249">
            <v>472</v>
          </cell>
          <cell r="CS249">
            <v>1095</v>
          </cell>
          <cell r="CT249">
            <v>597</v>
          </cell>
          <cell r="CU249">
            <v>498</v>
          </cell>
          <cell r="CV249">
            <v>987</v>
          </cell>
          <cell r="CW249">
            <v>482</v>
          </cell>
          <cell r="CX249">
            <v>505</v>
          </cell>
          <cell r="CY249">
            <v>1117</v>
          </cell>
          <cell r="CZ249">
            <v>565</v>
          </cell>
          <cell r="DA249">
            <v>552</v>
          </cell>
          <cell r="DB249">
            <v>993</v>
          </cell>
          <cell r="DC249">
            <v>480</v>
          </cell>
          <cell r="DD249">
            <v>513</v>
          </cell>
          <cell r="DE249">
            <v>1065</v>
          </cell>
          <cell r="DF249">
            <v>529</v>
          </cell>
          <cell r="DG249">
            <v>536</v>
          </cell>
          <cell r="DH249">
            <v>1017</v>
          </cell>
          <cell r="DI249">
            <v>525</v>
          </cell>
          <cell r="DJ249">
            <v>492</v>
          </cell>
          <cell r="DK249">
            <v>1003</v>
          </cell>
          <cell r="DL249">
            <v>471</v>
          </cell>
          <cell r="DM249">
            <v>532</v>
          </cell>
          <cell r="DN249">
            <v>1040</v>
          </cell>
          <cell r="DO249">
            <v>490</v>
          </cell>
          <cell r="DP249">
            <v>550</v>
          </cell>
          <cell r="DQ249">
            <v>979</v>
          </cell>
          <cell r="DR249">
            <v>476</v>
          </cell>
          <cell r="DS249">
            <v>503</v>
          </cell>
          <cell r="DT249">
            <v>994</v>
          </cell>
          <cell r="DU249">
            <v>507</v>
          </cell>
          <cell r="DV249">
            <v>487</v>
          </cell>
          <cell r="DW249">
            <v>985</v>
          </cell>
          <cell r="DX249">
            <v>477</v>
          </cell>
          <cell r="DY249">
            <v>508</v>
          </cell>
          <cell r="DZ249">
            <v>1007</v>
          </cell>
          <cell r="EA249">
            <v>489</v>
          </cell>
          <cell r="EB249">
            <v>518</v>
          </cell>
          <cell r="EC249">
            <v>913</v>
          </cell>
          <cell r="ED249">
            <v>443</v>
          </cell>
          <cell r="EE249">
            <v>470</v>
          </cell>
          <cell r="EF249">
            <v>940</v>
          </cell>
          <cell r="EG249">
            <v>456</v>
          </cell>
          <cell r="EH249">
            <v>484</v>
          </cell>
          <cell r="EI249">
            <v>964</v>
          </cell>
          <cell r="EJ249">
            <v>461</v>
          </cell>
          <cell r="EK249">
            <v>503</v>
          </cell>
          <cell r="EL249">
            <v>1027</v>
          </cell>
          <cell r="EM249">
            <v>508</v>
          </cell>
          <cell r="EN249">
            <v>519</v>
          </cell>
          <cell r="EO249">
            <v>1135</v>
          </cell>
          <cell r="EP249">
            <v>506</v>
          </cell>
          <cell r="EQ249">
            <v>629</v>
          </cell>
          <cell r="ER249">
            <v>1146</v>
          </cell>
          <cell r="ES249">
            <v>569</v>
          </cell>
          <cell r="ET249">
            <v>577</v>
          </cell>
          <cell r="EU249">
            <v>1187</v>
          </cell>
          <cell r="EV249">
            <v>603</v>
          </cell>
          <cell r="EW249">
            <v>584</v>
          </cell>
          <cell r="EX249">
            <v>1335</v>
          </cell>
          <cell r="EY249">
            <v>666</v>
          </cell>
          <cell r="EZ249">
            <v>669</v>
          </cell>
          <cell r="FA249">
            <v>1184</v>
          </cell>
          <cell r="FB249">
            <v>561</v>
          </cell>
          <cell r="FC249">
            <v>623</v>
          </cell>
          <cell r="FD249">
            <v>1212</v>
          </cell>
          <cell r="FE249">
            <v>603</v>
          </cell>
          <cell r="FF249">
            <v>609</v>
          </cell>
          <cell r="FG249">
            <v>1279</v>
          </cell>
          <cell r="FH249">
            <v>645</v>
          </cell>
          <cell r="FI249">
            <v>634</v>
          </cell>
          <cell r="FJ249">
            <v>1305</v>
          </cell>
          <cell r="FK249">
            <v>643</v>
          </cell>
          <cell r="FL249">
            <v>662</v>
          </cell>
          <cell r="FM249">
            <v>1364</v>
          </cell>
          <cell r="FN249">
            <v>678</v>
          </cell>
          <cell r="FO249">
            <v>686</v>
          </cell>
          <cell r="FP249">
            <v>1432</v>
          </cell>
          <cell r="FQ249">
            <v>689</v>
          </cell>
          <cell r="FR249">
            <v>743</v>
          </cell>
          <cell r="FS249">
            <v>1354</v>
          </cell>
          <cell r="FT249">
            <v>674</v>
          </cell>
          <cell r="FU249">
            <v>680</v>
          </cell>
          <cell r="FV249">
            <v>1283</v>
          </cell>
          <cell r="FW249">
            <v>629</v>
          </cell>
          <cell r="FX249">
            <v>654</v>
          </cell>
          <cell r="FY249">
            <v>1348</v>
          </cell>
          <cell r="FZ249">
            <v>667</v>
          </cell>
          <cell r="GA249">
            <v>681</v>
          </cell>
          <cell r="GB249">
            <v>1267</v>
          </cell>
          <cell r="GC249">
            <v>640</v>
          </cell>
          <cell r="GD249">
            <v>627</v>
          </cell>
          <cell r="GE249">
            <v>1231</v>
          </cell>
          <cell r="GF249">
            <v>616</v>
          </cell>
          <cell r="GG249">
            <v>615</v>
          </cell>
          <cell r="GH249">
            <v>1217</v>
          </cell>
          <cell r="GI249">
            <v>617</v>
          </cell>
          <cell r="GJ249">
            <v>600</v>
          </cell>
          <cell r="GK249">
            <v>1232</v>
          </cell>
          <cell r="GL249">
            <v>608</v>
          </cell>
          <cell r="GM249">
            <v>624</v>
          </cell>
          <cell r="GN249">
            <v>1148</v>
          </cell>
          <cell r="GO249">
            <v>541</v>
          </cell>
          <cell r="GP249">
            <v>607</v>
          </cell>
          <cell r="GQ249">
            <v>1134</v>
          </cell>
          <cell r="GR249">
            <v>529</v>
          </cell>
          <cell r="GS249">
            <v>605</v>
          </cell>
          <cell r="GT249">
            <v>1117</v>
          </cell>
          <cell r="GU249">
            <v>542</v>
          </cell>
          <cell r="GV249">
            <v>575</v>
          </cell>
          <cell r="GW249">
            <v>1130</v>
          </cell>
          <cell r="GX249">
            <v>563</v>
          </cell>
          <cell r="GY249">
            <v>567</v>
          </cell>
          <cell r="GZ249">
            <v>1138</v>
          </cell>
          <cell r="HA249">
            <v>534</v>
          </cell>
          <cell r="HB249">
            <v>604</v>
          </cell>
          <cell r="HC249">
            <v>1124</v>
          </cell>
          <cell r="HD249">
            <v>536</v>
          </cell>
          <cell r="HE249">
            <v>588</v>
          </cell>
          <cell r="HF249">
            <v>1172</v>
          </cell>
          <cell r="HG249">
            <v>572</v>
          </cell>
          <cell r="HH249">
            <v>600</v>
          </cell>
          <cell r="HI249">
            <v>1177</v>
          </cell>
          <cell r="HJ249">
            <v>584</v>
          </cell>
          <cell r="HK249">
            <v>593</v>
          </cell>
          <cell r="HL249">
            <v>1267</v>
          </cell>
          <cell r="HM249">
            <v>617</v>
          </cell>
          <cell r="HN249">
            <v>650</v>
          </cell>
          <cell r="HO249">
            <v>1448</v>
          </cell>
          <cell r="HP249">
            <v>709</v>
          </cell>
          <cell r="HQ249">
            <v>739</v>
          </cell>
          <cell r="HR249">
            <v>1561</v>
          </cell>
          <cell r="HS249">
            <v>797</v>
          </cell>
          <cell r="HT249">
            <v>764</v>
          </cell>
          <cell r="HU249">
            <v>1160</v>
          </cell>
          <cell r="HV249">
            <v>562</v>
          </cell>
          <cell r="HW249">
            <v>598</v>
          </cell>
          <cell r="HX249">
            <v>1120</v>
          </cell>
          <cell r="HY249">
            <v>531</v>
          </cell>
          <cell r="HZ249">
            <v>589</v>
          </cell>
          <cell r="IA249">
            <v>1110</v>
          </cell>
          <cell r="IB249">
            <v>576</v>
          </cell>
          <cell r="IC249">
            <v>534</v>
          </cell>
          <cell r="ID249">
            <v>1099</v>
          </cell>
          <cell r="IE249">
            <v>541</v>
          </cell>
          <cell r="IF249">
            <v>558</v>
          </cell>
          <cell r="IG249">
            <v>918</v>
          </cell>
          <cell r="IH249">
            <v>439</v>
          </cell>
          <cell r="II249">
            <v>479</v>
          </cell>
          <cell r="IJ249">
            <v>850</v>
          </cell>
          <cell r="IK249">
            <v>370</v>
          </cell>
          <cell r="IL249">
            <v>480</v>
          </cell>
          <cell r="IM249">
            <v>921</v>
          </cell>
          <cell r="IN249">
            <v>445</v>
          </cell>
          <cell r="IO249">
            <v>476</v>
          </cell>
          <cell r="IP249">
            <v>884</v>
          </cell>
          <cell r="IQ249">
            <v>417</v>
          </cell>
          <cell r="IR249">
            <v>467</v>
          </cell>
          <cell r="IS249">
            <v>847</v>
          </cell>
          <cell r="IT249">
            <v>400</v>
          </cell>
          <cell r="IU249">
            <v>447</v>
          </cell>
          <cell r="IV249">
            <v>855</v>
          </cell>
          <cell r="IW249">
            <v>425</v>
          </cell>
          <cell r="IX249">
            <v>430</v>
          </cell>
          <cell r="IY249">
            <v>755</v>
          </cell>
          <cell r="IZ249">
            <v>366</v>
          </cell>
          <cell r="JA249">
            <v>389</v>
          </cell>
          <cell r="JB249">
            <v>672</v>
          </cell>
          <cell r="JC249">
            <v>317</v>
          </cell>
          <cell r="JD249">
            <v>355</v>
          </cell>
          <cell r="JE249">
            <v>629</v>
          </cell>
          <cell r="JF249">
            <v>286</v>
          </cell>
          <cell r="JG249">
            <v>343</v>
          </cell>
          <cell r="JH249">
            <v>632</v>
          </cell>
          <cell r="JI249">
            <v>283</v>
          </cell>
          <cell r="JJ249">
            <v>349</v>
          </cell>
          <cell r="JK249">
            <v>545</v>
          </cell>
          <cell r="JL249">
            <v>227</v>
          </cell>
          <cell r="JM249">
            <v>318</v>
          </cell>
          <cell r="JN249">
            <v>564</v>
          </cell>
          <cell r="JO249">
            <v>232</v>
          </cell>
          <cell r="JP249">
            <v>332</v>
          </cell>
          <cell r="JQ249">
            <v>479</v>
          </cell>
          <cell r="JR249">
            <v>216</v>
          </cell>
          <cell r="JS249">
            <v>263</v>
          </cell>
          <cell r="JT249">
            <v>455</v>
          </cell>
          <cell r="JU249">
            <v>201</v>
          </cell>
          <cell r="JV249">
            <v>254</v>
          </cell>
          <cell r="JW249">
            <v>365</v>
          </cell>
          <cell r="JX249">
            <v>161</v>
          </cell>
          <cell r="JY249">
            <v>204</v>
          </cell>
          <cell r="JZ249">
            <v>302</v>
          </cell>
          <cell r="KA249">
            <v>130</v>
          </cell>
          <cell r="KB249">
            <v>172</v>
          </cell>
          <cell r="KC249">
            <v>265</v>
          </cell>
          <cell r="KD249">
            <v>74</v>
          </cell>
          <cell r="KE249">
            <v>191</v>
          </cell>
          <cell r="KF249">
            <v>1049</v>
          </cell>
          <cell r="KG249">
            <v>339</v>
          </cell>
          <cell r="KH249">
            <v>710</v>
          </cell>
        </row>
        <row r="250">
          <cell r="C250" t="str">
            <v>South Kesteven</v>
          </cell>
          <cell r="D250" t="str">
            <v>E07000141</v>
          </cell>
          <cell r="E250" t="str">
            <v>Non-metropolitan District</v>
          </cell>
          <cell r="F250">
            <v>138909</v>
          </cell>
          <cell r="G250">
            <v>83618</v>
          </cell>
          <cell r="H250">
            <v>3.7197347199999999</v>
          </cell>
          <cell r="I250">
            <v>0.60196243583929043</v>
          </cell>
          <cell r="J250">
            <v>6428</v>
          </cell>
          <cell r="K250">
            <v>6149</v>
          </cell>
          <cell r="L250">
            <v>6778</v>
          </cell>
          <cell r="M250">
            <v>7575</v>
          </cell>
          <cell r="N250">
            <v>8068</v>
          </cell>
          <cell r="O250">
            <v>8825</v>
          </cell>
          <cell r="P250">
            <v>10425</v>
          </cell>
          <cell r="Q250">
            <v>10891</v>
          </cell>
          <cell r="R250">
            <v>8820</v>
          </cell>
          <cell r="S250">
            <v>9659</v>
          </cell>
          <cell r="T250">
            <v>67128</v>
          </cell>
          <cell r="U250">
            <v>71781</v>
          </cell>
          <cell r="V250">
            <v>1513</v>
          </cell>
          <cell r="W250">
            <v>791</v>
          </cell>
          <cell r="X250">
            <v>722</v>
          </cell>
          <cell r="Y250">
            <v>1491</v>
          </cell>
          <cell r="Z250">
            <v>775</v>
          </cell>
          <cell r="AA250">
            <v>716</v>
          </cell>
          <cell r="AB250">
            <v>1480</v>
          </cell>
          <cell r="AC250">
            <v>750</v>
          </cell>
          <cell r="AD250">
            <v>730</v>
          </cell>
          <cell r="AE250">
            <v>1609</v>
          </cell>
          <cell r="AF250">
            <v>852</v>
          </cell>
          <cell r="AG250">
            <v>757</v>
          </cell>
          <cell r="AH250">
            <v>1664</v>
          </cell>
          <cell r="AI250">
            <v>812</v>
          </cell>
          <cell r="AJ250">
            <v>852</v>
          </cell>
          <cell r="AK250">
            <v>1612</v>
          </cell>
          <cell r="AL250">
            <v>832</v>
          </cell>
          <cell r="AM250">
            <v>780</v>
          </cell>
          <cell r="AN250">
            <v>1545</v>
          </cell>
          <cell r="AO250">
            <v>805</v>
          </cell>
          <cell r="AP250">
            <v>740</v>
          </cell>
          <cell r="AQ250">
            <v>1709</v>
          </cell>
          <cell r="AR250">
            <v>861</v>
          </cell>
          <cell r="AS250">
            <v>848</v>
          </cell>
          <cell r="AT250">
            <v>1642</v>
          </cell>
          <cell r="AU250">
            <v>791</v>
          </cell>
          <cell r="AV250">
            <v>851</v>
          </cell>
          <cell r="AW250">
            <v>1575</v>
          </cell>
          <cell r="AX250">
            <v>778</v>
          </cell>
          <cell r="AY250">
            <v>797</v>
          </cell>
          <cell r="AZ250">
            <v>1494</v>
          </cell>
          <cell r="BA250">
            <v>773</v>
          </cell>
          <cell r="BB250">
            <v>721</v>
          </cell>
          <cell r="BC250">
            <v>1569</v>
          </cell>
          <cell r="BD250">
            <v>780</v>
          </cell>
          <cell r="BE250">
            <v>789</v>
          </cell>
          <cell r="BF250">
            <v>1509</v>
          </cell>
          <cell r="BG250">
            <v>757</v>
          </cell>
          <cell r="BH250">
            <v>752</v>
          </cell>
          <cell r="BI250">
            <v>1575</v>
          </cell>
          <cell r="BJ250">
            <v>798</v>
          </cell>
          <cell r="BK250">
            <v>777</v>
          </cell>
          <cell r="BL250">
            <v>1606</v>
          </cell>
          <cell r="BM250">
            <v>792</v>
          </cell>
          <cell r="BN250">
            <v>814</v>
          </cell>
          <cell r="BO250">
            <v>1681</v>
          </cell>
          <cell r="BP250">
            <v>815</v>
          </cell>
          <cell r="BQ250">
            <v>866</v>
          </cell>
          <cell r="BR250">
            <v>1740</v>
          </cell>
          <cell r="BS250">
            <v>862</v>
          </cell>
          <cell r="BT250">
            <v>878</v>
          </cell>
          <cell r="BU250">
            <v>1673</v>
          </cell>
          <cell r="BV250">
            <v>825</v>
          </cell>
          <cell r="BW250">
            <v>848</v>
          </cell>
          <cell r="BX250">
            <v>1641</v>
          </cell>
          <cell r="BY250">
            <v>833</v>
          </cell>
          <cell r="BZ250">
            <v>808</v>
          </cell>
          <cell r="CA250">
            <v>1250</v>
          </cell>
          <cell r="CB250">
            <v>724</v>
          </cell>
          <cell r="CC250">
            <v>526</v>
          </cell>
          <cell r="CD250">
            <v>1124</v>
          </cell>
          <cell r="CE250">
            <v>597</v>
          </cell>
          <cell r="CF250">
            <v>527</v>
          </cell>
          <cell r="CG250">
            <v>1172</v>
          </cell>
          <cell r="CH250">
            <v>611</v>
          </cell>
          <cell r="CI250">
            <v>561</v>
          </cell>
          <cell r="CJ250">
            <v>1186</v>
          </cell>
          <cell r="CK250">
            <v>609</v>
          </cell>
          <cell r="CL250">
            <v>577</v>
          </cell>
          <cell r="CM250">
            <v>1378</v>
          </cell>
          <cell r="CN250">
            <v>685</v>
          </cell>
          <cell r="CO250">
            <v>693</v>
          </cell>
          <cell r="CP250">
            <v>1413</v>
          </cell>
          <cell r="CQ250">
            <v>682</v>
          </cell>
          <cell r="CR250">
            <v>731</v>
          </cell>
          <cell r="CS250">
            <v>1330</v>
          </cell>
          <cell r="CT250">
            <v>655</v>
          </cell>
          <cell r="CU250">
            <v>675</v>
          </cell>
          <cell r="CV250">
            <v>1475</v>
          </cell>
          <cell r="CW250">
            <v>756</v>
          </cell>
          <cell r="CX250">
            <v>719</v>
          </cell>
          <cell r="CY250">
            <v>1348</v>
          </cell>
          <cell r="CZ250">
            <v>660</v>
          </cell>
          <cell r="DA250">
            <v>688</v>
          </cell>
          <cell r="DB250">
            <v>1447</v>
          </cell>
          <cell r="DC250">
            <v>681</v>
          </cell>
          <cell r="DD250">
            <v>766</v>
          </cell>
          <cell r="DE250">
            <v>1491</v>
          </cell>
          <cell r="DF250">
            <v>671</v>
          </cell>
          <cell r="DG250">
            <v>820</v>
          </cell>
          <cell r="DH250">
            <v>1415</v>
          </cell>
          <cell r="DI250">
            <v>641</v>
          </cell>
          <cell r="DJ250">
            <v>774</v>
          </cell>
          <cell r="DK250">
            <v>1309</v>
          </cell>
          <cell r="DL250">
            <v>588</v>
          </cell>
          <cell r="DM250">
            <v>721</v>
          </cell>
          <cell r="DN250">
            <v>1488</v>
          </cell>
          <cell r="DO250">
            <v>718</v>
          </cell>
          <cell r="DP250">
            <v>770</v>
          </cell>
          <cell r="DQ250">
            <v>1483</v>
          </cell>
          <cell r="DR250">
            <v>714</v>
          </cell>
          <cell r="DS250">
            <v>769</v>
          </cell>
          <cell r="DT250">
            <v>1567</v>
          </cell>
          <cell r="DU250">
            <v>694</v>
          </cell>
          <cell r="DV250">
            <v>873</v>
          </cell>
          <cell r="DW250">
            <v>1622</v>
          </cell>
          <cell r="DX250">
            <v>770</v>
          </cell>
          <cell r="DY250">
            <v>852</v>
          </cell>
          <cell r="DZ250">
            <v>1519</v>
          </cell>
          <cell r="EA250">
            <v>715</v>
          </cell>
          <cell r="EB250">
            <v>804</v>
          </cell>
          <cell r="EC250">
            <v>1399</v>
          </cell>
          <cell r="ED250">
            <v>689</v>
          </cell>
          <cell r="EE250">
            <v>710</v>
          </cell>
          <cell r="EF250">
            <v>1499</v>
          </cell>
          <cell r="EG250">
            <v>698</v>
          </cell>
          <cell r="EH250">
            <v>801</v>
          </cell>
          <cell r="EI250">
            <v>1529</v>
          </cell>
          <cell r="EJ250">
            <v>732</v>
          </cell>
          <cell r="EK250">
            <v>797</v>
          </cell>
          <cell r="EL250">
            <v>1579</v>
          </cell>
          <cell r="EM250">
            <v>743</v>
          </cell>
          <cell r="EN250">
            <v>836</v>
          </cell>
          <cell r="EO250">
            <v>1655</v>
          </cell>
          <cell r="EP250">
            <v>782</v>
          </cell>
          <cell r="EQ250">
            <v>873</v>
          </cell>
          <cell r="ER250">
            <v>1904</v>
          </cell>
          <cell r="ES250">
            <v>892</v>
          </cell>
          <cell r="ET250">
            <v>1012</v>
          </cell>
          <cell r="EU250">
            <v>2038</v>
          </cell>
          <cell r="EV250">
            <v>1014</v>
          </cell>
          <cell r="EW250">
            <v>1024</v>
          </cell>
          <cell r="EX250">
            <v>2149</v>
          </cell>
          <cell r="EY250">
            <v>1033</v>
          </cell>
          <cell r="EZ250">
            <v>1116</v>
          </cell>
          <cell r="FA250">
            <v>2087</v>
          </cell>
          <cell r="FB250">
            <v>959</v>
          </cell>
          <cell r="FC250">
            <v>1128</v>
          </cell>
          <cell r="FD250">
            <v>2184</v>
          </cell>
          <cell r="FE250">
            <v>1078</v>
          </cell>
          <cell r="FF250">
            <v>1106</v>
          </cell>
          <cell r="FG250">
            <v>2057</v>
          </cell>
          <cell r="FH250">
            <v>1032</v>
          </cell>
          <cell r="FI250">
            <v>1025</v>
          </cell>
          <cell r="FJ250">
            <v>2066</v>
          </cell>
          <cell r="FK250">
            <v>1046</v>
          </cell>
          <cell r="FL250">
            <v>1020</v>
          </cell>
          <cell r="FM250">
            <v>2118</v>
          </cell>
          <cell r="FN250">
            <v>1001</v>
          </cell>
          <cell r="FO250">
            <v>1117</v>
          </cell>
          <cell r="FP250">
            <v>2227</v>
          </cell>
          <cell r="FQ250">
            <v>1052</v>
          </cell>
          <cell r="FR250">
            <v>1175</v>
          </cell>
          <cell r="FS250">
            <v>2278</v>
          </cell>
          <cell r="FT250">
            <v>1132</v>
          </cell>
          <cell r="FU250">
            <v>1146</v>
          </cell>
          <cell r="FV250">
            <v>2173</v>
          </cell>
          <cell r="FW250">
            <v>1106</v>
          </cell>
          <cell r="FX250">
            <v>1067</v>
          </cell>
          <cell r="FY250">
            <v>2045</v>
          </cell>
          <cell r="FZ250">
            <v>993</v>
          </cell>
          <cell r="GA250">
            <v>1052</v>
          </cell>
          <cell r="GB250">
            <v>2081</v>
          </cell>
          <cell r="GC250">
            <v>1026</v>
          </cell>
          <cell r="GD250">
            <v>1055</v>
          </cell>
          <cell r="GE250">
            <v>2028</v>
          </cell>
          <cell r="GF250">
            <v>950</v>
          </cell>
          <cell r="GG250">
            <v>1078</v>
          </cell>
          <cell r="GH250">
            <v>1982</v>
          </cell>
          <cell r="GI250">
            <v>926</v>
          </cell>
          <cell r="GJ250">
            <v>1056</v>
          </cell>
          <cell r="GK250">
            <v>1939</v>
          </cell>
          <cell r="GL250">
            <v>931</v>
          </cell>
          <cell r="GM250">
            <v>1008</v>
          </cell>
          <cell r="GN250">
            <v>1900</v>
          </cell>
          <cell r="GO250">
            <v>905</v>
          </cell>
          <cell r="GP250">
            <v>995</v>
          </cell>
          <cell r="GQ250">
            <v>1769</v>
          </cell>
          <cell r="GR250">
            <v>866</v>
          </cell>
          <cell r="GS250">
            <v>903</v>
          </cell>
          <cell r="GT250">
            <v>1738</v>
          </cell>
          <cell r="GU250">
            <v>845</v>
          </cell>
          <cell r="GV250">
            <v>893</v>
          </cell>
          <cell r="GW250">
            <v>1792</v>
          </cell>
          <cell r="GX250">
            <v>865</v>
          </cell>
          <cell r="GY250">
            <v>927</v>
          </cell>
          <cell r="GZ250">
            <v>1819</v>
          </cell>
          <cell r="HA250">
            <v>854</v>
          </cell>
          <cell r="HB250">
            <v>965</v>
          </cell>
          <cell r="HC250">
            <v>1722</v>
          </cell>
          <cell r="HD250">
            <v>809</v>
          </cell>
          <cell r="HE250">
            <v>913</v>
          </cell>
          <cell r="HF250">
            <v>1790</v>
          </cell>
          <cell r="HG250">
            <v>869</v>
          </cell>
          <cell r="HH250">
            <v>921</v>
          </cell>
          <cell r="HI250">
            <v>1874</v>
          </cell>
          <cell r="HJ250">
            <v>929</v>
          </cell>
          <cell r="HK250">
            <v>945</v>
          </cell>
          <cell r="HL250">
            <v>1798</v>
          </cell>
          <cell r="HM250">
            <v>876</v>
          </cell>
          <cell r="HN250">
            <v>922</v>
          </cell>
          <cell r="HO250">
            <v>2046</v>
          </cell>
          <cell r="HP250">
            <v>967</v>
          </cell>
          <cell r="HQ250">
            <v>1079</v>
          </cell>
          <cell r="HR250">
            <v>2243</v>
          </cell>
          <cell r="HS250">
            <v>1100</v>
          </cell>
          <cell r="HT250">
            <v>1143</v>
          </cell>
          <cell r="HU250">
            <v>1757</v>
          </cell>
          <cell r="HV250">
            <v>883</v>
          </cell>
          <cell r="HW250">
            <v>874</v>
          </cell>
          <cell r="HX250">
            <v>1645</v>
          </cell>
          <cell r="HY250">
            <v>782</v>
          </cell>
          <cell r="HZ250">
            <v>863</v>
          </cell>
          <cell r="IA250">
            <v>1643</v>
          </cell>
          <cell r="IB250">
            <v>782</v>
          </cell>
          <cell r="IC250">
            <v>861</v>
          </cell>
          <cell r="ID250">
            <v>1456</v>
          </cell>
          <cell r="IE250">
            <v>753</v>
          </cell>
          <cell r="IF250">
            <v>703</v>
          </cell>
          <cell r="IG250">
            <v>1437</v>
          </cell>
          <cell r="IH250">
            <v>678</v>
          </cell>
          <cell r="II250">
            <v>759</v>
          </cell>
          <cell r="IJ250">
            <v>1124</v>
          </cell>
          <cell r="IK250">
            <v>531</v>
          </cell>
          <cell r="IL250">
            <v>593</v>
          </cell>
          <cell r="IM250">
            <v>1161</v>
          </cell>
          <cell r="IN250">
            <v>584</v>
          </cell>
          <cell r="IO250">
            <v>577</v>
          </cell>
          <cell r="IP250">
            <v>1146</v>
          </cell>
          <cell r="IQ250">
            <v>567</v>
          </cell>
          <cell r="IR250">
            <v>579</v>
          </cell>
          <cell r="IS250">
            <v>1042</v>
          </cell>
          <cell r="IT250">
            <v>465</v>
          </cell>
          <cell r="IU250">
            <v>577</v>
          </cell>
          <cell r="IV250">
            <v>1012</v>
          </cell>
          <cell r="IW250">
            <v>495</v>
          </cell>
          <cell r="IX250">
            <v>517</v>
          </cell>
          <cell r="IY250">
            <v>947</v>
          </cell>
          <cell r="IZ250">
            <v>423</v>
          </cell>
          <cell r="JA250">
            <v>524</v>
          </cell>
          <cell r="JB250">
            <v>900</v>
          </cell>
          <cell r="JC250">
            <v>404</v>
          </cell>
          <cell r="JD250">
            <v>496</v>
          </cell>
          <cell r="JE250">
            <v>813</v>
          </cell>
          <cell r="JF250">
            <v>376</v>
          </cell>
          <cell r="JG250">
            <v>437</v>
          </cell>
          <cell r="JH250">
            <v>692</v>
          </cell>
          <cell r="JI250">
            <v>314</v>
          </cell>
          <cell r="JJ250">
            <v>378</v>
          </cell>
          <cell r="JK250">
            <v>716</v>
          </cell>
          <cell r="JL250">
            <v>301</v>
          </cell>
          <cell r="JM250">
            <v>415</v>
          </cell>
          <cell r="JN250">
            <v>687</v>
          </cell>
          <cell r="JO250">
            <v>273</v>
          </cell>
          <cell r="JP250">
            <v>414</v>
          </cell>
          <cell r="JQ250">
            <v>626</v>
          </cell>
          <cell r="JR250">
            <v>240</v>
          </cell>
          <cell r="JS250">
            <v>386</v>
          </cell>
          <cell r="JT250">
            <v>536</v>
          </cell>
          <cell r="JU250">
            <v>225</v>
          </cell>
          <cell r="JV250">
            <v>311</v>
          </cell>
          <cell r="JW250">
            <v>459</v>
          </cell>
          <cell r="JX250">
            <v>189</v>
          </cell>
          <cell r="JY250">
            <v>270</v>
          </cell>
          <cell r="JZ250">
            <v>401</v>
          </cell>
          <cell r="KA250">
            <v>139</v>
          </cell>
          <cell r="KB250">
            <v>262</v>
          </cell>
          <cell r="KC250">
            <v>390</v>
          </cell>
          <cell r="KD250">
            <v>144</v>
          </cell>
          <cell r="KE250">
            <v>246</v>
          </cell>
          <cell r="KF250">
            <v>1466</v>
          </cell>
          <cell r="KG250">
            <v>427</v>
          </cell>
          <cell r="KH250">
            <v>1039</v>
          </cell>
        </row>
        <row r="251">
          <cell r="C251" t="str">
            <v>South Lakeland</v>
          </cell>
          <cell r="D251" t="str">
            <v>E07000031</v>
          </cell>
          <cell r="E251" t="str">
            <v>Non-metropolitan District</v>
          </cell>
          <cell r="F251">
            <v>103454</v>
          </cell>
          <cell r="G251">
            <v>59751</v>
          </cell>
          <cell r="H251">
            <v>2.4301312799999999</v>
          </cell>
          <cell r="I251">
            <v>0.57756104162236355</v>
          </cell>
          <cell r="J251">
            <v>4847</v>
          </cell>
          <cell r="K251">
            <v>4039</v>
          </cell>
          <cell r="L251">
            <v>4472</v>
          </cell>
          <cell r="M251">
            <v>4495</v>
          </cell>
          <cell r="N251">
            <v>5246</v>
          </cell>
          <cell r="O251">
            <v>5750</v>
          </cell>
          <cell r="P251">
            <v>7665</v>
          </cell>
          <cell r="Q251">
            <v>8237</v>
          </cell>
          <cell r="R251">
            <v>7309</v>
          </cell>
          <cell r="S251">
            <v>7691</v>
          </cell>
          <cell r="T251">
            <v>50596</v>
          </cell>
          <cell r="U251">
            <v>52858</v>
          </cell>
          <cell r="V251">
            <v>811</v>
          </cell>
          <cell r="W251">
            <v>425</v>
          </cell>
          <cell r="X251">
            <v>386</v>
          </cell>
          <cell r="Y251">
            <v>808</v>
          </cell>
          <cell r="Z251">
            <v>435</v>
          </cell>
          <cell r="AA251">
            <v>373</v>
          </cell>
          <cell r="AB251">
            <v>843</v>
          </cell>
          <cell r="AC251">
            <v>442</v>
          </cell>
          <cell r="AD251">
            <v>401</v>
          </cell>
          <cell r="AE251">
            <v>905</v>
          </cell>
          <cell r="AF251">
            <v>428</v>
          </cell>
          <cell r="AG251">
            <v>477</v>
          </cell>
          <cell r="AH251">
            <v>931</v>
          </cell>
          <cell r="AI251">
            <v>474</v>
          </cell>
          <cell r="AJ251">
            <v>457</v>
          </cell>
          <cell r="AK251">
            <v>921</v>
          </cell>
          <cell r="AL251">
            <v>486</v>
          </cell>
          <cell r="AM251">
            <v>435</v>
          </cell>
          <cell r="AN251">
            <v>965</v>
          </cell>
          <cell r="AO251">
            <v>516</v>
          </cell>
          <cell r="AP251">
            <v>449</v>
          </cell>
          <cell r="AQ251">
            <v>964</v>
          </cell>
          <cell r="AR251">
            <v>510</v>
          </cell>
          <cell r="AS251">
            <v>454</v>
          </cell>
          <cell r="AT251">
            <v>1016</v>
          </cell>
          <cell r="AU251">
            <v>517</v>
          </cell>
          <cell r="AV251">
            <v>499</v>
          </cell>
          <cell r="AW251">
            <v>977</v>
          </cell>
          <cell r="AX251">
            <v>470</v>
          </cell>
          <cell r="AY251">
            <v>507</v>
          </cell>
          <cell r="AZ251">
            <v>1000</v>
          </cell>
          <cell r="BA251">
            <v>499</v>
          </cell>
          <cell r="BB251">
            <v>501</v>
          </cell>
          <cell r="BC251">
            <v>1023</v>
          </cell>
          <cell r="BD251">
            <v>535</v>
          </cell>
          <cell r="BE251">
            <v>488</v>
          </cell>
          <cell r="BF251">
            <v>1002</v>
          </cell>
          <cell r="BG251">
            <v>510</v>
          </cell>
          <cell r="BH251">
            <v>492</v>
          </cell>
          <cell r="BI251">
            <v>1055</v>
          </cell>
          <cell r="BJ251">
            <v>566</v>
          </cell>
          <cell r="BK251">
            <v>489</v>
          </cell>
          <cell r="BL251">
            <v>1035</v>
          </cell>
          <cell r="BM251">
            <v>544</v>
          </cell>
          <cell r="BN251">
            <v>491</v>
          </cell>
          <cell r="BO251">
            <v>1122</v>
          </cell>
          <cell r="BP251">
            <v>591</v>
          </cell>
          <cell r="BQ251">
            <v>531</v>
          </cell>
          <cell r="BR251">
            <v>1115</v>
          </cell>
          <cell r="BS251">
            <v>609</v>
          </cell>
          <cell r="BT251">
            <v>506</v>
          </cell>
          <cell r="BU251">
            <v>1184</v>
          </cell>
          <cell r="BV251">
            <v>631</v>
          </cell>
          <cell r="BW251">
            <v>553</v>
          </cell>
          <cell r="BX251">
            <v>1193</v>
          </cell>
          <cell r="BY251">
            <v>616</v>
          </cell>
          <cell r="BZ251">
            <v>577</v>
          </cell>
          <cell r="CA251">
            <v>971</v>
          </cell>
          <cell r="CB251">
            <v>522</v>
          </cell>
          <cell r="CC251">
            <v>449</v>
          </cell>
          <cell r="CD251">
            <v>808</v>
          </cell>
          <cell r="CE251">
            <v>489</v>
          </cell>
          <cell r="CF251">
            <v>319</v>
          </cell>
          <cell r="CG251">
            <v>900</v>
          </cell>
          <cell r="CH251">
            <v>501</v>
          </cell>
          <cell r="CI251">
            <v>399</v>
          </cell>
          <cell r="CJ251">
            <v>820</v>
          </cell>
          <cell r="CK251">
            <v>453</v>
          </cell>
          <cell r="CL251">
            <v>367</v>
          </cell>
          <cell r="CM251">
            <v>958</v>
          </cell>
          <cell r="CN251">
            <v>523</v>
          </cell>
          <cell r="CO251">
            <v>435</v>
          </cell>
          <cell r="CP251">
            <v>937</v>
          </cell>
          <cell r="CQ251">
            <v>503</v>
          </cell>
          <cell r="CR251">
            <v>434</v>
          </cell>
          <cell r="CS251">
            <v>814</v>
          </cell>
          <cell r="CT251">
            <v>423</v>
          </cell>
          <cell r="CU251">
            <v>391</v>
          </cell>
          <cell r="CV251">
            <v>878</v>
          </cell>
          <cell r="CW251">
            <v>468</v>
          </cell>
          <cell r="CX251">
            <v>410</v>
          </cell>
          <cell r="CY251">
            <v>931</v>
          </cell>
          <cell r="CZ251">
            <v>490</v>
          </cell>
          <cell r="DA251">
            <v>441</v>
          </cell>
          <cell r="DB251">
            <v>887</v>
          </cell>
          <cell r="DC251">
            <v>461</v>
          </cell>
          <cell r="DD251">
            <v>426</v>
          </cell>
          <cell r="DE251">
            <v>808</v>
          </cell>
          <cell r="DF251">
            <v>389</v>
          </cell>
          <cell r="DG251">
            <v>419</v>
          </cell>
          <cell r="DH251">
            <v>879</v>
          </cell>
          <cell r="DI251">
            <v>416</v>
          </cell>
          <cell r="DJ251">
            <v>463</v>
          </cell>
          <cell r="DK251">
            <v>900</v>
          </cell>
          <cell r="DL251">
            <v>459</v>
          </cell>
          <cell r="DM251">
            <v>441</v>
          </cell>
          <cell r="DN251">
            <v>936</v>
          </cell>
          <cell r="DO251">
            <v>444</v>
          </cell>
          <cell r="DP251">
            <v>492</v>
          </cell>
          <cell r="DQ251">
            <v>914</v>
          </cell>
          <cell r="DR251">
            <v>434</v>
          </cell>
          <cell r="DS251">
            <v>480</v>
          </cell>
          <cell r="DT251">
            <v>1020</v>
          </cell>
          <cell r="DU251">
            <v>488</v>
          </cell>
          <cell r="DV251">
            <v>532</v>
          </cell>
          <cell r="DW251">
            <v>970</v>
          </cell>
          <cell r="DX251">
            <v>460</v>
          </cell>
          <cell r="DY251">
            <v>510</v>
          </cell>
          <cell r="DZ251">
            <v>986</v>
          </cell>
          <cell r="EA251">
            <v>494</v>
          </cell>
          <cell r="EB251">
            <v>492</v>
          </cell>
          <cell r="EC251">
            <v>936</v>
          </cell>
          <cell r="ED251">
            <v>470</v>
          </cell>
          <cell r="EE251">
            <v>466</v>
          </cell>
          <cell r="EF251">
            <v>986</v>
          </cell>
          <cell r="EG251">
            <v>482</v>
          </cell>
          <cell r="EH251">
            <v>504</v>
          </cell>
          <cell r="EI251">
            <v>992</v>
          </cell>
          <cell r="EJ251">
            <v>453</v>
          </cell>
          <cell r="EK251">
            <v>539</v>
          </cell>
          <cell r="EL251">
            <v>1037</v>
          </cell>
          <cell r="EM251">
            <v>485</v>
          </cell>
          <cell r="EN251">
            <v>552</v>
          </cell>
          <cell r="EO251">
            <v>1160</v>
          </cell>
          <cell r="EP251">
            <v>548</v>
          </cell>
          <cell r="EQ251">
            <v>612</v>
          </cell>
          <cell r="ER251">
            <v>1154</v>
          </cell>
          <cell r="ES251">
            <v>566</v>
          </cell>
          <cell r="ET251">
            <v>588</v>
          </cell>
          <cell r="EU251">
            <v>1318</v>
          </cell>
          <cell r="EV251">
            <v>604</v>
          </cell>
          <cell r="EW251">
            <v>714</v>
          </cell>
          <cell r="EX251">
            <v>1457</v>
          </cell>
          <cell r="EY251">
            <v>684</v>
          </cell>
          <cell r="EZ251">
            <v>773</v>
          </cell>
          <cell r="FA251">
            <v>1475</v>
          </cell>
          <cell r="FB251">
            <v>704</v>
          </cell>
          <cell r="FC251">
            <v>771</v>
          </cell>
          <cell r="FD251">
            <v>1509</v>
          </cell>
          <cell r="FE251">
            <v>747</v>
          </cell>
          <cell r="FF251">
            <v>762</v>
          </cell>
          <cell r="FG251">
            <v>1495</v>
          </cell>
          <cell r="FH251">
            <v>724</v>
          </cell>
          <cell r="FI251">
            <v>771</v>
          </cell>
          <cell r="FJ251">
            <v>1591</v>
          </cell>
          <cell r="FK251">
            <v>722</v>
          </cell>
          <cell r="FL251">
            <v>869</v>
          </cell>
          <cell r="FM251">
            <v>1598</v>
          </cell>
          <cell r="FN251">
            <v>780</v>
          </cell>
          <cell r="FO251">
            <v>818</v>
          </cell>
          <cell r="FP251">
            <v>1646</v>
          </cell>
          <cell r="FQ251">
            <v>823</v>
          </cell>
          <cell r="FR251">
            <v>823</v>
          </cell>
          <cell r="FS251">
            <v>1672</v>
          </cell>
          <cell r="FT251">
            <v>786</v>
          </cell>
          <cell r="FU251">
            <v>886</v>
          </cell>
          <cell r="FV251">
            <v>1657</v>
          </cell>
          <cell r="FW251">
            <v>787</v>
          </cell>
          <cell r="FX251">
            <v>870</v>
          </cell>
          <cell r="FY251">
            <v>1678</v>
          </cell>
          <cell r="FZ251">
            <v>809</v>
          </cell>
          <cell r="GA251">
            <v>869</v>
          </cell>
          <cell r="GB251">
            <v>1581</v>
          </cell>
          <cell r="GC251">
            <v>783</v>
          </cell>
          <cell r="GD251">
            <v>798</v>
          </cell>
          <cell r="GE251">
            <v>1579</v>
          </cell>
          <cell r="GF251">
            <v>765</v>
          </cell>
          <cell r="GG251">
            <v>814</v>
          </cell>
          <cell r="GH251">
            <v>1546</v>
          </cell>
          <cell r="GI251">
            <v>744</v>
          </cell>
          <cell r="GJ251">
            <v>802</v>
          </cell>
          <cell r="GK251">
            <v>1536</v>
          </cell>
          <cell r="GL251">
            <v>758</v>
          </cell>
          <cell r="GM251">
            <v>778</v>
          </cell>
          <cell r="GN251">
            <v>1558</v>
          </cell>
          <cell r="GO251">
            <v>762</v>
          </cell>
          <cell r="GP251">
            <v>796</v>
          </cell>
          <cell r="GQ251">
            <v>1477</v>
          </cell>
          <cell r="GR251">
            <v>730</v>
          </cell>
          <cell r="GS251">
            <v>747</v>
          </cell>
          <cell r="GT251">
            <v>1483</v>
          </cell>
          <cell r="GU251">
            <v>723</v>
          </cell>
          <cell r="GV251">
            <v>760</v>
          </cell>
          <cell r="GW251">
            <v>1503</v>
          </cell>
          <cell r="GX251">
            <v>757</v>
          </cell>
          <cell r="GY251">
            <v>746</v>
          </cell>
          <cell r="GZ251">
            <v>1478</v>
          </cell>
          <cell r="HA251">
            <v>727</v>
          </cell>
          <cell r="HB251">
            <v>751</v>
          </cell>
          <cell r="HC251">
            <v>1427</v>
          </cell>
          <cell r="HD251">
            <v>681</v>
          </cell>
          <cell r="HE251">
            <v>746</v>
          </cell>
          <cell r="HF251">
            <v>1413</v>
          </cell>
          <cell r="HG251">
            <v>662</v>
          </cell>
          <cell r="HH251">
            <v>751</v>
          </cell>
          <cell r="HI251">
            <v>1709</v>
          </cell>
          <cell r="HJ251">
            <v>809</v>
          </cell>
          <cell r="HK251">
            <v>900</v>
          </cell>
          <cell r="HL251">
            <v>1770</v>
          </cell>
          <cell r="HM251">
            <v>908</v>
          </cell>
          <cell r="HN251">
            <v>862</v>
          </cell>
          <cell r="HO251">
            <v>1775</v>
          </cell>
          <cell r="HP251">
            <v>888</v>
          </cell>
          <cell r="HQ251">
            <v>887</v>
          </cell>
          <cell r="HR251">
            <v>2037</v>
          </cell>
          <cell r="HS251">
            <v>1034</v>
          </cell>
          <cell r="HT251">
            <v>1003</v>
          </cell>
          <cell r="HU251">
            <v>1572</v>
          </cell>
          <cell r="HV251">
            <v>804</v>
          </cell>
          <cell r="HW251">
            <v>768</v>
          </cell>
          <cell r="HX251">
            <v>1462</v>
          </cell>
          <cell r="HY251">
            <v>745</v>
          </cell>
          <cell r="HZ251">
            <v>717</v>
          </cell>
          <cell r="IA251">
            <v>1512</v>
          </cell>
          <cell r="IB251">
            <v>703</v>
          </cell>
          <cell r="IC251">
            <v>809</v>
          </cell>
          <cell r="ID251">
            <v>1348</v>
          </cell>
          <cell r="IE251">
            <v>669</v>
          </cell>
          <cell r="IF251">
            <v>679</v>
          </cell>
          <cell r="IG251">
            <v>1145</v>
          </cell>
          <cell r="IH251">
            <v>547</v>
          </cell>
          <cell r="II251">
            <v>598</v>
          </cell>
          <cell r="IJ251">
            <v>1060</v>
          </cell>
          <cell r="IK251">
            <v>552</v>
          </cell>
          <cell r="IL251">
            <v>508</v>
          </cell>
          <cell r="IM251">
            <v>1098</v>
          </cell>
          <cell r="IN251">
            <v>517</v>
          </cell>
          <cell r="IO251">
            <v>581</v>
          </cell>
          <cell r="IP251">
            <v>1133</v>
          </cell>
          <cell r="IQ251">
            <v>548</v>
          </cell>
          <cell r="IR251">
            <v>585</v>
          </cell>
          <cell r="IS251">
            <v>1065</v>
          </cell>
          <cell r="IT251">
            <v>513</v>
          </cell>
          <cell r="IU251">
            <v>552</v>
          </cell>
          <cell r="IV251">
            <v>976</v>
          </cell>
          <cell r="IW251">
            <v>463</v>
          </cell>
          <cell r="IX251">
            <v>513</v>
          </cell>
          <cell r="IY251">
            <v>897</v>
          </cell>
          <cell r="IZ251">
            <v>408</v>
          </cell>
          <cell r="JA251">
            <v>489</v>
          </cell>
          <cell r="JB251">
            <v>812</v>
          </cell>
          <cell r="JC251">
            <v>390</v>
          </cell>
          <cell r="JD251">
            <v>422</v>
          </cell>
          <cell r="JE251">
            <v>808</v>
          </cell>
          <cell r="JF251">
            <v>341</v>
          </cell>
          <cell r="JG251">
            <v>467</v>
          </cell>
          <cell r="JH251">
            <v>780</v>
          </cell>
          <cell r="JI251">
            <v>315</v>
          </cell>
          <cell r="JJ251">
            <v>465</v>
          </cell>
          <cell r="JK251">
            <v>714</v>
          </cell>
          <cell r="JL251">
            <v>310</v>
          </cell>
          <cell r="JM251">
            <v>404</v>
          </cell>
          <cell r="JN251">
            <v>718</v>
          </cell>
          <cell r="JO251">
            <v>276</v>
          </cell>
          <cell r="JP251">
            <v>442</v>
          </cell>
          <cell r="JQ251">
            <v>599</v>
          </cell>
          <cell r="JR251">
            <v>241</v>
          </cell>
          <cell r="JS251">
            <v>358</v>
          </cell>
          <cell r="JT251">
            <v>586</v>
          </cell>
          <cell r="JU251">
            <v>214</v>
          </cell>
          <cell r="JV251">
            <v>372</v>
          </cell>
          <cell r="JW251">
            <v>524</v>
          </cell>
          <cell r="JX251">
            <v>198</v>
          </cell>
          <cell r="JY251">
            <v>326</v>
          </cell>
          <cell r="JZ251">
            <v>441</v>
          </cell>
          <cell r="KA251">
            <v>169</v>
          </cell>
          <cell r="KB251">
            <v>272</v>
          </cell>
          <cell r="KC251">
            <v>393</v>
          </cell>
          <cell r="KD251">
            <v>146</v>
          </cell>
          <cell r="KE251">
            <v>247</v>
          </cell>
          <cell r="KF251">
            <v>1391</v>
          </cell>
          <cell r="KG251">
            <v>401</v>
          </cell>
          <cell r="KH251">
            <v>990</v>
          </cell>
        </row>
        <row r="252">
          <cell r="C252" t="str">
            <v>South Norfolk</v>
          </cell>
          <cell r="D252" t="str">
            <v>E07000149</v>
          </cell>
          <cell r="E252" t="str">
            <v>Non-metropolitan District</v>
          </cell>
          <cell r="F252">
            <v>131010</v>
          </cell>
          <cell r="G252">
            <v>76530</v>
          </cell>
          <cell r="H252">
            <v>2.8307243500000001</v>
          </cell>
          <cell r="I252">
            <v>0.58415388138310054</v>
          </cell>
          <cell r="J252">
            <v>5831</v>
          </cell>
          <cell r="K252">
            <v>5536</v>
          </cell>
          <cell r="L252">
            <v>6301</v>
          </cell>
          <cell r="M252">
            <v>6925</v>
          </cell>
          <cell r="N252">
            <v>7603</v>
          </cell>
          <cell r="O252">
            <v>8222</v>
          </cell>
          <cell r="P252">
            <v>9393</v>
          </cell>
          <cell r="Q252">
            <v>9919</v>
          </cell>
          <cell r="R252">
            <v>8213</v>
          </cell>
          <cell r="S252">
            <v>8587</v>
          </cell>
          <cell r="T252">
            <v>63829</v>
          </cell>
          <cell r="U252">
            <v>67181</v>
          </cell>
          <cell r="V252">
            <v>1324</v>
          </cell>
          <cell r="W252">
            <v>637</v>
          </cell>
          <cell r="X252">
            <v>687</v>
          </cell>
          <cell r="Y252">
            <v>1299</v>
          </cell>
          <cell r="Z252">
            <v>653</v>
          </cell>
          <cell r="AA252">
            <v>646</v>
          </cell>
          <cell r="AB252">
            <v>1490</v>
          </cell>
          <cell r="AC252">
            <v>723</v>
          </cell>
          <cell r="AD252">
            <v>767</v>
          </cell>
          <cell r="AE252">
            <v>1417</v>
          </cell>
          <cell r="AF252">
            <v>706</v>
          </cell>
          <cell r="AG252">
            <v>711</v>
          </cell>
          <cell r="AH252">
            <v>1553</v>
          </cell>
          <cell r="AI252">
            <v>810</v>
          </cell>
          <cell r="AJ252">
            <v>743</v>
          </cell>
          <cell r="AK252">
            <v>1571</v>
          </cell>
          <cell r="AL252">
            <v>804</v>
          </cell>
          <cell r="AM252">
            <v>767</v>
          </cell>
          <cell r="AN252">
            <v>1584</v>
          </cell>
          <cell r="AO252">
            <v>830</v>
          </cell>
          <cell r="AP252">
            <v>754</v>
          </cell>
          <cell r="AQ252">
            <v>1531</v>
          </cell>
          <cell r="AR252">
            <v>771</v>
          </cell>
          <cell r="AS252">
            <v>760</v>
          </cell>
          <cell r="AT252">
            <v>1439</v>
          </cell>
          <cell r="AU252">
            <v>759</v>
          </cell>
          <cell r="AV252">
            <v>680</v>
          </cell>
          <cell r="AW252">
            <v>1467</v>
          </cell>
          <cell r="AX252">
            <v>782</v>
          </cell>
          <cell r="AY252">
            <v>685</v>
          </cell>
          <cell r="AZ252">
            <v>1324</v>
          </cell>
          <cell r="BA252">
            <v>693</v>
          </cell>
          <cell r="BB252">
            <v>631</v>
          </cell>
          <cell r="BC252">
            <v>1453</v>
          </cell>
          <cell r="BD252">
            <v>767</v>
          </cell>
          <cell r="BE252">
            <v>686</v>
          </cell>
          <cell r="BF252">
            <v>1434</v>
          </cell>
          <cell r="BG252">
            <v>722</v>
          </cell>
          <cell r="BH252">
            <v>712</v>
          </cell>
          <cell r="BI252">
            <v>1400</v>
          </cell>
          <cell r="BJ252">
            <v>708</v>
          </cell>
          <cell r="BK252">
            <v>692</v>
          </cell>
          <cell r="BL252">
            <v>1563</v>
          </cell>
          <cell r="BM252">
            <v>756</v>
          </cell>
          <cell r="BN252">
            <v>807</v>
          </cell>
          <cell r="BO252">
            <v>1611</v>
          </cell>
          <cell r="BP252">
            <v>840</v>
          </cell>
          <cell r="BQ252">
            <v>771</v>
          </cell>
          <cell r="BR252">
            <v>1605</v>
          </cell>
          <cell r="BS252">
            <v>814</v>
          </cell>
          <cell r="BT252">
            <v>791</v>
          </cell>
          <cell r="BU252">
            <v>1581</v>
          </cell>
          <cell r="BV252">
            <v>848</v>
          </cell>
          <cell r="BW252">
            <v>733</v>
          </cell>
          <cell r="BX252">
            <v>1595</v>
          </cell>
          <cell r="BY252">
            <v>843</v>
          </cell>
          <cell r="BZ252">
            <v>752</v>
          </cell>
          <cell r="CA252">
            <v>1086</v>
          </cell>
          <cell r="CB252">
            <v>546</v>
          </cell>
          <cell r="CC252">
            <v>540</v>
          </cell>
          <cell r="CD252">
            <v>1027</v>
          </cell>
          <cell r="CE252">
            <v>558</v>
          </cell>
          <cell r="CF252">
            <v>469</v>
          </cell>
          <cell r="CG252">
            <v>1141</v>
          </cell>
          <cell r="CH252">
            <v>595</v>
          </cell>
          <cell r="CI252">
            <v>546</v>
          </cell>
          <cell r="CJ252">
            <v>1092</v>
          </cell>
          <cell r="CK252">
            <v>562</v>
          </cell>
          <cell r="CL252">
            <v>530</v>
          </cell>
          <cell r="CM252">
            <v>1068</v>
          </cell>
          <cell r="CN252">
            <v>533</v>
          </cell>
          <cell r="CO252">
            <v>535</v>
          </cell>
          <cell r="CP252">
            <v>1172</v>
          </cell>
          <cell r="CQ252">
            <v>532</v>
          </cell>
          <cell r="CR252">
            <v>640</v>
          </cell>
          <cell r="CS252">
            <v>1196</v>
          </cell>
          <cell r="CT252">
            <v>569</v>
          </cell>
          <cell r="CU252">
            <v>627</v>
          </cell>
          <cell r="CV252">
            <v>1303</v>
          </cell>
          <cell r="CW252">
            <v>618</v>
          </cell>
          <cell r="CX252">
            <v>685</v>
          </cell>
          <cell r="CY252">
            <v>1260</v>
          </cell>
          <cell r="CZ252">
            <v>590</v>
          </cell>
          <cell r="DA252">
            <v>670</v>
          </cell>
          <cell r="DB252">
            <v>1316</v>
          </cell>
          <cell r="DC252">
            <v>622</v>
          </cell>
          <cell r="DD252">
            <v>694</v>
          </cell>
          <cell r="DE252">
            <v>1269</v>
          </cell>
          <cell r="DF252">
            <v>586</v>
          </cell>
          <cell r="DG252">
            <v>683</v>
          </cell>
          <cell r="DH252">
            <v>1263</v>
          </cell>
          <cell r="DI252">
            <v>633</v>
          </cell>
          <cell r="DJ252">
            <v>630</v>
          </cell>
          <cell r="DK252">
            <v>1392</v>
          </cell>
          <cell r="DL252">
            <v>709</v>
          </cell>
          <cell r="DM252">
            <v>683</v>
          </cell>
          <cell r="DN252">
            <v>1354</v>
          </cell>
          <cell r="DO252">
            <v>625</v>
          </cell>
          <cell r="DP252">
            <v>729</v>
          </cell>
          <cell r="DQ252">
            <v>1371</v>
          </cell>
          <cell r="DR252">
            <v>649</v>
          </cell>
          <cell r="DS252">
            <v>722</v>
          </cell>
          <cell r="DT252">
            <v>1502</v>
          </cell>
          <cell r="DU252">
            <v>700</v>
          </cell>
          <cell r="DV252">
            <v>802</v>
          </cell>
          <cell r="DW252">
            <v>1483</v>
          </cell>
          <cell r="DX252">
            <v>671</v>
          </cell>
          <cell r="DY252">
            <v>812</v>
          </cell>
          <cell r="DZ252">
            <v>1412</v>
          </cell>
          <cell r="EA252">
            <v>746</v>
          </cell>
          <cell r="EB252">
            <v>666</v>
          </cell>
          <cell r="EC252">
            <v>1358</v>
          </cell>
          <cell r="ED252">
            <v>672</v>
          </cell>
          <cell r="EE252">
            <v>686</v>
          </cell>
          <cell r="EF252">
            <v>1379</v>
          </cell>
          <cell r="EG252">
            <v>635</v>
          </cell>
          <cell r="EH252">
            <v>744</v>
          </cell>
          <cell r="EI252">
            <v>1532</v>
          </cell>
          <cell r="EJ252">
            <v>747</v>
          </cell>
          <cell r="EK252">
            <v>785</v>
          </cell>
          <cell r="EL252">
            <v>1483</v>
          </cell>
          <cell r="EM252">
            <v>683</v>
          </cell>
          <cell r="EN252">
            <v>800</v>
          </cell>
          <cell r="EO252">
            <v>1639</v>
          </cell>
          <cell r="EP252">
            <v>774</v>
          </cell>
          <cell r="EQ252">
            <v>865</v>
          </cell>
          <cell r="ER252">
            <v>1695</v>
          </cell>
          <cell r="ES252">
            <v>838</v>
          </cell>
          <cell r="ET252">
            <v>857</v>
          </cell>
          <cell r="EU252">
            <v>1942</v>
          </cell>
          <cell r="EV252">
            <v>920</v>
          </cell>
          <cell r="EW252">
            <v>1022</v>
          </cell>
          <cell r="EX252">
            <v>1902</v>
          </cell>
          <cell r="EY252">
            <v>917</v>
          </cell>
          <cell r="EZ252">
            <v>985</v>
          </cell>
          <cell r="FA252">
            <v>1925</v>
          </cell>
          <cell r="FB252">
            <v>946</v>
          </cell>
          <cell r="FC252">
            <v>979</v>
          </cell>
          <cell r="FD252">
            <v>1857</v>
          </cell>
          <cell r="FE252">
            <v>898</v>
          </cell>
          <cell r="FF252">
            <v>959</v>
          </cell>
          <cell r="FG252">
            <v>1974</v>
          </cell>
          <cell r="FH252">
            <v>987</v>
          </cell>
          <cell r="FI252">
            <v>987</v>
          </cell>
          <cell r="FJ252">
            <v>1865</v>
          </cell>
          <cell r="FK252">
            <v>902</v>
          </cell>
          <cell r="FL252">
            <v>963</v>
          </cell>
          <cell r="FM252">
            <v>1996</v>
          </cell>
          <cell r="FN252">
            <v>992</v>
          </cell>
          <cell r="FO252">
            <v>1004</v>
          </cell>
          <cell r="FP252">
            <v>2013</v>
          </cell>
          <cell r="FQ252">
            <v>955</v>
          </cell>
          <cell r="FR252">
            <v>1058</v>
          </cell>
          <cell r="FS252">
            <v>1967</v>
          </cell>
          <cell r="FT252">
            <v>959</v>
          </cell>
          <cell r="FU252">
            <v>1008</v>
          </cell>
          <cell r="FV252">
            <v>1891</v>
          </cell>
          <cell r="FW252">
            <v>915</v>
          </cell>
          <cell r="FX252">
            <v>976</v>
          </cell>
          <cell r="FY252">
            <v>1891</v>
          </cell>
          <cell r="FZ252">
            <v>898</v>
          </cell>
          <cell r="GA252">
            <v>993</v>
          </cell>
          <cell r="GB252">
            <v>1933</v>
          </cell>
          <cell r="GC252">
            <v>941</v>
          </cell>
          <cell r="GD252">
            <v>992</v>
          </cell>
          <cell r="GE252">
            <v>1784</v>
          </cell>
          <cell r="GF252">
            <v>896</v>
          </cell>
          <cell r="GG252">
            <v>888</v>
          </cell>
          <cell r="GH252">
            <v>1787</v>
          </cell>
          <cell r="GI252">
            <v>852</v>
          </cell>
          <cell r="GJ252">
            <v>935</v>
          </cell>
          <cell r="GK252">
            <v>1702</v>
          </cell>
          <cell r="GL252">
            <v>840</v>
          </cell>
          <cell r="GM252">
            <v>862</v>
          </cell>
          <cell r="GN252">
            <v>1722</v>
          </cell>
          <cell r="GO252">
            <v>833</v>
          </cell>
          <cell r="GP252">
            <v>889</v>
          </cell>
          <cell r="GQ252">
            <v>1589</v>
          </cell>
          <cell r="GR252">
            <v>787</v>
          </cell>
          <cell r="GS252">
            <v>802</v>
          </cell>
          <cell r="GT252">
            <v>1646</v>
          </cell>
          <cell r="GU252">
            <v>757</v>
          </cell>
          <cell r="GV252">
            <v>889</v>
          </cell>
          <cell r="GW252">
            <v>1621</v>
          </cell>
          <cell r="GX252">
            <v>838</v>
          </cell>
          <cell r="GY252">
            <v>783</v>
          </cell>
          <cell r="GZ252">
            <v>1673</v>
          </cell>
          <cell r="HA252">
            <v>812</v>
          </cell>
          <cell r="HB252">
            <v>861</v>
          </cell>
          <cell r="HC252">
            <v>1614</v>
          </cell>
          <cell r="HD252">
            <v>752</v>
          </cell>
          <cell r="HE252">
            <v>862</v>
          </cell>
          <cell r="HF252">
            <v>1662</v>
          </cell>
          <cell r="HG252">
            <v>846</v>
          </cell>
          <cell r="HH252">
            <v>816</v>
          </cell>
          <cell r="HI252">
            <v>1741</v>
          </cell>
          <cell r="HJ252">
            <v>856</v>
          </cell>
          <cell r="HK252">
            <v>885</v>
          </cell>
          <cell r="HL252">
            <v>1785</v>
          </cell>
          <cell r="HM252">
            <v>872</v>
          </cell>
          <cell r="HN252">
            <v>913</v>
          </cell>
          <cell r="HO252">
            <v>2033</v>
          </cell>
          <cell r="HP252">
            <v>976</v>
          </cell>
          <cell r="HQ252">
            <v>1057</v>
          </cell>
          <cell r="HR252">
            <v>2326</v>
          </cell>
          <cell r="HS252">
            <v>1111</v>
          </cell>
          <cell r="HT252">
            <v>1215</v>
          </cell>
          <cell r="HU252">
            <v>1734</v>
          </cell>
          <cell r="HV252">
            <v>866</v>
          </cell>
          <cell r="HW252">
            <v>868</v>
          </cell>
          <cell r="HX252">
            <v>1708</v>
          </cell>
          <cell r="HY252">
            <v>834</v>
          </cell>
          <cell r="HZ252">
            <v>874</v>
          </cell>
          <cell r="IA252">
            <v>1700</v>
          </cell>
          <cell r="IB252">
            <v>816</v>
          </cell>
          <cell r="IC252">
            <v>884</v>
          </cell>
          <cell r="ID252">
            <v>1526</v>
          </cell>
          <cell r="IE252">
            <v>757</v>
          </cell>
          <cell r="IF252">
            <v>769</v>
          </cell>
          <cell r="IG252">
            <v>1384</v>
          </cell>
          <cell r="IH252">
            <v>694</v>
          </cell>
          <cell r="II252">
            <v>690</v>
          </cell>
          <cell r="IJ252">
            <v>1151</v>
          </cell>
          <cell r="IK252">
            <v>542</v>
          </cell>
          <cell r="IL252">
            <v>609</v>
          </cell>
          <cell r="IM252">
            <v>1204</v>
          </cell>
          <cell r="IN252">
            <v>605</v>
          </cell>
          <cell r="IO252">
            <v>599</v>
          </cell>
          <cell r="IP252">
            <v>1218</v>
          </cell>
          <cell r="IQ252">
            <v>641</v>
          </cell>
          <cell r="IR252">
            <v>577</v>
          </cell>
          <cell r="IS252">
            <v>1159</v>
          </cell>
          <cell r="IT252">
            <v>547</v>
          </cell>
          <cell r="IU252">
            <v>612</v>
          </cell>
          <cell r="IV252">
            <v>1107</v>
          </cell>
          <cell r="IW252">
            <v>557</v>
          </cell>
          <cell r="IX252">
            <v>550</v>
          </cell>
          <cell r="IY252">
            <v>1064</v>
          </cell>
          <cell r="IZ252">
            <v>497</v>
          </cell>
          <cell r="JA252">
            <v>567</v>
          </cell>
          <cell r="JB252">
            <v>951</v>
          </cell>
          <cell r="JC252">
            <v>457</v>
          </cell>
          <cell r="JD252">
            <v>494</v>
          </cell>
          <cell r="JE252">
            <v>893</v>
          </cell>
          <cell r="JF252">
            <v>397</v>
          </cell>
          <cell r="JG252">
            <v>496</v>
          </cell>
          <cell r="JH252">
            <v>789</v>
          </cell>
          <cell r="JI252">
            <v>334</v>
          </cell>
          <cell r="JJ252">
            <v>455</v>
          </cell>
          <cell r="JK252">
            <v>799</v>
          </cell>
          <cell r="JL252">
            <v>357</v>
          </cell>
          <cell r="JM252">
            <v>442</v>
          </cell>
          <cell r="JN252">
            <v>681</v>
          </cell>
          <cell r="JO252">
            <v>300</v>
          </cell>
          <cell r="JP252">
            <v>381</v>
          </cell>
          <cell r="JQ252">
            <v>678</v>
          </cell>
          <cell r="JR252">
            <v>269</v>
          </cell>
          <cell r="JS252">
            <v>409</v>
          </cell>
          <cell r="JT252">
            <v>635</v>
          </cell>
          <cell r="JU252">
            <v>272</v>
          </cell>
          <cell r="JV252">
            <v>363</v>
          </cell>
          <cell r="JW252">
            <v>552</v>
          </cell>
          <cell r="JX252">
            <v>207</v>
          </cell>
          <cell r="JY252">
            <v>345</v>
          </cell>
          <cell r="JZ252">
            <v>427</v>
          </cell>
          <cell r="KA252">
            <v>172</v>
          </cell>
          <cell r="KB252">
            <v>255</v>
          </cell>
          <cell r="KC252">
            <v>393</v>
          </cell>
          <cell r="KD252">
            <v>153</v>
          </cell>
          <cell r="KE252">
            <v>240</v>
          </cell>
          <cell r="KF252">
            <v>1382</v>
          </cell>
          <cell r="KG252">
            <v>438</v>
          </cell>
          <cell r="KH252">
            <v>944</v>
          </cell>
        </row>
        <row r="253">
          <cell r="C253" t="str">
            <v>South Northamptonshire</v>
          </cell>
          <cell r="D253" t="str">
            <v>E07000155</v>
          </cell>
          <cell r="E253" t="str">
            <v>Non-metropolitan District</v>
          </cell>
          <cell r="F253">
            <v>89116</v>
          </cell>
          <cell r="G253">
            <v>54360</v>
          </cell>
          <cell r="H253">
            <v>2.2879319599999999</v>
          </cell>
          <cell r="I253">
            <v>0.60999147178957758</v>
          </cell>
          <cell r="J253">
            <v>4201</v>
          </cell>
          <cell r="K253">
            <v>3629</v>
          </cell>
          <cell r="L253">
            <v>4123</v>
          </cell>
          <cell r="M253">
            <v>4323</v>
          </cell>
          <cell r="N253">
            <v>5406</v>
          </cell>
          <cell r="O253">
            <v>6304</v>
          </cell>
          <cell r="P253">
            <v>7183</v>
          </cell>
          <cell r="Q253">
            <v>7611</v>
          </cell>
          <cell r="R253">
            <v>5829</v>
          </cell>
          <cell r="S253">
            <v>5751</v>
          </cell>
          <cell r="T253">
            <v>43862</v>
          </cell>
          <cell r="U253">
            <v>45254</v>
          </cell>
          <cell r="V253">
            <v>889</v>
          </cell>
          <cell r="W253">
            <v>469</v>
          </cell>
          <cell r="X253">
            <v>420</v>
          </cell>
          <cell r="Y253">
            <v>900</v>
          </cell>
          <cell r="Z253">
            <v>469</v>
          </cell>
          <cell r="AA253">
            <v>431</v>
          </cell>
          <cell r="AB253">
            <v>974</v>
          </cell>
          <cell r="AC253">
            <v>482</v>
          </cell>
          <cell r="AD253">
            <v>492</v>
          </cell>
          <cell r="AE253">
            <v>1104</v>
          </cell>
          <cell r="AF253">
            <v>564</v>
          </cell>
          <cell r="AG253">
            <v>540</v>
          </cell>
          <cell r="AH253">
            <v>1079</v>
          </cell>
          <cell r="AI253">
            <v>590</v>
          </cell>
          <cell r="AJ253">
            <v>489</v>
          </cell>
          <cell r="AK253">
            <v>1088</v>
          </cell>
          <cell r="AL253">
            <v>581</v>
          </cell>
          <cell r="AM253">
            <v>507</v>
          </cell>
          <cell r="AN253">
            <v>1091</v>
          </cell>
          <cell r="AO253">
            <v>532</v>
          </cell>
          <cell r="AP253">
            <v>559</v>
          </cell>
          <cell r="AQ253">
            <v>1187</v>
          </cell>
          <cell r="AR253">
            <v>573</v>
          </cell>
          <cell r="AS253">
            <v>614</v>
          </cell>
          <cell r="AT253">
            <v>1087</v>
          </cell>
          <cell r="AU253">
            <v>591</v>
          </cell>
          <cell r="AV253">
            <v>496</v>
          </cell>
          <cell r="AW253">
            <v>1060</v>
          </cell>
          <cell r="AX253">
            <v>507</v>
          </cell>
          <cell r="AY253">
            <v>553</v>
          </cell>
          <cell r="AZ253">
            <v>1073</v>
          </cell>
          <cell r="BA253">
            <v>569</v>
          </cell>
          <cell r="BB253">
            <v>504</v>
          </cell>
          <cell r="BC253">
            <v>1171</v>
          </cell>
          <cell r="BD253">
            <v>592</v>
          </cell>
          <cell r="BE253">
            <v>579</v>
          </cell>
          <cell r="BF253">
            <v>1052</v>
          </cell>
          <cell r="BG253">
            <v>547</v>
          </cell>
          <cell r="BH253">
            <v>505</v>
          </cell>
          <cell r="BI253">
            <v>1125</v>
          </cell>
          <cell r="BJ253">
            <v>546</v>
          </cell>
          <cell r="BK253">
            <v>579</v>
          </cell>
          <cell r="BL253">
            <v>1052</v>
          </cell>
          <cell r="BM253">
            <v>543</v>
          </cell>
          <cell r="BN253">
            <v>509</v>
          </cell>
          <cell r="BO253">
            <v>1127</v>
          </cell>
          <cell r="BP253">
            <v>583</v>
          </cell>
          <cell r="BQ253">
            <v>544</v>
          </cell>
          <cell r="BR253">
            <v>1105</v>
          </cell>
          <cell r="BS253">
            <v>604</v>
          </cell>
          <cell r="BT253">
            <v>501</v>
          </cell>
          <cell r="BU253">
            <v>1086</v>
          </cell>
          <cell r="BV253">
            <v>555</v>
          </cell>
          <cell r="BW253">
            <v>531</v>
          </cell>
          <cell r="BX253">
            <v>1063</v>
          </cell>
          <cell r="BY253">
            <v>553</v>
          </cell>
          <cell r="BZ253">
            <v>510</v>
          </cell>
          <cell r="CA253">
            <v>782</v>
          </cell>
          <cell r="CB253">
            <v>432</v>
          </cell>
          <cell r="CC253">
            <v>350</v>
          </cell>
          <cell r="CD253">
            <v>631</v>
          </cell>
          <cell r="CE253">
            <v>374</v>
          </cell>
          <cell r="CF253">
            <v>257</v>
          </cell>
          <cell r="CG253">
            <v>669</v>
          </cell>
          <cell r="CH253">
            <v>360</v>
          </cell>
          <cell r="CI253">
            <v>309</v>
          </cell>
          <cell r="CJ253">
            <v>747</v>
          </cell>
          <cell r="CK253">
            <v>402</v>
          </cell>
          <cell r="CL253">
            <v>345</v>
          </cell>
          <cell r="CM253">
            <v>873</v>
          </cell>
          <cell r="CN253">
            <v>445</v>
          </cell>
          <cell r="CO253">
            <v>428</v>
          </cell>
          <cell r="CP253">
            <v>874</v>
          </cell>
          <cell r="CQ253">
            <v>476</v>
          </cell>
          <cell r="CR253">
            <v>398</v>
          </cell>
          <cell r="CS253">
            <v>881</v>
          </cell>
          <cell r="CT253">
            <v>476</v>
          </cell>
          <cell r="CU253">
            <v>405</v>
          </cell>
          <cell r="CV253">
            <v>839</v>
          </cell>
          <cell r="CW253">
            <v>389</v>
          </cell>
          <cell r="CX253">
            <v>450</v>
          </cell>
          <cell r="CY253">
            <v>782</v>
          </cell>
          <cell r="CZ253">
            <v>421</v>
          </cell>
          <cell r="DA253">
            <v>361</v>
          </cell>
          <cell r="DB253">
            <v>805</v>
          </cell>
          <cell r="DC253">
            <v>392</v>
          </cell>
          <cell r="DD253">
            <v>413</v>
          </cell>
          <cell r="DE253">
            <v>784</v>
          </cell>
          <cell r="DF253">
            <v>385</v>
          </cell>
          <cell r="DG253">
            <v>399</v>
          </cell>
          <cell r="DH253">
            <v>726</v>
          </cell>
          <cell r="DI253">
            <v>317</v>
          </cell>
          <cell r="DJ253">
            <v>409</v>
          </cell>
          <cell r="DK253">
            <v>854</v>
          </cell>
          <cell r="DL253">
            <v>410</v>
          </cell>
          <cell r="DM253">
            <v>444</v>
          </cell>
          <cell r="DN253">
            <v>799</v>
          </cell>
          <cell r="DO253">
            <v>393</v>
          </cell>
          <cell r="DP253">
            <v>406</v>
          </cell>
          <cell r="DQ253">
            <v>919</v>
          </cell>
          <cell r="DR253">
            <v>435</v>
          </cell>
          <cell r="DS253">
            <v>484</v>
          </cell>
          <cell r="DT253">
            <v>1057</v>
          </cell>
          <cell r="DU253">
            <v>505</v>
          </cell>
          <cell r="DV253">
            <v>552</v>
          </cell>
          <cell r="DW253">
            <v>1014</v>
          </cell>
          <cell r="DX253">
            <v>443</v>
          </cell>
          <cell r="DY253">
            <v>571</v>
          </cell>
          <cell r="DZ253">
            <v>989</v>
          </cell>
          <cell r="EA253">
            <v>438</v>
          </cell>
          <cell r="EB253">
            <v>551</v>
          </cell>
          <cell r="EC253">
            <v>972</v>
          </cell>
          <cell r="ED253">
            <v>420</v>
          </cell>
          <cell r="EE253">
            <v>552</v>
          </cell>
          <cell r="EF253">
            <v>1008</v>
          </cell>
          <cell r="EG253">
            <v>461</v>
          </cell>
          <cell r="EH253">
            <v>547</v>
          </cell>
          <cell r="EI253">
            <v>1137</v>
          </cell>
          <cell r="EJ253">
            <v>506</v>
          </cell>
          <cell r="EK253">
            <v>631</v>
          </cell>
          <cell r="EL253">
            <v>1169</v>
          </cell>
          <cell r="EM253">
            <v>541</v>
          </cell>
          <cell r="EN253">
            <v>628</v>
          </cell>
          <cell r="EO253">
            <v>1197</v>
          </cell>
          <cell r="EP253">
            <v>583</v>
          </cell>
          <cell r="EQ253">
            <v>614</v>
          </cell>
          <cell r="ER253">
            <v>1342</v>
          </cell>
          <cell r="ES253">
            <v>633</v>
          </cell>
          <cell r="ET253">
            <v>709</v>
          </cell>
          <cell r="EU253">
            <v>1405</v>
          </cell>
          <cell r="EV253">
            <v>676</v>
          </cell>
          <cell r="EW253">
            <v>729</v>
          </cell>
          <cell r="EX253">
            <v>1477</v>
          </cell>
          <cell r="EY253">
            <v>705</v>
          </cell>
          <cell r="EZ253">
            <v>772</v>
          </cell>
          <cell r="FA253">
            <v>1443</v>
          </cell>
          <cell r="FB253">
            <v>695</v>
          </cell>
          <cell r="FC253">
            <v>748</v>
          </cell>
          <cell r="FD253">
            <v>1528</v>
          </cell>
          <cell r="FE253">
            <v>719</v>
          </cell>
          <cell r="FF253">
            <v>809</v>
          </cell>
          <cell r="FG253">
            <v>1482</v>
          </cell>
          <cell r="FH253">
            <v>712</v>
          </cell>
          <cell r="FI253">
            <v>770</v>
          </cell>
          <cell r="FJ253">
            <v>1539</v>
          </cell>
          <cell r="FK253">
            <v>758</v>
          </cell>
          <cell r="FL253">
            <v>781</v>
          </cell>
          <cell r="FM253">
            <v>1458</v>
          </cell>
          <cell r="FN253">
            <v>742</v>
          </cell>
          <cell r="FO253">
            <v>716</v>
          </cell>
          <cell r="FP253">
            <v>1483</v>
          </cell>
          <cell r="FQ253">
            <v>744</v>
          </cell>
          <cell r="FR253">
            <v>739</v>
          </cell>
          <cell r="FS253">
            <v>1565</v>
          </cell>
          <cell r="FT253">
            <v>748</v>
          </cell>
          <cell r="FU253">
            <v>817</v>
          </cell>
          <cell r="FV253">
            <v>1451</v>
          </cell>
          <cell r="FW253">
            <v>698</v>
          </cell>
          <cell r="FX253">
            <v>753</v>
          </cell>
          <cell r="FY253">
            <v>1422</v>
          </cell>
          <cell r="FZ253">
            <v>691</v>
          </cell>
          <cell r="GA253">
            <v>731</v>
          </cell>
          <cell r="GB253">
            <v>1423</v>
          </cell>
          <cell r="GC253">
            <v>676</v>
          </cell>
          <cell r="GD253">
            <v>747</v>
          </cell>
          <cell r="GE253">
            <v>1318</v>
          </cell>
          <cell r="GF253">
            <v>699</v>
          </cell>
          <cell r="GG253">
            <v>619</v>
          </cell>
          <cell r="GH253">
            <v>1289</v>
          </cell>
          <cell r="GI253">
            <v>654</v>
          </cell>
          <cell r="GJ253">
            <v>635</v>
          </cell>
          <cell r="GK253">
            <v>1245</v>
          </cell>
          <cell r="GL253">
            <v>585</v>
          </cell>
          <cell r="GM253">
            <v>660</v>
          </cell>
          <cell r="GN253">
            <v>1156</v>
          </cell>
          <cell r="GO253">
            <v>600</v>
          </cell>
          <cell r="GP253">
            <v>556</v>
          </cell>
          <cell r="GQ253">
            <v>1180</v>
          </cell>
          <cell r="GR253">
            <v>590</v>
          </cell>
          <cell r="GS253">
            <v>590</v>
          </cell>
          <cell r="GT253">
            <v>1112</v>
          </cell>
          <cell r="GU253">
            <v>571</v>
          </cell>
          <cell r="GV253">
            <v>541</v>
          </cell>
          <cell r="GW253">
            <v>1094</v>
          </cell>
          <cell r="GX253">
            <v>581</v>
          </cell>
          <cell r="GY253">
            <v>513</v>
          </cell>
          <cell r="GZ253">
            <v>1084</v>
          </cell>
          <cell r="HA253">
            <v>516</v>
          </cell>
          <cell r="HB253">
            <v>568</v>
          </cell>
          <cell r="HC253">
            <v>1063</v>
          </cell>
          <cell r="HD253">
            <v>555</v>
          </cell>
          <cell r="HE253">
            <v>508</v>
          </cell>
          <cell r="HF253">
            <v>1039</v>
          </cell>
          <cell r="HG253">
            <v>478</v>
          </cell>
          <cell r="HH253">
            <v>561</v>
          </cell>
          <cell r="HI253">
            <v>1073</v>
          </cell>
          <cell r="HJ253">
            <v>500</v>
          </cell>
          <cell r="HK253">
            <v>573</v>
          </cell>
          <cell r="HL253">
            <v>1242</v>
          </cell>
          <cell r="HM253">
            <v>595</v>
          </cell>
          <cell r="HN253">
            <v>647</v>
          </cell>
          <cell r="HO253">
            <v>1308</v>
          </cell>
          <cell r="HP253">
            <v>640</v>
          </cell>
          <cell r="HQ253">
            <v>668</v>
          </cell>
          <cell r="HR253">
            <v>1465</v>
          </cell>
          <cell r="HS253">
            <v>686</v>
          </cell>
          <cell r="HT253">
            <v>779</v>
          </cell>
          <cell r="HU253">
            <v>1015</v>
          </cell>
          <cell r="HV253">
            <v>535</v>
          </cell>
          <cell r="HW253">
            <v>480</v>
          </cell>
          <cell r="HX253">
            <v>995</v>
          </cell>
          <cell r="HY253">
            <v>508</v>
          </cell>
          <cell r="HZ253">
            <v>487</v>
          </cell>
          <cell r="IA253">
            <v>1023</v>
          </cell>
          <cell r="IB253">
            <v>494</v>
          </cell>
          <cell r="IC253">
            <v>529</v>
          </cell>
          <cell r="ID253">
            <v>848</v>
          </cell>
          <cell r="IE253">
            <v>409</v>
          </cell>
          <cell r="IF253">
            <v>439</v>
          </cell>
          <cell r="IG253">
            <v>753</v>
          </cell>
          <cell r="IH253">
            <v>402</v>
          </cell>
          <cell r="II253">
            <v>351</v>
          </cell>
          <cell r="IJ253">
            <v>665</v>
          </cell>
          <cell r="IK253">
            <v>349</v>
          </cell>
          <cell r="IL253">
            <v>316</v>
          </cell>
          <cell r="IM253">
            <v>646</v>
          </cell>
          <cell r="IN253">
            <v>315</v>
          </cell>
          <cell r="IO253">
            <v>331</v>
          </cell>
          <cell r="IP253">
            <v>674</v>
          </cell>
          <cell r="IQ253">
            <v>333</v>
          </cell>
          <cell r="IR253">
            <v>341</v>
          </cell>
          <cell r="IS253">
            <v>595</v>
          </cell>
          <cell r="IT253">
            <v>281</v>
          </cell>
          <cell r="IU253">
            <v>314</v>
          </cell>
          <cell r="IV253">
            <v>562</v>
          </cell>
          <cell r="IW253">
            <v>269</v>
          </cell>
          <cell r="IX253">
            <v>293</v>
          </cell>
          <cell r="IY253">
            <v>540</v>
          </cell>
          <cell r="IZ253">
            <v>277</v>
          </cell>
          <cell r="JA253">
            <v>263</v>
          </cell>
          <cell r="JB253">
            <v>467</v>
          </cell>
          <cell r="JC253">
            <v>223</v>
          </cell>
          <cell r="JD253">
            <v>244</v>
          </cell>
          <cell r="JE253">
            <v>484</v>
          </cell>
          <cell r="JF253">
            <v>215</v>
          </cell>
          <cell r="JG253">
            <v>269</v>
          </cell>
          <cell r="JH253">
            <v>384</v>
          </cell>
          <cell r="JI253">
            <v>186</v>
          </cell>
          <cell r="JJ253">
            <v>198</v>
          </cell>
          <cell r="JK253">
            <v>423</v>
          </cell>
          <cell r="JL253">
            <v>192</v>
          </cell>
          <cell r="JM253">
            <v>231</v>
          </cell>
          <cell r="JN253">
            <v>387</v>
          </cell>
          <cell r="JO253">
            <v>189</v>
          </cell>
          <cell r="JP253">
            <v>198</v>
          </cell>
          <cell r="JQ253">
            <v>362</v>
          </cell>
          <cell r="JR253">
            <v>146</v>
          </cell>
          <cell r="JS253">
            <v>216</v>
          </cell>
          <cell r="JT253">
            <v>280</v>
          </cell>
          <cell r="JU253">
            <v>118</v>
          </cell>
          <cell r="JV253">
            <v>162</v>
          </cell>
          <cell r="JW253">
            <v>251</v>
          </cell>
          <cell r="JX253">
            <v>96</v>
          </cell>
          <cell r="JY253">
            <v>155</v>
          </cell>
          <cell r="JZ253">
            <v>253</v>
          </cell>
          <cell r="KA253">
            <v>102</v>
          </cell>
          <cell r="KB253">
            <v>151</v>
          </cell>
          <cell r="KC253">
            <v>198</v>
          </cell>
          <cell r="KD253">
            <v>71</v>
          </cell>
          <cell r="KE253">
            <v>127</v>
          </cell>
          <cell r="KF253">
            <v>804</v>
          </cell>
          <cell r="KG253">
            <v>251</v>
          </cell>
          <cell r="KH253">
            <v>553</v>
          </cell>
        </row>
        <row r="254">
          <cell r="C254" t="str">
            <v>South Oxfordshire</v>
          </cell>
          <cell r="D254" t="str">
            <v>E07000179</v>
          </cell>
          <cell r="E254" t="str">
            <v>Non-metropolitan District</v>
          </cell>
          <cell r="F254">
            <v>137412</v>
          </cell>
          <cell r="G254">
            <v>83338</v>
          </cell>
          <cell r="H254">
            <v>2.9165967899999998</v>
          </cell>
          <cell r="I254">
            <v>0.60648269437894797</v>
          </cell>
          <cell r="J254">
            <v>6641</v>
          </cell>
          <cell r="K254">
            <v>5737</v>
          </cell>
          <cell r="L254">
            <v>7609</v>
          </cell>
          <cell r="M254">
            <v>7214</v>
          </cell>
          <cell r="N254">
            <v>8780</v>
          </cell>
          <cell r="O254">
            <v>9247</v>
          </cell>
          <cell r="P254">
            <v>10458</v>
          </cell>
          <cell r="Q254">
            <v>10956</v>
          </cell>
          <cell r="R254">
            <v>8175</v>
          </cell>
          <cell r="S254">
            <v>8521</v>
          </cell>
          <cell r="T254">
            <v>67597</v>
          </cell>
          <cell r="U254">
            <v>69815</v>
          </cell>
          <cell r="V254">
            <v>1541</v>
          </cell>
          <cell r="W254">
            <v>779</v>
          </cell>
          <cell r="X254">
            <v>762</v>
          </cell>
          <cell r="Y254">
            <v>1549</v>
          </cell>
          <cell r="Z254">
            <v>788</v>
          </cell>
          <cell r="AA254">
            <v>761</v>
          </cell>
          <cell r="AB254">
            <v>1541</v>
          </cell>
          <cell r="AC254">
            <v>776</v>
          </cell>
          <cell r="AD254">
            <v>765</v>
          </cell>
          <cell r="AE254">
            <v>1772</v>
          </cell>
          <cell r="AF254">
            <v>901</v>
          </cell>
          <cell r="AG254">
            <v>871</v>
          </cell>
          <cell r="AH254">
            <v>1790</v>
          </cell>
          <cell r="AI254">
            <v>942</v>
          </cell>
          <cell r="AJ254">
            <v>848</v>
          </cell>
          <cell r="AK254">
            <v>1764</v>
          </cell>
          <cell r="AL254">
            <v>921</v>
          </cell>
          <cell r="AM254">
            <v>843</v>
          </cell>
          <cell r="AN254">
            <v>1617</v>
          </cell>
          <cell r="AO254">
            <v>832</v>
          </cell>
          <cell r="AP254">
            <v>785</v>
          </cell>
          <cell r="AQ254">
            <v>1757</v>
          </cell>
          <cell r="AR254">
            <v>865</v>
          </cell>
          <cell r="AS254">
            <v>892</v>
          </cell>
          <cell r="AT254">
            <v>1670</v>
          </cell>
          <cell r="AU254">
            <v>846</v>
          </cell>
          <cell r="AV254">
            <v>824</v>
          </cell>
          <cell r="AW254">
            <v>1772</v>
          </cell>
          <cell r="AX254">
            <v>895</v>
          </cell>
          <cell r="AY254">
            <v>877</v>
          </cell>
          <cell r="AZ254">
            <v>1560</v>
          </cell>
          <cell r="BA254">
            <v>752</v>
          </cell>
          <cell r="BB254">
            <v>808</v>
          </cell>
          <cell r="BC254">
            <v>1587</v>
          </cell>
          <cell r="BD254">
            <v>808</v>
          </cell>
          <cell r="BE254">
            <v>779</v>
          </cell>
          <cell r="BF254">
            <v>1548</v>
          </cell>
          <cell r="BG254">
            <v>768</v>
          </cell>
          <cell r="BH254">
            <v>780</v>
          </cell>
          <cell r="BI254">
            <v>1541</v>
          </cell>
          <cell r="BJ254">
            <v>759</v>
          </cell>
          <cell r="BK254">
            <v>782</v>
          </cell>
          <cell r="BL254">
            <v>1542</v>
          </cell>
          <cell r="BM254">
            <v>738</v>
          </cell>
          <cell r="BN254">
            <v>804</v>
          </cell>
          <cell r="BO254">
            <v>1652</v>
          </cell>
          <cell r="BP254">
            <v>877</v>
          </cell>
          <cell r="BQ254">
            <v>775</v>
          </cell>
          <cell r="BR254">
            <v>1664</v>
          </cell>
          <cell r="BS254">
            <v>835</v>
          </cell>
          <cell r="BT254">
            <v>829</v>
          </cell>
          <cell r="BU254">
            <v>1655</v>
          </cell>
          <cell r="BV254">
            <v>874</v>
          </cell>
          <cell r="BW254">
            <v>781</v>
          </cell>
          <cell r="BX254">
            <v>1665</v>
          </cell>
          <cell r="BY254">
            <v>902</v>
          </cell>
          <cell r="BZ254">
            <v>763</v>
          </cell>
          <cell r="CA254">
            <v>1346</v>
          </cell>
          <cell r="CB254">
            <v>775</v>
          </cell>
          <cell r="CC254">
            <v>571</v>
          </cell>
          <cell r="CD254">
            <v>997</v>
          </cell>
          <cell r="CE254">
            <v>562</v>
          </cell>
          <cell r="CF254">
            <v>435</v>
          </cell>
          <cell r="CG254">
            <v>1057</v>
          </cell>
          <cell r="CH254">
            <v>603</v>
          </cell>
          <cell r="CI254">
            <v>454</v>
          </cell>
          <cell r="CJ254">
            <v>1194</v>
          </cell>
          <cell r="CK254">
            <v>639</v>
          </cell>
          <cell r="CL254">
            <v>555</v>
          </cell>
          <cell r="CM254">
            <v>1329</v>
          </cell>
          <cell r="CN254">
            <v>685</v>
          </cell>
          <cell r="CO254">
            <v>644</v>
          </cell>
          <cell r="CP254">
            <v>1471</v>
          </cell>
          <cell r="CQ254">
            <v>766</v>
          </cell>
          <cell r="CR254">
            <v>705</v>
          </cell>
          <cell r="CS254">
            <v>1429</v>
          </cell>
          <cell r="CT254">
            <v>768</v>
          </cell>
          <cell r="CU254">
            <v>661</v>
          </cell>
          <cell r="CV254">
            <v>1458</v>
          </cell>
          <cell r="CW254">
            <v>805</v>
          </cell>
          <cell r="CX254">
            <v>653</v>
          </cell>
          <cell r="CY254">
            <v>1440</v>
          </cell>
          <cell r="CZ254">
            <v>804</v>
          </cell>
          <cell r="DA254">
            <v>636</v>
          </cell>
          <cell r="DB254">
            <v>1402</v>
          </cell>
          <cell r="DC254">
            <v>738</v>
          </cell>
          <cell r="DD254">
            <v>664</v>
          </cell>
          <cell r="DE254">
            <v>1444</v>
          </cell>
          <cell r="DF254">
            <v>731</v>
          </cell>
          <cell r="DG254">
            <v>713</v>
          </cell>
          <cell r="DH254">
            <v>1487</v>
          </cell>
          <cell r="DI254">
            <v>782</v>
          </cell>
          <cell r="DJ254">
            <v>705</v>
          </cell>
          <cell r="DK254">
            <v>1480</v>
          </cell>
          <cell r="DL254">
            <v>741</v>
          </cell>
          <cell r="DM254">
            <v>739</v>
          </cell>
          <cell r="DN254">
            <v>1636</v>
          </cell>
          <cell r="DO254">
            <v>814</v>
          </cell>
          <cell r="DP254">
            <v>822</v>
          </cell>
          <cell r="DQ254">
            <v>1470</v>
          </cell>
          <cell r="DR254">
            <v>709</v>
          </cell>
          <cell r="DS254">
            <v>761</v>
          </cell>
          <cell r="DT254">
            <v>1577</v>
          </cell>
          <cell r="DU254">
            <v>717</v>
          </cell>
          <cell r="DV254">
            <v>860</v>
          </cell>
          <cell r="DW254">
            <v>1639</v>
          </cell>
          <cell r="DX254">
            <v>817</v>
          </cell>
          <cell r="DY254">
            <v>822</v>
          </cell>
          <cell r="DZ254">
            <v>1718</v>
          </cell>
          <cell r="EA254">
            <v>871</v>
          </cell>
          <cell r="EB254">
            <v>847</v>
          </cell>
          <cell r="EC254">
            <v>1591</v>
          </cell>
          <cell r="ED254">
            <v>788</v>
          </cell>
          <cell r="EE254">
            <v>803</v>
          </cell>
          <cell r="EF254">
            <v>1526</v>
          </cell>
          <cell r="EG254">
            <v>721</v>
          </cell>
          <cell r="EH254">
            <v>805</v>
          </cell>
          <cell r="EI254">
            <v>1675</v>
          </cell>
          <cell r="EJ254">
            <v>830</v>
          </cell>
          <cell r="EK254">
            <v>845</v>
          </cell>
          <cell r="EL254">
            <v>1786</v>
          </cell>
          <cell r="EM254">
            <v>842</v>
          </cell>
          <cell r="EN254">
            <v>944</v>
          </cell>
          <cell r="EO254">
            <v>1891</v>
          </cell>
          <cell r="EP254">
            <v>878</v>
          </cell>
          <cell r="EQ254">
            <v>1013</v>
          </cell>
          <cell r="ER254">
            <v>1992</v>
          </cell>
          <cell r="ES254">
            <v>943</v>
          </cell>
          <cell r="ET254">
            <v>1049</v>
          </cell>
          <cell r="EU254">
            <v>2003</v>
          </cell>
          <cell r="EV254">
            <v>976</v>
          </cell>
          <cell r="EW254">
            <v>1027</v>
          </cell>
          <cell r="EX254">
            <v>2206</v>
          </cell>
          <cell r="EY254">
            <v>1114</v>
          </cell>
          <cell r="EZ254">
            <v>1092</v>
          </cell>
          <cell r="FA254">
            <v>2086</v>
          </cell>
          <cell r="FB254">
            <v>953</v>
          </cell>
          <cell r="FC254">
            <v>1133</v>
          </cell>
          <cell r="FD254">
            <v>2142</v>
          </cell>
          <cell r="FE254">
            <v>1065</v>
          </cell>
          <cell r="FF254">
            <v>1077</v>
          </cell>
          <cell r="FG254">
            <v>2164</v>
          </cell>
          <cell r="FH254">
            <v>1065</v>
          </cell>
          <cell r="FI254">
            <v>1099</v>
          </cell>
          <cell r="FJ254">
            <v>2256</v>
          </cell>
          <cell r="FK254">
            <v>1090</v>
          </cell>
          <cell r="FL254">
            <v>1166</v>
          </cell>
          <cell r="FM254">
            <v>2249</v>
          </cell>
          <cell r="FN254">
            <v>1071</v>
          </cell>
          <cell r="FO254">
            <v>1178</v>
          </cell>
          <cell r="FP254">
            <v>2218</v>
          </cell>
          <cell r="FQ254">
            <v>1083</v>
          </cell>
          <cell r="FR254">
            <v>1135</v>
          </cell>
          <cell r="FS254">
            <v>2132</v>
          </cell>
          <cell r="FT254">
            <v>1036</v>
          </cell>
          <cell r="FU254">
            <v>1096</v>
          </cell>
          <cell r="FV254">
            <v>2130</v>
          </cell>
          <cell r="FW254">
            <v>1054</v>
          </cell>
          <cell r="FX254">
            <v>1076</v>
          </cell>
          <cell r="FY254">
            <v>2008</v>
          </cell>
          <cell r="FZ254">
            <v>992</v>
          </cell>
          <cell r="GA254">
            <v>1016</v>
          </cell>
          <cell r="GB254">
            <v>2029</v>
          </cell>
          <cell r="GC254">
            <v>1049</v>
          </cell>
          <cell r="GD254">
            <v>980</v>
          </cell>
          <cell r="GE254">
            <v>1964</v>
          </cell>
          <cell r="GF254">
            <v>999</v>
          </cell>
          <cell r="GG254">
            <v>965</v>
          </cell>
          <cell r="GH254">
            <v>1851</v>
          </cell>
          <cell r="GI254">
            <v>893</v>
          </cell>
          <cell r="GJ254">
            <v>958</v>
          </cell>
          <cell r="GK254">
            <v>1786</v>
          </cell>
          <cell r="GL254">
            <v>891</v>
          </cell>
          <cell r="GM254">
            <v>895</v>
          </cell>
          <cell r="GN254">
            <v>1717</v>
          </cell>
          <cell r="GO254">
            <v>832</v>
          </cell>
          <cell r="GP254">
            <v>885</v>
          </cell>
          <cell r="GQ254">
            <v>1641</v>
          </cell>
          <cell r="GR254">
            <v>800</v>
          </cell>
          <cell r="GS254">
            <v>841</v>
          </cell>
          <cell r="GT254">
            <v>1575</v>
          </cell>
          <cell r="GU254">
            <v>797</v>
          </cell>
          <cell r="GV254">
            <v>778</v>
          </cell>
          <cell r="GW254">
            <v>1633</v>
          </cell>
          <cell r="GX254">
            <v>784</v>
          </cell>
          <cell r="GY254">
            <v>849</v>
          </cell>
          <cell r="GZ254">
            <v>1536</v>
          </cell>
          <cell r="HA254">
            <v>772</v>
          </cell>
          <cell r="HB254">
            <v>764</v>
          </cell>
          <cell r="HC254">
            <v>1483</v>
          </cell>
          <cell r="HD254">
            <v>709</v>
          </cell>
          <cell r="HE254">
            <v>774</v>
          </cell>
          <cell r="HF254">
            <v>1510</v>
          </cell>
          <cell r="HG254">
            <v>698</v>
          </cell>
          <cell r="HH254">
            <v>812</v>
          </cell>
          <cell r="HI254">
            <v>1585</v>
          </cell>
          <cell r="HJ254">
            <v>773</v>
          </cell>
          <cell r="HK254">
            <v>812</v>
          </cell>
          <cell r="HL254">
            <v>1628</v>
          </cell>
          <cell r="HM254">
            <v>785</v>
          </cell>
          <cell r="HN254">
            <v>843</v>
          </cell>
          <cell r="HO254">
            <v>1740</v>
          </cell>
          <cell r="HP254">
            <v>849</v>
          </cell>
          <cell r="HQ254">
            <v>891</v>
          </cell>
          <cell r="HR254">
            <v>1857</v>
          </cell>
          <cell r="HS254">
            <v>886</v>
          </cell>
          <cell r="HT254">
            <v>971</v>
          </cell>
          <cell r="HU254">
            <v>1526</v>
          </cell>
          <cell r="HV254">
            <v>757</v>
          </cell>
          <cell r="HW254">
            <v>769</v>
          </cell>
          <cell r="HX254">
            <v>1500</v>
          </cell>
          <cell r="HY254">
            <v>720</v>
          </cell>
          <cell r="HZ254">
            <v>780</v>
          </cell>
          <cell r="IA254">
            <v>1519</v>
          </cell>
          <cell r="IB254">
            <v>670</v>
          </cell>
          <cell r="IC254">
            <v>849</v>
          </cell>
          <cell r="ID254">
            <v>1402</v>
          </cell>
          <cell r="IE254">
            <v>633</v>
          </cell>
          <cell r="IF254">
            <v>769</v>
          </cell>
          <cell r="IG254">
            <v>1200</v>
          </cell>
          <cell r="IH254">
            <v>557</v>
          </cell>
          <cell r="II254">
            <v>643</v>
          </cell>
          <cell r="IJ254">
            <v>1084</v>
          </cell>
          <cell r="IK254">
            <v>509</v>
          </cell>
          <cell r="IL254">
            <v>575</v>
          </cell>
          <cell r="IM254">
            <v>1120</v>
          </cell>
          <cell r="IN254">
            <v>516</v>
          </cell>
          <cell r="IO254">
            <v>604</v>
          </cell>
          <cell r="IP254">
            <v>1121</v>
          </cell>
          <cell r="IQ254">
            <v>542</v>
          </cell>
          <cell r="IR254">
            <v>579</v>
          </cell>
          <cell r="IS254">
            <v>1123</v>
          </cell>
          <cell r="IT254">
            <v>544</v>
          </cell>
          <cell r="IU254">
            <v>579</v>
          </cell>
          <cell r="IV254">
            <v>969</v>
          </cell>
          <cell r="IW254">
            <v>448</v>
          </cell>
          <cell r="IX254">
            <v>521</v>
          </cell>
          <cell r="IY254">
            <v>940</v>
          </cell>
          <cell r="IZ254">
            <v>449</v>
          </cell>
          <cell r="JA254">
            <v>491</v>
          </cell>
          <cell r="JB254">
            <v>872</v>
          </cell>
          <cell r="JC254">
            <v>399</v>
          </cell>
          <cell r="JD254">
            <v>473</v>
          </cell>
          <cell r="JE254">
            <v>785</v>
          </cell>
          <cell r="JF254">
            <v>351</v>
          </cell>
          <cell r="JG254">
            <v>434</v>
          </cell>
          <cell r="JH254">
            <v>775</v>
          </cell>
          <cell r="JI254">
            <v>359</v>
          </cell>
          <cell r="JJ254">
            <v>416</v>
          </cell>
          <cell r="JK254">
            <v>682</v>
          </cell>
          <cell r="JL254">
            <v>308</v>
          </cell>
          <cell r="JM254">
            <v>374</v>
          </cell>
          <cell r="JN254">
            <v>630</v>
          </cell>
          <cell r="JO254">
            <v>276</v>
          </cell>
          <cell r="JP254">
            <v>354</v>
          </cell>
          <cell r="JQ254">
            <v>596</v>
          </cell>
          <cell r="JR254">
            <v>249</v>
          </cell>
          <cell r="JS254">
            <v>347</v>
          </cell>
          <cell r="JT254">
            <v>513</v>
          </cell>
          <cell r="JU254">
            <v>203</v>
          </cell>
          <cell r="JV254">
            <v>310</v>
          </cell>
          <cell r="JW254">
            <v>468</v>
          </cell>
          <cell r="JX254">
            <v>191</v>
          </cell>
          <cell r="JY254">
            <v>277</v>
          </cell>
          <cell r="JZ254">
            <v>406</v>
          </cell>
          <cell r="KA254">
            <v>152</v>
          </cell>
          <cell r="KB254">
            <v>254</v>
          </cell>
          <cell r="KC254">
            <v>368</v>
          </cell>
          <cell r="KD254">
            <v>130</v>
          </cell>
          <cell r="KE254">
            <v>238</v>
          </cell>
          <cell r="KF254">
            <v>1462</v>
          </cell>
          <cell r="KG254">
            <v>431</v>
          </cell>
          <cell r="KH254">
            <v>1031</v>
          </cell>
        </row>
        <row r="255">
          <cell r="C255" t="str">
            <v>South Ribble</v>
          </cell>
          <cell r="D255" t="str">
            <v>E07000126</v>
          </cell>
          <cell r="E255" t="str">
            <v>Non-metropolitan District</v>
          </cell>
          <cell r="F255">
            <v>109651</v>
          </cell>
          <cell r="G255">
            <v>67478</v>
          </cell>
          <cell r="H255">
            <v>3.50947297</v>
          </cell>
          <cell r="I255">
            <v>0.61538882454332378</v>
          </cell>
          <cell r="J255">
            <v>5455</v>
          </cell>
          <cell r="K255">
            <v>5109</v>
          </cell>
          <cell r="L255">
            <v>6397</v>
          </cell>
          <cell r="M255">
            <v>6563</v>
          </cell>
          <cell r="N255">
            <v>6643</v>
          </cell>
          <cell r="O255">
            <v>7127</v>
          </cell>
          <cell r="P255">
            <v>8177</v>
          </cell>
          <cell r="Q255">
            <v>8449</v>
          </cell>
          <cell r="R255">
            <v>6658</v>
          </cell>
          <cell r="S255">
            <v>6900</v>
          </cell>
          <cell r="T255">
            <v>53671</v>
          </cell>
          <cell r="U255">
            <v>55980</v>
          </cell>
          <cell r="V255">
            <v>1174</v>
          </cell>
          <cell r="W255">
            <v>613</v>
          </cell>
          <cell r="X255">
            <v>561</v>
          </cell>
          <cell r="Y255">
            <v>1195</v>
          </cell>
          <cell r="Z255">
            <v>622</v>
          </cell>
          <cell r="AA255">
            <v>573</v>
          </cell>
          <cell r="AB255">
            <v>1224</v>
          </cell>
          <cell r="AC255">
            <v>625</v>
          </cell>
          <cell r="AD255">
            <v>599</v>
          </cell>
          <cell r="AE255">
            <v>1261</v>
          </cell>
          <cell r="AF255">
            <v>653</v>
          </cell>
          <cell r="AG255">
            <v>608</v>
          </cell>
          <cell r="AH255">
            <v>1325</v>
          </cell>
          <cell r="AI255">
            <v>688</v>
          </cell>
          <cell r="AJ255">
            <v>637</v>
          </cell>
          <cell r="AK255">
            <v>1272</v>
          </cell>
          <cell r="AL255">
            <v>645</v>
          </cell>
          <cell r="AM255">
            <v>627</v>
          </cell>
          <cell r="AN255">
            <v>1378</v>
          </cell>
          <cell r="AO255">
            <v>708</v>
          </cell>
          <cell r="AP255">
            <v>670</v>
          </cell>
          <cell r="AQ255">
            <v>1318</v>
          </cell>
          <cell r="AR255">
            <v>677</v>
          </cell>
          <cell r="AS255">
            <v>641</v>
          </cell>
          <cell r="AT255">
            <v>1269</v>
          </cell>
          <cell r="AU255">
            <v>651</v>
          </cell>
          <cell r="AV255">
            <v>618</v>
          </cell>
          <cell r="AW255">
            <v>1284</v>
          </cell>
          <cell r="AX255">
            <v>637</v>
          </cell>
          <cell r="AY255">
            <v>647</v>
          </cell>
          <cell r="AZ255">
            <v>1147</v>
          </cell>
          <cell r="BA255">
            <v>583</v>
          </cell>
          <cell r="BB255">
            <v>564</v>
          </cell>
          <cell r="BC255">
            <v>1262</v>
          </cell>
          <cell r="BD255">
            <v>610</v>
          </cell>
          <cell r="BE255">
            <v>652</v>
          </cell>
          <cell r="BF255">
            <v>1133</v>
          </cell>
          <cell r="BG255">
            <v>567</v>
          </cell>
          <cell r="BH255">
            <v>566</v>
          </cell>
          <cell r="BI255">
            <v>1196</v>
          </cell>
          <cell r="BJ255">
            <v>617</v>
          </cell>
          <cell r="BK255">
            <v>579</v>
          </cell>
          <cell r="BL255">
            <v>1195</v>
          </cell>
          <cell r="BM255">
            <v>615</v>
          </cell>
          <cell r="BN255">
            <v>580</v>
          </cell>
          <cell r="BO255">
            <v>1255</v>
          </cell>
          <cell r="BP255">
            <v>648</v>
          </cell>
          <cell r="BQ255">
            <v>607</v>
          </cell>
          <cell r="BR255">
            <v>1248</v>
          </cell>
          <cell r="BS255">
            <v>642</v>
          </cell>
          <cell r="BT255">
            <v>606</v>
          </cell>
          <cell r="BU255">
            <v>1300</v>
          </cell>
          <cell r="BV255">
            <v>649</v>
          </cell>
          <cell r="BW255">
            <v>651</v>
          </cell>
          <cell r="BX255">
            <v>1343</v>
          </cell>
          <cell r="BY255">
            <v>684</v>
          </cell>
          <cell r="BZ255">
            <v>659</v>
          </cell>
          <cell r="CA255">
            <v>999</v>
          </cell>
          <cell r="CB255">
            <v>534</v>
          </cell>
          <cell r="CC255">
            <v>465</v>
          </cell>
          <cell r="CD255">
            <v>958</v>
          </cell>
          <cell r="CE255">
            <v>507</v>
          </cell>
          <cell r="CF255">
            <v>451</v>
          </cell>
          <cell r="CG255">
            <v>1021</v>
          </cell>
          <cell r="CH255">
            <v>550</v>
          </cell>
          <cell r="CI255">
            <v>471</v>
          </cell>
          <cell r="CJ255">
            <v>1121</v>
          </cell>
          <cell r="CK255">
            <v>579</v>
          </cell>
          <cell r="CL255">
            <v>542</v>
          </cell>
          <cell r="CM255">
            <v>1227</v>
          </cell>
          <cell r="CN255">
            <v>634</v>
          </cell>
          <cell r="CO255">
            <v>593</v>
          </cell>
          <cell r="CP255">
            <v>1347</v>
          </cell>
          <cell r="CQ255">
            <v>676</v>
          </cell>
          <cell r="CR255">
            <v>671</v>
          </cell>
          <cell r="CS255">
            <v>1261</v>
          </cell>
          <cell r="CT255">
            <v>621</v>
          </cell>
          <cell r="CU255">
            <v>640</v>
          </cell>
          <cell r="CV255">
            <v>1256</v>
          </cell>
          <cell r="CW255">
            <v>602</v>
          </cell>
          <cell r="CX255">
            <v>654</v>
          </cell>
          <cell r="CY255">
            <v>1420</v>
          </cell>
          <cell r="CZ255">
            <v>703</v>
          </cell>
          <cell r="DA255">
            <v>717</v>
          </cell>
          <cell r="DB255">
            <v>1315</v>
          </cell>
          <cell r="DC255">
            <v>603</v>
          </cell>
          <cell r="DD255">
            <v>712</v>
          </cell>
          <cell r="DE255">
            <v>1242</v>
          </cell>
          <cell r="DF255">
            <v>608</v>
          </cell>
          <cell r="DG255">
            <v>634</v>
          </cell>
          <cell r="DH255">
            <v>1316</v>
          </cell>
          <cell r="DI255">
            <v>675</v>
          </cell>
          <cell r="DJ255">
            <v>641</v>
          </cell>
          <cell r="DK255">
            <v>1246</v>
          </cell>
          <cell r="DL255">
            <v>657</v>
          </cell>
          <cell r="DM255">
            <v>589</v>
          </cell>
          <cell r="DN255">
            <v>1366</v>
          </cell>
          <cell r="DO255">
            <v>668</v>
          </cell>
          <cell r="DP255">
            <v>698</v>
          </cell>
          <cell r="DQ255">
            <v>1243</v>
          </cell>
          <cell r="DR255">
            <v>609</v>
          </cell>
          <cell r="DS255">
            <v>634</v>
          </cell>
          <cell r="DT255">
            <v>1295</v>
          </cell>
          <cell r="DU255">
            <v>651</v>
          </cell>
          <cell r="DV255">
            <v>644</v>
          </cell>
          <cell r="DW255">
            <v>1224</v>
          </cell>
          <cell r="DX255">
            <v>530</v>
          </cell>
          <cell r="DY255">
            <v>694</v>
          </cell>
          <cell r="DZ255">
            <v>1266</v>
          </cell>
          <cell r="EA255">
            <v>599</v>
          </cell>
          <cell r="EB255">
            <v>667</v>
          </cell>
          <cell r="EC255">
            <v>1142</v>
          </cell>
          <cell r="ED255">
            <v>549</v>
          </cell>
          <cell r="EE255">
            <v>593</v>
          </cell>
          <cell r="EF255">
            <v>1176</v>
          </cell>
          <cell r="EG255">
            <v>579</v>
          </cell>
          <cell r="EH255">
            <v>597</v>
          </cell>
          <cell r="EI255">
            <v>1293</v>
          </cell>
          <cell r="EJ255">
            <v>617</v>
          </cell>
          <cell r="EK255">
            <v>676</v>
          </cell>
          <cell r="EL255">
            <v>1356</v>
          </cell>
          <cell r="EM255">
            <v>676</v>
          </cell>
          <cell r="EN255">
            <v>680</v>
          </cell>
          <cell r="EO255">
            <v>1482</v>
          </cell>
          <cell r="EP255">
            <v>747</v>
          </cell>
          <cell r="EQ255">
            <v>735</v>
          </cell>
          <cell r="ER255">
            <v>1468</v>
          </cell>
          <cell r="ES255">
            <v>695</v>
          </cell>
          <cell r="ET255">
            <v>773</v>
          </cell>
          <cell r="EU255">
            <v>1643</v>
          </cell>
          <cell r="EV255">
            <v>795</v>
          </cell>
          <cell r="EW255">
            <v>848</v>
          </cell>
          <cell r="EX255">
            <v>1720</v>
          </cell>
          <cell r="EY255">
            <v>856</v>
          </cell>
          <cell r="EZ255">
            <v>864</v>
          </cell>
          <cell r="FA255">
            <v>1529</v>
          </cell>
          <cell r="FB255">
            <v>770</v>
          </cell>
          <cell r="FC255">
            <v>759</v>
          </cell>
          <cell r="FD255">
            <v>1670</v>
          </cell>
          <cell r="FE255">
            <v>791</v>
          </cell>
          <cell r="FF255">
            <v>879</v>
          </cell>
          <cell r="FG255">
            <v>1685</v>
          </cell>
          <cell r="FH255">
            <v>815</v>
          </cell>
          <cell r="FI255">
            <v>870</v>
          </cell>
          <cell r="FJ255">
            <v>1684</v>
          </cell>
          <cell r="FK255">
            <v>830</v>
          </cell>
          <cell r="FL255">
            <v>854</v>
          </cell>
          <cell r="FM255">
            <v>1721</v>
          </cell>
          <cell r="FN255">
            <v>877</v>
          </cell>
          <cell r="FO255">
            <v>844</v>
          </cell>
          <cell r="FP255">
            <v>1691</v>
          </cell>
          <cell r="FQ255">
            <v>820</v>
          </cell>
          <cell r="FR255">
            <v>871</v>
          </cell>
          <cell r="FS255">
            <v>1742</v>
          </cell>
          <cell r="FT255">
            <v>873</v>
          </cell>
          <cell r="FU255">
            <v>869</v>
          </cell>
          <cell r="FV255">
            <v>1694</v>
          </cell>
          <cell r="FW255">
            <v>835</v>
          </cell>
          <cell r="FX255">
            <v>859</v>
          </cell>
          <cell r="FY255">
            <v>1648</v>
          </cell>
          <cell r="FZ255">
            <v>803</v>
          </cell>
          <cell r="GA255">
            <v>845</v>
          </cell>
          <cell r="GB255">
            <v>1562</v>
          </cell>
          <cell r="GC255">
            <v>763</v>
          </cell>
          <cell r="GD255">
            <v>799</v>
          </cell>
          <cell r="GE255">
            <v>1447</v>
          </cell>
          <cell r="GF255">
            <v>681</v>
          </cell>
          <cell r="GG255">
            <v>766</v>
          </cell>
          <cell r="GH255">
            <v>1453</v>
          </cell>
          <cell r="GI255">
            <v>735</v>
          </cell>
          <cell r="GJ255">
            <v>718</v>
          </cell>
          <cell r="GK255">
            <v>1434</v>
          </cell>
          <cell r="GL255">
            <v>707</v>
          </cell>
          <cell r="GM255">
            <v>727</v>
          </cell>
          <cell r="GN255">
            <v>1337</v>
          </cell>
          <cell r="GO255">
            <v>652</v>
          </cell>
          <cell r="GP255">
            <v>685</v>
          </cell>
          <cell r="GQ255">
            <v>1407</v>
          </cell>
          <cell r="GR255">
            <v>727</v>
          </cell>
          <cell r="GS255">
            <v>680</v>
          </cell>
          <cell r="GT255">
            <v>1265</v>
          </cell>
          <cell r="GU255">
            <v>599</v>
          </cell>
          <cell r="GV255">
            <v>666</v>
          </cell>
          <cell r="GW255">
            <v>1352</v>
          </cell>
          <cell r="GX255">
            <v>655</v>
          </cell>
          <cell r="GY255">
            <v>697</v>
          </cell>
          <cell r="GZ255">
            <v>1272</v>
          </cell>
          <cell r="HA255">
            <v>644</v>
          </cell>
          <cell r="HB255">
            <v>628</v>
          </cell>
          <cell r="HC255">
            <v>1321</v>
          </cell>
          <cell r="HD255">
            <v>646</v>
          </cell>
          <cell r="HE255">
            <v>675</v>
          </cell>
          <cell r="HF255">
            <v>1270</v>
          </cell>
          <cell r="HG255">
            <v>612</v>
          </cell>
          <cell r="HH255">
            <v>658</v>
          </cell>
          <cell r="HI255">
            <v>1413</v>
          </cell>
          <cell r="HJ255">
            <v>678</v>
          </cell>
          <cell r="HK255">
            <v>735</v>
          </cell>
          <cell r="HL255">
            <v>1378</v>
          </cell>
          <cell r="HM255">
            <v>662</v>
          </cell>
          <cell r="HN255">
            <v>716</v>
          </cell>
          <cell r="HO255">
            <v>1464</v>
          </cell>
          <cell r="HP255">
            <v>734</v>
          </cell>
          <cell r="HQ255">
            <v>730</v>
          </cell>
          <cell r="HR255">
            <v>1656</v>
          </cell>
          <cell r="HS255">
            <v>782</v>
          </cell>
          <cell r="HT255">
            <v>874</v>
          </cell>
          <cell r="HU255">
            <v>1206</v>
          </cell>
          <cell r="HV255">
            <v>585</v>
          </cell>
          <cell r="HW255">
            <v>621</v>
          </cell>
          <cell r="HX255">
            <v>1211</v>
          </cell>
          <cell r="HY255">
            <v>586</v>
          </cell>
          <cell r="HZ255">
            <v>625</v>
          </cell>
          <cell r="IA255">
            <v>1228</v>
          </cell>
          <cell r="IB255">
            <v>589</v>
          </cell>
          <cell r="IC255">
            <v>639</v>
          </cell>
          <cell r="ID255">
            <v>1081</v>
          </cell>
          <cell r="IE255">
            <v>514</v>
          </cell>
          <cell r="IF255">
            <v>567</v>
          </cell>
          <cell r="IG255">
            <v>977</v>
          </cell>
          <cell r="IH255">
            <v>462</v>
          </cell>
          <cell r="II255">
            <v>515</v>
          </cell>
          <cell r="IJ255">
            <v>911</v>
          </cell>
          <cell r="IK255">
            <v>432</v>
          </cell>
          <cell r="IL255">
            <v>479</v>
          </cell>
          <cell r="IM255">
            <v>933</v>
          </cell>
          <cell r="IN255">
            <v>442</v>
          </cell>
          <cell r="IO255">
            <v>491</v>
          </cell>
          <cell r="IP255">
            <v>918</v>
          </cell>
          <cell r="IQ255">
            <v>423</v>
          </cell>
          <cell r="IR255">
            <v>495</v>
          </cell>
          <cell r="IS255">
            <v>819</v>
          </cell>
          <cell r="IT255">
            <v>405</v>
          </cell>
          <cell r="IU255">
            <v>414</v>
          </cell>
          <cell r="IV255">
            <v>800</v>
          </cell>
          <cell r="IW255">
            <v>367</v>
          </cell>
          <cell r="IX255">
            <v>433</v>
          </cell>
          <cell r="IY255">
            <v>743</v>
          </cell>
          <cell r="IZ255">
            <v>337</v>
          </cell>
          <cell r="JA255">
            <v>406</v>
          </cell>
          <cell r="JB255">
            <v>730</v>
          </cell>
          <cell r="JC255">
            <v>340</v>
          </cell>
          <cell r="JD255">
            <v>390</v>
          </cell>
          <cell r="JE255">
            <v>580</v>
          </cell>
          <cell r="JF255">
            <v>260</v>
          </cell>
          <cell r="JG255">
            <v>320</v>
          </cell>
          <cell r="JH255">
            <v>527</v>
          </cell>
          <cell r="JI255">
            <v>211</v>
          </cell>
          <cell r="JJ255">
            <v>316</v>
          </cell>
          <cell r="JK255">
            <v>495</v>
          </cell>
          <cell r="JL255">
            <v>192</v>
          </cell>
          <cell r="JM255">
            <v>303</v>
          </cell>
          <cell r="JN255">
            <v>513</v>
          </cell>
          <cell r="JO255">
            <v>206</v>
          </cell>
          <cell r="JP255">
            <v>307</v>
          </cell>
          <cell r="JQ255">
            <v>457</v>
          </cell>
          <cell r="JR255">
            <v>193</v>
          </cell>
          <cell r="JS255">
            <v>264</v>
          </cell>
          <cell r="JT255">
            <v>422</v>
          </cell>
          <cell r="JU255">
            <v>183</v>
          </cell>
          <cell r="JV255">
            <v>239</v>
          </cell>
          <cell r="JW255">
            <v>325</v>
          </cell>
          <cell r="JX255">
            <v>112</v>
          </cell>
          <cell r="JY255">
            <v>213</v>
          </cell>
          <cell r="JZ255">
            <v>285</v>
          </cell>
          <cell r="KA255">
            <v>103</v>
          </cell>
          <cell r="KB255">
            <v>182</v>
          </cell>
          <cell r="KC255">
            <v>263</v>
          </cell>
          <cell r="KD255">
            <v>95</v>
          </cell>
          <cell r="KE255">
            <v>168</v>
          </cell>
          <cell r="KF255">
            <v>950</v>
          </cell>
          <cell r="KG255">
            <v>289</v>
          </cell>
          <cell r="KH255">
            <v>661</v>
          </cell>
        </row>
        <row r="256">
          <cell r="C256" t="str">
            <v>South Somerset</v>
          </cell>
          <cell r="D256" t="str">
            <v>E07000189</v>
          </cell>
          <cell r="E256" t="str">
            <v>Non-metropolitan District</v>
          </cell>
          <cell r="F256">
            <v>164982</v>
          </cell>
          <cell r="G256">
            <v>96193</v>
          </cell>
          <cell r="H256">
            <v>3.7454281999999997</v>
          </cell>
          <cell r="I256">
            <v>0.58305148440435928</v>
          </cell>
          <cell r="J256">
            <v>7844</v>
          </cell>
          <cell r="K256">
            <v>7287</v>
          </cell>
          <cell r="L256">
            <v>8878</v>
          </cell>
          <cell r="M256">
            <v>8493</v>
          </cell>
          <cell r="N256">
            <v>8865</v>
          </cell>
          <cell r="O256">
            <v>9335</v>
          </cell>
          <cell r="P256">
            <v>11579</v>
          </cell>
          <cell r="Q256">
            <v>11972</v>
          </cell>
          <cell r="R256">
            <v>10856</v>
          </cell>
          <cell r="S256">
            <v>11084</v>
          </cell>
          <cell r="T256">
            <v>81002</v>
          </cell>
          <cell r="U256">
            <v>83980</v>
          </cell>
          <cell r="V256">
            <v>1654</v>
          </cell>
          <cell r="W256">
            <v>862</v>
          </cell>
          <cell r="X256">
            <v>792</v>
          </cell>
          <cell r="Y256">
            <v>1741</v>
          </cell>
          <cell r="Z256">
            <v>864</v>
          </cell>
          <cell r="AA256">
            <v>877</v>
          </cell>
          <cell r="AB256">
            <v>1824</v>
          </cell>
          <cell r="AC256">
            <v>889</v>
          </cell>
          <cell r="AD256">
            <v>935</v>
          </cell>
          <cell r="AE256">
            <v>1814</v>
          </cell>
          <cell r="AF256">
            <v>952</v>
          </cell>
          <cell r="AG256">
            <v>862</v>
          </cell>
          <cell r="AH256">
            <v>1881</v>
          </cell>
          <cell r="AI256">
            <v>935</v>
          </cell>
          <cell r="AJ256">
            <v>946</v>
          </cell>
          <cell r="AK256">
            <v>1884</v>
          </cell>
          <cell r="AL256">
            <v>936</v>
          </cell>
          <cell r="AM256">
            <v>948</v>
          </cell>
          <cell r="AN256">
            <v>1876</v>
          </cell>
          <cell r="AO256">
            <v>958</v>
          </cell>
          <cell r="AP256">
            <v>918</v>
          </cell>
          <cell r="AQ256">
            <v>1936</v>
          </cell>
          <cell r="AR256">
            <v>993</v>
          </cell>
          <cell r="AS256">
            <v>943</v>
          </cell>
          <cell r="AT256">
            <v>1848</v>
          </cell>
          <cell r="AU256">
            <v>946</v>
          </cell>
          <cell r="AV256">
            <v>902</v>
          </cell>
          <cell r="AW256">
            <v>1789</v>
          </cell>
          <cell r="AX256">
            <v>918</v>
          </cell>
          <cell r="AY256">
            <v>871</v>
          </cell>
          <cell r="AZ256">
            <v>1815</v>
          </cell>
          <cell r="BA256">
            <v>912</v>
          </cell>
          <cell r="BB256">
            <v>903</v>
          </cell>
          <cell r="BC256">
            <v>1736</v>
          </cell>
          <cell r="BD256">
            <v>874</v>
          </cell>
          <cell r="BE256">
            <v>862</v>
          </cell>
          <cell r="BF256">
            <v>1787</v>
          </cell>
          <cell r="BG256">
            <v>884</v>
          </cell>
          <cell r="BH256">
            <v>903</v>
          </cell>
          <cell r="BI256">
            <v>1692</v>
          </cell>
          <cell r="BJ256">
            <v>840</v>
          </cell>
          <cell r="BK256">
            <v>852</v>
          </cell>
          <cell r="BL256">
            <v>1745</v>
          </cell>
          <cell r="BM256">
            <v>896</v>
          </cell>
          <cell r="BN256">
            <v>849</v>
          </cell>
          <cell r="BO256">
            <v>1910</v>
          </cell>
          <cell r="BP256">
            <v>988</v>
          </cell>
          <cell r="BQ256">
            <v>922</v>
          </cell>
          <cell r="BR256">
            <v>1878</v>
          </cell>
          <cell r="BS256">
            <v>959</v>
          </cell>
          <cell r="BT256">
            <v>919</v>
          </cell>
          <cell r="BU256">
            <v>1966</v>
          </cell>
          <cell r="BV256">
            <v>1005</v>
          </cell>
          <cell r="BW256">
            <v>961</v>
          </cell>
          <cell r="BX256">
            <v>1909</v>
          </cell>
          <cell r="BY256">
            <v>965</v>
          </cell>
          <cell r="BZ256">
            <v>944</v>
          </cell>
          <cell r="CA256">
            <v>1565</v>
          </cell>
          <cell r="CB256">
            <v>888</v>
          </cell>
          <cell r="CC256">
            <v>677</v>
          </cell>
          <cell r="CD256">
            <v>1426</v>
          </cell>
          <cell r="CE256">
            <v>705</v>
          </cell>
          <cell r="CF256">
            <v>721</v>
          </cell>
          <cell r="CG256">
            <v>1523</v>
          </cell>
          <cell r="CH256">
            <v>816</v>
          </cell>
          <cell r="CI256">
            <v>707</v>
          </cell>
          <cell r="CJ256">
            <v>1487</v>
          </cell>
          <cell r="CK256">
            <v>790</v>
          </cell>
          <cell r="CL256">
            <v>697</v>
          </cell>
          <cell r="CM256">
            <v>1686</v>
          </cell>
          <cell r="CN256">
            <v>881</v>
          </cell>
          <cell r="CO256">
            <v>805</v>
          </cell>
          <cell r="CP256">
            <v>1691</v>
          </cell>
          <cell r="CQ256">
            <v>835</v>
          </cell>
          <cell r="CR256">
            <v>856</v>
          </cell>
          <cell r="CS256">
            <v>1873</v>
          </cell>
          <cell r="CT256">
            <v>992</v>
          </cell>
          <cell r="CU256">
            <v>881</v>
          </cell>
          <cell r="CV256">
            <v>1849</v>
          </cell>
          <cell r="CW256">
            <v>918</v>
          </cell>
          <cell r="CX256">
            <v>931</v>
          </cell>
          <cell r="CY256">
            <v>1923</v>
          </cell>
          <cell r="CZ256">
            <v>991</v>
          </cell>
          <cell r="DA256">
            <v>932</v>
          </cell>
          <cell r="DB256">
            <v>1705</v>
          </cell>
          <cell r="DC256">
            <v>832</v>
          </cell>
          <cell r="DD256">
            <v>873</v>
          </cell>
          <cell r="DE256">
            <v>1816</v>
          </cell>
          <cell r="DF256">
            <v>955</v>
          </cell>
          <cell r="DG256">
            <v>861</v>
          </cell>
          <cell r="DH256">
            <v>1707</v>
          </cell>
          <cell r="DI256">
            <v>882</v>
          </cell>
          <cell r="DJ256">
            <v>825</v>
          </cell>
          <cell r="DK256">
            <v>1582</v>
          </cell>
          <cell r="DL256">
            <v>783</v>
          </cell>
          <cell r="DM256">
            <v>799</v>
          </cell>
          <cell r="DN256">
            <v>1652</v>
          </cell>
          <cell r="DO256">
            <v>862</v>
          </cell>
          <cell r="DP256">
            <v>790</v>
          </cell>
          <cell r="DQ256">
            <v>1609</v>
          </cell>
          <cell r="DR256">
            <v>857</v>
          </cell>
          <cell r="DS256">
            <v>752</v>
          </cell>
          <cell r="DT256">
            <v>1655</v>
          </cell>
          <cell r="DU256">
            <v>806</v>
          </cell>
          <cell r="DV256">
            <v>849</v>
          </cell>
          <cell r="DW256">
            <v>1648</v>
          </cell>
          <cell r="DX256">
            <v>784</v>
          </cell>
          <cell r="DY256">
            <v>864</v>
          </cell>
          <cell r="DZ256">
            <v>1630</v>
          </cell>
          <cell r="EA256">
            <v>827</v>
          </cell>
          <cell r="EB256">
            <v>803</v>
          </cell>
          <cell r="EC256">
            <v>1593</v>
          </cell>
          <cell r="ED256">
            <v>782</v>
          </cell>
          <cell r="EE256">
            <v>811</v>
          </cell>
          <cell r="EF256">
            <v>1599</v>
          </cell>
          <cell r="EG256">
            <v>761</v>
          </cell>
          <cell r="EH256">
            <v>838</v>
          </cell>
          <cell r="EI256">
            <v>1668</v>
          </cell>
          <cell r="EJ256">
            <v>807</v>
          </cell>
          <cell r="EK256">
            <v>861</v>
          </cell>
          <cell r="EL256">
            <v>1867</v>
          </cell>
          <cell r="EM256">
            <v>904</v>
          </cell>
          <cell r="EN256">
            <v>963</v>
          </cell>
          <cell r="EO256">
            <v>1842</v>
          </cell>
          <cell r="EP256">
            <v>869</v>
          </cell>
          <cell r="EQ256">
            <v>973</v>
          </cell>
          <cell r="ER256">
            <v>1954</v>
          </cell>
          <cell r="ES256">
            <v>953</v>
          </cell>
          <cell r="ET256">
            <v>1001</v>
          </cell>
          <cell r="EU256">
            <v>2123</v>
          </cell>
          <cell r="EV256">
            <v>1032</v>
          </cell>
          <cell r="EW256">
            <v>1091</v>
          </cell>
          <cell r="EX256">
            <v>2276</v>
          </cell>
          <cell r="EY256">
            <v>1146</v>
          </cell>
          <cell r="EZ256">
            <v>1130</v>
          </cell>
          <cell r="FA256">
            <v>2171</v>
          </cell>
          <cell r="FB256">
            <v>1097</v>
          </cell>
          <cell r="FC256">
            <v>1074</v>
          </cell>
          <cell r="FD256">
            <v>2295</v>
          </cell>
          <cell r="FE256">
            <v>1096</v>
          </cell>
          <cell r="FF256">
            <v>1199</v>
          </cell>
          <cell r="FG256">
            <v>2378</v>
          </cell>
          <cell r="FH256">
            <v>1231</v>
          </cell>
          <cell r="FI256">
            <v>1147</v>
          </cell>
          <cell r="FJ256">
            <v>2336</v>
          </cell>
          <cell r="FK256">
            <v>1154</v>
          </cell>
          <cell r="FL256">
            <v>1182</v>
          </cell>
          <cell r="FM256">
            <v>2409</v>
          </cell>
          <cell r="FN256">
            <v>1163</v>
          </cell>
          <cell r="FO256">
            <v>1246</v>
          </cell>
          <cell r="FP256">
            <v>2350</v>
          </cell>
          <cell r="FQ256">
            <v>1128</v>
          </cell>
          <cell r="FR256">
            <v>1222</v>
          </cell>
          <cell r="FS256">
            <v>2358</v>
          </cell>
          <cell r="FT256">
            <v>1143</v>
          </cell>
          <cell r="FU256">
            <v>1215</v>
          </cell>
          <cell r="FV256">
            <v>2463</v>
          </cell>
          <cell r="FW256">
            <v>1190</v>
          </cell>
          <cell r="FX256">
            <v>1273</v>
          </cell>
          <cell r="FY256">
            <v>2418</v>
          </cell>
          <cell r="FZ256">
            <v>1178</v>
          </cell>
          <cell r="GA256">
            <v>1240</v>
          </cell>
          <cell r="GB256">
            <v>2373</v>
          </cell>
          <cell r="GC256">
            <v>1199</v>
          </cell>
          <cell r="GD256">
            <v>1174</v>
          </cell>
          <cell r="GE256">
            <v>2233</v>
          </cell>
          <cell r="GF256">
            <v>1109</v>
          </cell>
          <cell r="GG256">
            <v>1124</v>
          </cell>
          <cell r="GH256">
            <v>2247</v>
          </cell>
          <cell r="GI256">
            <v>1132</v>
          </cell>
          <cell r="GJ256">
            <v>1115</v>
          </cell>
          <cell r="GK256">
            <v>2197</v>
          </cell>
          <cell r="GL256">
            <v>1065</v>
          </cell>
          <cell r="GM256">
            <v>1132</v>
          </cell>
          <cell r="GN256">
            <v>2166</v>
          </cell>
          <cell r="GO256">
            <v>1078</v>
          </cell>
          <cell r="GP256">
            <v>1088</v>
          </cell>
          <cell r="GQ256">
            <v>2074</v>
          </cell>
          <cell r="GR256">
            <v>1018</v>
          </cell>
          <cell r="GS256">
            <v>1056</v>
          </cell>
          <cell r="GT256">
            <v>2101</v>
          </cell>
          <cell r="GU256">
            <v>1035</v>
          </cell>
          <cell r="GV256">
            <v>1066</v>
          </cell>
          <cell r="GW256">
            <v>2192</v>
          </cell>
          <cell r="GX256">
            <v>1065</v>
          </cell>
          <cell r="GY256">
            <v>1127</v>
          </cell>
          <cell r="GZ256">
            <v>2178</v>
          </cell>
          <cell r="HA256">
            <v>1071</v>
          </cell>
          <cell r="HB256">
            <v>1107</v>
          </cell>
          <cell r="HC256">
            <v>2236</v>
          </cell>
          <cell r="HD256">
            <v>1094</v>
          </cell>
          <cell r="HE256">
            <v>1142</v>
          </cell>
          <cell r="HF256">
            <v>2316</v>
          </cell>
          <cell r="HG256">
            <v>1189</v>
          </cell>
          <cell r="HH256">
            <v>1127</v>
          </cell>
          <cell r="HI256">
            <v>2352</v>
          </cell>
          <cell r="HJ256">
            <v>1133</v>
          </cell>
          <cell r="HK256">
            <v>1219</v>
          </cell>
          <cell r="HL256">
            <v>2408</v>
          </cell>
          <cell r="HM256">
            <v>1206</v>
          </cell>
          <cell r="HN256">
            <v>1202</v>
          </cell>
          <cell r="HO256">
            <v>2588</v>
          </cell>
          <cell r="HP256">
            <v>1236</v>
          </cell>
          <cell r="HQ256">
            <v>1352</v>
          </cell>
          <cell r="HR256">
            <v>2801</v>
          </cell>
          <cell r="HS256">
            <v>1356</v>
          </cell>
          <cell r="HT256">
            <v>1445</v>
          </cell>
          <cell r="HU256">
            <v>2102</v>
          </cell>
          <cell r="HV256">
            <v>1048</v>
          </cell>
          <cell r="HW256">
            <v>1054</v>
          </cell>
          <cell r="HX256">
            <v>2116</v>
          </cell>
          <cell r="HY256">
            <v>1006</v>
          </cell>
          <cell r="HZ256">
            <v>1110</v>
          </cell>
          <cell r="IA256">
            <v>2065</v>
          </cell>
          <cell r="IB256">
            <v>1030</v>
          </cell>
          <cell r="IC256">
            <v>1035</v>
          </cell>
          <cell r="ID256">
            <v>2013</v>
          </cell>
          <cell r="IE256">
            <v>952</v>
          </cell>
          <cell r="IF256">
            <v>1061</v>
          </cell>
          <cell r="IG256">
            <v>1735</v>
          </cell>
          <cell r="IH256">
            <v>830</v>
          </cell>
          <cell r="II256">
            <v>905</v>
          </cell>
          <cell r="IJ256">
            <v>1481</v>
          </cell>
          <cell r="IK256">
            <v>700</v>
          </cell>
          <cell r="IL256">
            <v>781</v>
          </cell>
          <cell r="IM256">
            <v>1601</v>
          </cell>
          <cell r="IN256">
            <v>776</v>
          </cell>
          <cell r="IO256">
            <v>825</v>
          </cell>
          <cell r="IP256">
            <v>1512</v>
          </cell>
          <cell r="IQ256">
            <v>719</v>
          </cell>
          <cell r="IR256">
            <v>793</v>
          </cell>
          <cell r="IS256">
            <v>1470</v>
          </cell>
          <cell r="IT256">
            <v>704</v>
          </cell>
          <cell r="IU256">
            <v>766</v>
          </cell>
          <cell r="IV256">
            <v>1344</v>
          </cell>
          <cell r="IW256">
            <v>614</v>
          </cell>
          <cell r="IX256">
            <v>730</v>
          </cell>
          <cell r="IY256">
            <v>1240</v>
          </cell>
          <cell r="IZ256">
            <v>581</v>
          </cell>
          <cell r="JA256">
            <v>659</v>
          </cell>
          <cell r="JB256">
            <v>1208</v>
          </cell>
          <cell r="JC256">
            <v>557</v>
          </cell>
          <cell r="JD256">
            <v>651</v>
          </cell>
          <cell r="JE256">
            <v>1138</v>
          </cell>
          <cell r="JF256">
            <v>518</v>
          </cell>
          <cell r="JG256">
            <v>620</v>
          </cell>
          <cell r="JH256">
            <v>1047</v>
          </cell>
          <cell r="JI256">
            <v>451</v>
          </cell>
          <cell r="JJ256">
            <v>596</v>
          </cell>
          <cell r="JK256">
            <v>992</v>
          </cell>
          <cell r="JL256">
            <v>441</v>
          </cell>
          <cell r="JM256">
            <v>551</v>
          </cell>
          <cell r="JN256">
            <v>947</v>
          </cell>
          <cell r="JO256">
            <v>416</v>
          </cell>
          <cell r="JP256">
            <v>531</v>
          </cell>
          <cell r="JQ256">
            <v>910</v>
          </cell>
          <cell r="JR256">
            <v>372</v>
          </cell>
          <cell r="JS256">
            <v>538</v>
          </cell>
          <cell r="JT256">
            <v>829</v>
          </cell>
          <cell r="JU256">
            <v>356</v>
          </cell>
          <cell r="JV256">
            <v>473</v>
          </cell>
          <cell r="JW256">
            <v>689</v>
          </cell>
          <cell r="JX256">
            <v>285</v>
          </cell>
          <cell r="JY256">
            <v>404</v>
          </cell>
          <cell r="JZ256">
            <v>587</v>
          </cell>
          <cell r="KA256">
            <v>225</v>
          </cell>
          <cell r="KB256">
            <v>362</v>
          </cell>
          <cell r="KC256">
            <v>510</v>
          </cell>
          <cell r="KD256">
            <v>180</v>
          </cell>
          <cell r="KE256">
            <v>330</v>
          </cell>
          <cell r="KF256">
            <v>2172</v>
          </cell>
          <cell r="KG256">
            <v>641</v>
          </cell>
          <cell r="KH256">
            <v>1531</v>
          </cell>
        </row>
        <row r="257">
          <cell r="C257" t="str">
            <v>South Staffordshire</v>
          </cell>
          <cell r="D257" t="str">
            <v>E07000196</v>
          </cell>
          <cell r="E257" t="str">
            <v>Non-metropolitan District</v>
          </cell>
          <cell r="F257">
            <v>110726</v>
          </cell>
          <cell r="G257">
            <v>67649</v>
          </cell>
          <cell r="H257">
            <v>3.4607843399999996</v>
          </cell>
          <cell r="I257">
            <v>0.61095858244676049</v>
          </cell>
          <cell r="J257">
            <v>5972</v>
          </cell>
          <cell r="K257">
            <v>5149</v>
          </cell>
          <cell r="L257">
            <v>6142</v>
          </cell>
          <cell r="M257">
            <v>5292</v>
          </cell>
          <cell r="N257">
            <v>6297</v>
          </cell>
          <cell r="O257">
            <v>6314</v>
          </cell>
          <cell r="P257">
            <v>8689</v>
          </cell>
          <cell r="Q257">
            <v>8762</v>
          </cell>
          <cell r="R257">
            <v>7353</v>
          </cell>
          <cell r="S257">
            <v>7679</v>
          </cell>
          <cell r="T257">
            <v>55158</v>
          </cell>
          <cell r="U257">
            <v>55568</v>
          </cell>
          <cell r="V257">
            <v>916</v>
          </cell>
          <cell r="W257">
            <v>462</v>
          </cell>
          <cell r="X257">
            <v>454</v>
          </cell>
          <cell r="Y257">
            <v>933</v>
          </cell>
          <cell r="Z257">
            <v>483</v>
          </cell>
          <cell r="AA257">
            <v>450</v>
          </cell>
          <cell r="AB257">
            <v>1011</v>
          </cell>
          <cell r="AC257">
            <v>530</v>
          </cell>
          <cell r="AD257">
            <v>481</v>
          </cell>
          <cell r="AE257">
            <v>1068</v>
          </cell>
          <cell r="AF257">
            <v>532</v>
          </cell>
          <cell r="AG257">
            <v>536</v>
          </cell>
          <cell r="AH257">
            <v>1076</v>
          </cell>
          <cell r="AI257">
            <v>560</v>
          </cell>
          <cell r="AJ257">
            <v>516</v>
          </cell>
          <cell r="AK257">
            <v>1055</v>
          </cell>
          <cell r="AL257">
            <v>540</v>
          </cell>
          <cell r="AM257">
            <v>515</v>
          </cell>
          <cell r="AN257">
            <v>999</v>
          </cell>
          <cell r="AO257">
            <v>502</v>
          </cell>
          <cell r="AP257">
            <v>497</v>
          </cell>
          <cell r="AQ257">
            <v>1048</v>
          </cell>
          <cell r="AR257">
            <v>515</v>
          </cell>
          <cell r="AS257">
            <v>533</v>
          </cell>
          <cell r="AT257">
            <v>1183</v>
          </cell>
          <cell r="AU257">
            <v>599</v>
          </cell>
          <cell r="AV257">
            <v>584</v>
          </cell>
          <cell r="AW257">
            <v>1128</v>
          </cell>
          <cell r="AX257">
            <v>559</v>
          </cell>
          <cell r="AY257">
            <v>569</v>
          </cell>
          <cell r="AZ257">
            <v>1143</v>
          </cell>
          <cell r="BA257">
            <v>605</v>
          </cell>
          <cell r="BB257">
            <v>538</v>
          </cell>
          <cell r="BC257">
            <v>1112</v>
          </cell>
          <cell r="BD257">
            <v>605</v>
          </cell>
          <cell r="BE257">
            <v>507</v>
          </cell>
          <cell r="BF257">
            <v>1069</v>
          </cell>
          <cell r="BG257">
            <v>553</v>
          </cell>
          <cell r="BH257">
            <v>516</v>
          </cell>
          <cell r="BI257">
            <v>1118</v>
          </cell>
          <cell r="BJ257">
            <v>557</v>
          </cell>
          <cell r="BK257">
            <v>561</v>
          </cell>
          <cell r="BL257">
            <v>1124</v>
          </cell>
          <cell r="BM257">
            <v>582</v>
          </cell>
          <cell r="BN257">
            <v>542</v>
          </cell>
          <cell r="BO257">
            <v>1221</v>
          </cell>
          <cell r="BP257">
            <v>587</v>
          </cell>
          <cell r="BQ257">
            <v>634</v>
          </cell>
          <cell r="BR257">
            <v>1290</v>
          </cell>
          <cell r="BS257">
            <v>630</v>
          </cell>
          <cell r="BT257">
            <v>660</v>
          </cell>
          <cell r="BU257">
            <v>1318</v>
          </cell>
          <cell r="BV257">
            <v>673</v>
          </cell>
          <cell r="BW257">
            <v>645</v>
          </cell>
          <cell r="BX257">
            <v>1382</v>
          </cell>
          <cell r="BY257">
            <v>745</v>
          </cell>
          <cell r="BZ257">
            <v>637</v>
          </cell>
          <cell r="CA257">
            <v>1023</v>
          </cell>
          <cell r="CB257">
            <v>575</v>
          </cell>
          <cell r="CC257">
            <v>448</v>
          </cell>
          <cell r="CD257">
            <v>1168</v>
          </cell>
          <cell r="CE257">
            <v>681</v>
          </cell>
          <cell r="CF257">
            <v>487</v>
          </cell>
          <cell r="CG257">
            <v>1147</v>
          </cell>
          <cell r="CH257">
            <v>628</v>
          </cell>
          <cell r="CI257">
            <v>519</v>
          </cell>
          <cell r="CJ257">
            <v>1197</v>
          </cell>
          <cell r="CK257">
            <v>639</v>
          </cell>
          <cell r="CL257">
            <v>558</v>
          </cell>
          <cell r="CM257">
            <v>1222</v>
          </cell>
          <cell r="CN257">
            <v>644</v>
          </cell>
          <cell r="CO257">
            <v>578</v>
          </cell>
          <cell r="CP257">
            <v>1374</v>
          </cell>
          <cell r="CQ257">
            <v>757</v>
          </cell>
          <cell r="CR257">
            <v>617</v>
          </cell>
          <cell r="CS257">
            <v>1299</v>
          </cell>
          <cell r="CT257">
            <v>762</v>
          </cell>
          <cell r="CU257">
            <v>537</v>
          </cell>
          <cell r="CV257">
            <v>1267</v>
          </cell>
          <cell r="CW257">
            <v>714</v>
          </cell>
          <cell r="CX257">
            <v>553</v>
          </cell>
          <cell r="CY257">
            <v>1234</v>
          </cell>
          <cell r="CZ257">
            <v>674</v>
          </cell>
          <cell r="DA257">
            <v>560</v>
          </cell>
          <cell r="DB257">
            <v>1164</v>
          </cell>
          <cell r="DC257">
            <v>631</v>
          </cell>
          <cell r="DD257">
            <v>533</v>
          </cell>
          <cell r="DE257">
            <v>1069</v>
          </cell>
          <cell r="DF257">
            <v>575</v>
          </cell>
          <cell r="DG257">
            <v>494</v>
          </cell>
          <cell r="DH257">
            <v>1034</v>
          </cell>
          <cell r="DI257">
            <v>532</v>
          </cell>
          <cell r="DJ257">
            <v>502</v>
          </cell>
          <cell r="DK257">
            <v>1045</v>
          </cell>
          <cell r="DL257">
            <v>563</v>
          </cell>
          <cell r="DM257">
            <v>482</v>
          </cell>
          <cell r="DN257">
            <v>1121</v>
          </cell>
          <cell r="DO257">
            <v>581</v>
          </cell>
          <cell r="DP257">
            <v>540</v>
          </cell>
          <cell r="DQ257">
            <v>1110</v>
          </cell>
          <cell r="DR257">
            <v>564</v>
          </cell>
          <cell r="DS257">
            <v>546</v>
          </cell>
          <cell r="DT257">
            <v>1091</v>
          </cell>
          <cell r="DU257">
            <v>546</v>
          </cell>
          <cell r="DV257">
            <v>545</v>
          </cell>
          <cell r="DW257">
            <v>1164</v>
          </cell>
          <cell r="DX257">
            <v>589</v>
          </cell>
          <cell r="DY257">
            <v>575</v>
          </cell>
          <cell r="DZ257">
            <v>1094</v>
          </cell>
          <cell r="EA257">
            <v>543</v>
          </cell>
          <cell r="EB257">
            <v>551</v>
          </cell>
          <cell r="EC257">
            <v>1014</v>
          </cell>
          <cell r="ED257">
            <v>519</v>
          </cell>
          <cell r="EE257">
            <v>495</v>
          </cell>
          <cell r="EF257">
            <v>1063</v>
          </cell>
          <cell r="EG257">
            <v>525</v>
          </cell>
          <cell r="EH257">
            <v>538</v>
          </cell>
          <cell r="EI257">
            <v>1165</v>
          </cell>
          <cell r="EJ257">
            <v>638</v>
          </cell>
          <cell r="EK257">
            <v>527</v>
          </cell>
          <cell r="EL257">
            <v>1260</v>
          </cell>
          <cell r="EM257">
            <v>613</v>
          </cell>
          <cell r="EN257">
            <v>647</v>
          </cell>
          <cell r="EO257">
            <v>1305</v>
          </cell>
          <cell r="EP257">
            <v>611</v>
          </cell>
          <cell r="EQ257">
            <v>694</v>
          </cell>
          <cell r="ER257">
            <v>1357</v>
          </cell>
          <cell r="ES257">
            <v>664</v>
          </cell>
          <cell r="ET257">
            <v>693</v>
          </cell>
          <cell r="EU257">
            <v>1579</v>
          </cell>
          <cell r="EV257">
            <v>777</v>
          </cell>
          <cell r="EW257">
            <v>802</v>
          </cell>
          <cell r="EX257">
            <v>1610</v>
          </cell>
          <cell r="EY257">
            <v>818</v>
          </cell>
          <cell r="EZ257">
            <v>792</v>
          </cell>
          <cell r="FA257">
            <v>1570</v>
          </cell>
          <cell r="FB257">
            <v>810</v>
          </cell>
          <cell r="FC257">
            <v>760</v>
          </cell>
          <cell r="FD257">
            <v>1690</v>
          </cell>
          <cell r="FE257">
            <v>837</v>
          </cell>
          <cell r="FF257">
            <v>853</v>
          </cell>
          <cell r="FG257">
            <v>1670</v>
          </cell>
          <cell r="FH257">
            <v>788</v>
          </cell>
          <cell r="FI257">
            <v>882</v>
          </cell>
          <cell r="FJ257">
            <v>1812</v>
          </cell>
          <cell r="FK257">
            <v>938</v>
          </cell>
          <cell r="FL257">
            <v>874</v>
          </cell>
          <cell r="FM257">
            <v>1813</v>
          </cell>
          <cell r="FN257">
            <v>878</v>
          </cell>
          <cell r="FO257">
            <v>935</v>
          </cell>
          <cell r="FP257">
            <v>1796</v>
          </cell>
          <cell r="FQ257">
            <v>905</v>
          </cell>
          <cell r="FR257">
            <v>891</v>
          </cell>
          <cell r="FS257">
            <v>1752</v>
          </cell>
          <cell r="FT257">
            <v>882</v>
          </cell>
          <cell r="FU257">
            <v>870</v>
          </cell>
          <cell r="FV257">
            <v>1731</v>
          </cell>
          <cell r="FW257">
            <v>832</v>
          </cell>
          <cell r="FX257">
            <v>899</v>
          </cell>
          <cell r="FY257">
            <v>1832</v>
          </cell>
          <cell r="FZ257">
            <v>907</v>
          </cell>
          <cell r="GA257">
            <v>925</v>
          </cell>
          <cell r="GB257">
            <v>1785</v>
          </cell>
          <cell r="GC257">
            <v>912</v>
          </cell>
          <cell r="GD257">
            <v>873</v>
          </cell>
          <cell r="GE257">
            <v>1643</v>
          </cell>
          <cell r="GF257">
            <v>821</v>
          </cell>
          <cell r="GG257">
            <v>822</v>
          </cell>
          <cell r="GH257">
            <v>1606</v>
          </cell>
          <cell r="GI257">
            <v>779</v>
          </cell>
          <cell r="GJ257">
            <v>827</v>
          </cell>
          <cell r="GK257">
            <v>1500</v>
          </cell>
          <cell r="GL257">
            <v>733</v>
          </cell>
          <cell r="GM257">
            <v>767</v>
          </cell>
          <cell r="GN257">
            <v>1602</v>
          </cell>
          <cell r="GO257">
            <v>782</v>
          </cell>
          <cell r="GP257">
            <v>820</v>
          </cell>
          <cell r="GQ257">
            <v>1471</v>
          </cell>
          <cell r="GR257">
            <v>699</v>
          </cell>
          <cell r="GS257">
            <v>772</v>
          </cell>
          <cell r="GT257">
            <v>1423</v>
          </cell>
          <cell r="GU257">
            <v>717</v>
          </cell>
          <cell r="GV257">
            <v>706</v>
          </cell>
          <cell r="GW257">
            <v>1477</v>
          </cell>
          <cell r="GX257">
            <v>753</v>
          </cell>
          <cell r="GY257">
            <v>724</v>
          </cell>
          <cell r="GZ257">
            <v>1508</v>
          </cell>
          <cell r="HA257">
            <v>699</v>
          </cell>
          <cell r="HB257">
            <v>809</v>
          </cell>
          <cell r="HC257">
            <v>1337</v>
          </cell>
          <cell r="HD257">
            <v>647</v>
          </cell>
          <cell r="HE257">
            <v>690</v>
          </cell>
          <cell r="HF257">
            <v>1465</v>
          </cell>
          <cell r="HG257">
            <v>723</v>
          </cell>
          <cell r="HH257">
            <v>742</v>
          </cell>
          <cell r="HI257">
            <v>1564</v>
          </cell>
          <cell r="HJ257">
            <v>763</v>
          </cell>
          <cell r="HK257">
            <v>801</v>
          </cell>
          <cell r="HL257">
            <v>1542</v>
          </cell>
          <cell r="HM257">
            <v>758</v>
          </cell>
          <cell r="HN257">
            <v>784</v>
          </cell>
          <cell r="HO257">
            <v>1697</v>
          </cell>
          <cell r="HP257">
            <v>833</v>
          </cell>
          <cell r="HQ257">
            <v>864</v>
          </cell>
          <cell r="HR257">
            <v>1756</v>
          </cell>
          <cell r="HS257">
            <v>863</v>
          </cell>
          <cell r="HT257">
            <v>893</v>
          </cell>
          <cell r="HU257">
            <v>1312</v>
          </cell>
          <cell r="HV257">
            <v>630</v>
          </cell>
          <cell r="HW257">
            <v>682</v>
          </cell>
          <cell r="HX257">
            <v>1437</v>
          </cell>
          <cell r="HY257">
            <v>652</v>
          </cell>
          <cell r="HZ257">
            <v>785</v>
          </cell>
          <cell r="IA257">
            <v>1443</v>
          </cell>
          <cell r="IB257">
            <v>691</v>
          </cell>
          <cell r="IC257">
            <v>752</v>
          </cell>
          <cell r="ID257">
            <v>1376</v>
          </cell>
          <cell r="IE257">
            <v>658</v>
          </cell>
          <cell r="IF257">
            <v>718</v>
          </cell>
          <cell r="IG257">
            <v>1244</v>
          </cell>
          <cell r="IH257">
            <v>641</v>
          </cell>
          <cell r="II257">
            <v>603</v>
          </cell>
          <cell r="IJ257">
            <v>1081</v>
          </cell>
          <cell r="IK257">
            <v>506</v>
          </cell>
          <cell r="IL257">
            <v>575</v>
          </cell>
          <cell r="IM257">
            <v>1112</v>
          </cell>
          <cell r="IN257">
            <v>560</v>
          </cell>
          <cell r="IO257">
            <v>552</v>
          </cell>
          <cell r="IP257">
            <v>1067</v>
          </cell>
          <cell r="IQ257">
            <v>523</v>
          </cell>
          <cell r="IR257">
            <v>544</v>
          </cell>
          <cell r="IS257">
            <v>1012</v>
          </cell>
          <cell r="IT257">
            <v>518</v>
          </cell>
          <cell r="IU257">
            <v>494</v>
          </cell>
          <cell r="IV257">
            <v>993</v>
          </cell>
          <cell r="IW257">
            <v>461</v>
          </cell>
          <cell r="IX257">
            <v>532</v>
          </cell>
          <cell r="IY257">
            <v>852</v>
          </cell>
          <cell r="IZ257">
            <v>371</v>
          </cell>
          <cell r="JA257">
            <v>481</v>
          </cell>
          <cell r="JB257">
            <v>794</v>
          </cell>
          <cell r="JC257">
            <v>361</v>
          </cell>
          <cell r="JD257">
            <v>433</v>
          </cell>
          <cell r="JE257">
            <v>733</v>
          </cell>
          <cell r="JF257">
            <v>319</v>
          </cell>
          <cell r="JG257">
            <v>414</v>
          </cell>
          <cell r="JH257">
            <v>632</v>
          </cell>
          <cell r="JI257">
            <v>282</v>
          </cell>
          <cell r="JJ257">
            <v>350</v>
          </cell>
          <cell r="JK257">
            <v>656</v>
          </cell>
          <cell r="JL257">
            <v>281</v>
          </cell>
          <cell r="JM257">
            <v>375</v>
          </cell>
          <cell r="JN257">
            <v>531</v>
          </cell>
          <cell r="JO257">
            <v>231</v>
          </cell>
          <cell r="JP257">
            <v>300</v>
          </cell>
          <cell r="JQ257">
            <v>508</v>
          </cell>
          <cell r="JR257">
            <v>186</v>
          </cell>
          <cell r="JS257">
            <v>322</v>
          </cell>
          <cell r="JT257">
            <v>437</v>
          </cell>
          <cell r="JU257">
            <v>177</v>
          </cell>
          <cell r="JV257">
            <v>260</v>
          </cell>
          <cell r="JW257">
            <v>335</v>
          </cell>
          <cell r="JX257">
            <v>127</v>
          </cell>
          <cell r="JY257">
            <v>208</v>
          </cell>
          <cell r="JZ257">
            <v>377</v>
          </cell>
          <cell r="KA257">
            <v>136</v>
          </cell>
          <cell r="KB257">
            <v>241</v>
          </cell>
          <cell r="KC257">
            <v>299</v>
          </cell>
          <cell r="KD257">
            <v>102</v>
          </cell>
          <cell r="KE257">
            <v>197</v>
          </cell>
          <cell r="KF257">
            <v>1083</v>
          </cell>
          <cell r="KG257">
            <v>304</v>
          </cell>
          <cell r="KH257">
            <v>779</v>
          </cell>
        </row>
        <row r="258">
          <cell r="C258" t="str">
            <v>South Tyneside</v>
          </cell>
          <cell r="D258" t="str">
            <v>E08000023</v>
          </cell>
          <cell r="E258" t="str">
            <v>Metropolitan District</v>
          </cell>
          <cell r="F258">
            <v>148671</v>
          </cell>
          <cell r="G258">
            <v>93702</v>
          </cell>
          <cell r="H258">
            <v>8.0774308799999996</v>
          </cell>
          <cell r="I258">
            <v>0.63026414028290656</v>
          </cell>
          <cell r="J258">
            <v>8125</v>
          </cell>
          <cell r="K258">
            <v>7668</v>
          </cell>
          <cell r="L258">
            <v>9019</v>
          </cell>
          <cell r="M258">
            <v>9463</v>
          </cell>
          <cell r="N258">
            <v>8176</v>
          </cell>
          <cell r="O258">
            <v>8973</v>
          </cell>
          <cell r="P258">
            <v>10813</v>
          </cell>
          <cell r="Q258">
            <v>11588</v>
          </cell>
          <cell r="R258">
            <v>9814</v>
          </cell>
          <cell r="S258">
            <v>10063</v>
          </cell>
          <cell r="T258">
            <v>71985</v>
          </cell>
          <cell r="U258">
            <v>76686</v>
          </cell>
          <cell r="V258">
            <v>1562</v>
          </cell>
          <cell r="W258">
            <v>809</v>
          </cell>
          <cell r="X258">
            <v>753</v>
          </cell>
          <cell r="Y258">
            <v>1636</v>
          </cell>
          <cell r="Z258">
            <v>860</v>
          </cell>
          <cell r="AA258">
            <v>776</v>
          </cell>
          <cell r="AB258">
            <v>1669</v>
          </cell>
          <cell r="AC258">
            <v>845</v>
          </cell>
          <cell r="AD258">
            <v>824</v>
          </cell>
          <cell r="AE258">
            <v>1753</v>
          </cell>
          <cell r="AF258">
            <v>885</v>
          </cell>
          <cell r="AG258">
            <v>868</v>
          </cell>
          <cell r="AH258">
            <v>1670</v>
          </cell>
          <cell r="AI258">
            <v>853</v>
          </cell>
          <cell r="AJ258">
            <v>817</v>
          </cell>
          <cell r="AK258">
            <v>1680</v>
          </cell>
          <cell r="AL258">
            <v>882</v>
          </cell>
          <cell r="AM258">
            <v>798</v>
          </cell>
          <cell r="AN258">
            <v>1677</v>
          </cell>
          <cell r="AO258">
            <v>887</v>
          </cell>
          <cell r="AP258">
            <v>790</v>
          </cell>
          <cell r="AQ258">
            <v>1704</v>
          </cell>
          <cell r="AR258">
            <v>845</v>
          </cell>
          <cell r="AS258">
            <v>859</v>
          </cell>
          <cell r="AT258">
            <v>1641</v>
          </cell>
          <cell r="AU258">
            <v>833</v>
          </cell>
          <cell r="AV258">
            <v>808</v>
          </cell>
          <cell r="AW258">
            <v>1627</v>
          </cell>
          <cell r="AX258">
            <v>817</v>
          </cell>
          <cell r="AY258">
            <v>810</v>
          </cell>
          <cell r="AZ258">
            <v>1579</v>
          </cell>
          <cell r="BA258">
            <v>794</v>
          </cell>
          <cell r="BB258">
            <v>785</v>
          </cell>
          <cell r="BC258">
            <v>1566</v>
          </cell>
          <cell r="BD258">
            <v>791</v>
          </cell>
          <cell r="BE258">
            <v>775</v>
          </cell>
          <cell r="BF258">
            <v>1500</v>
          </cell>
          <cell r="BG258">
            <v>798</v>
          </cell>
          <cell r="BH258">
            <v>702</v>
          </cell>
          <cell r="BI258">
            <v>1470</v>
          </cell>
          <cell r="BJ258">
            <v>748</v>
          </cell>
          <cell r="BK258">
            <v>722</v>
          </cell>
          <cell r="BL258">
            <v>1485</v>
          </cell>
          <cell r="BM258">
            <v>726</v>
          </cell>
          <cell r="BN258">
            <v>759</v>
          </cell>
          <cell r="BO258">
            <v>1600</v>
          </cell>
          <cell r="BP258">
            <v>811</v>
          </cell>
          <cell r="BQ258">
            <v>789</v>
          </cell>
          <cell r="BR258">
            <v>1672</v>
          </cell>
          <cell r="BS258">
            <v>822</v>
          </cell>
          <cell r="BT258">
            <v>850</v>
          </cell>
          <cell r="BU258">
            <v>1702</v>
          </cell>
          <cell r="BV258">
            <v>861</v>
          </cell>
          <cell r="BW258">
            <v>841</v>
          </cell>
          <cell r="BX258">
            <v>1806</v>
          </cell>
          <cell r="BY258">
            <v>926</v>
          </cell>
          <cell r="BZ258">
            <v>880</v>
          </cell>
          <cell r="CA258">
            <v>1712</v>
          </cell>
          <cell r="CB258">
            <v>943</v>
          </cell>
          <cell r="CC258">
            <v>769</v>
          </cell>
          <cell r="CD258">
            <v>1640</v>
          </cell>
          <cell r="CE258">
            <v>837</v>
          </cell>
          <cell r="CF258">
            <v>803</v>
          </cell>
          <cell r="CG258">
            <v>1706</v>
          </cell>
          <cell r="CH258">
            <v>849</v>
          </cell>
          <cell r="CI258">
            <v>857</v>
          </cell>
          <cell r="CJ258">
            <v>1771</v>
          </cell>
          <cell r="CK258">
            <v>945</v>
          </cell>
          <cell r="CL258">
            <v>826</v>
          </cell>
          <cell r="CM258">
            <v>1836</v>
          </cell>
          <cell r="CN258">
            <v>963</v>
          </cell>
          <cell r="CO258">
            <v>873</v>
          </cell>
          <cell r="CP258">
            <v>1948</v>
          </cell>
          <cell r="CQ258">
            <v>979</v>
          </cell>
          <cell r="CR258">
            <v>969</v>
          </cell>
          <cell r="CS258">
            <v>1895</v>
          </cell>
          <cell r="CT258">
            <v>940</v>
          </cell>
          <cell r="CU258">
            <v>955</v>
          </cell>
          <cell r="CV258">
            <v>1865</v>
          </cell>
          <cell r="CW258">
            <v>949</v>
          </cell>
          <cell r="CX258">
            <v>916</v>
          </cell>
          <cell r="CY258">
            <v>1892</v>
          </cell>
          <cell r="CZ258">
            <v>942</v>
          </cell>
          <cell r="DA258">
            <v>950</v>
          </cell>
          <cell r="DB258">
            <v>1977</v>
          </cell>
          <cell r="DC258">
            <v>978</v>
          </cell>
          <cell r="DD258">
            <v>999</v>
          </cell>
          <cell r="DE258">
            <v>1930</v>
          </cell>
          <cell r="DF258">
            <v>948</v>
          </cell>
          <cell r="DG258">
            <v>982</v>
          </cell>
          <cell r="DH258">
            <v>1914</v>
          </cell>
          <cell r="DI258">
            <v>930</v>
          </cell>
          <cell r="DJ258">
            <v>984</v>
          </cell>
          <cell r="DK258">
            <v>1748</v>
          </cell>
          <cell r="DL258">
            <v>827</v>
          </cell>
          <cell r="DM258">
            <v>921</v>
          </cell>
          <cell r="DN258">
            <v>1700</v>
          </cell>
          <cell r="DO258">
            <v>792</v>
          </cell>
          <cell r="DP258">
            <v>908</v>
          </cell>
          <cell r="DQ258">
            <v>1695</v>
          </cell>
          <cell r="DR258">
            <v>798</v>
          </cell>
          <cell r="DS258">
            <v>897</v>
          </cell>
          <cell r="DT258">
            <v>1866</v>
          </cell>
          <cell r="DU258">
            <v>915</v>
          </cell>
          <cell r="DV258">
            <v>951</v>
          </cell>
          <cell r="DW258">
            <v>1863</v>
          </cell>
          <cell r="DX258">
            <v>912</v>
          </cell>
          <cell r="DY258">
            <v>951</v>
          </cell>
          <cell r="DZ258">
            <v>1760</v>
          </cell>
          <cell r="EA258">
            <v>838</v>
          </cell>
          <cell r="EB258">
            <v>922</v>
          </cell>
          <cell r="EC258">
            <v>1522</v>
          </cell>
          <cell r="ED258">
            <v>751</v>
          </cell>
          <cell r="EE258">
            <v>771</v>
          </cell>
          <cell r="EF258">
            <v>1467</v>
          </cell>
          <cell r="EG258">
            <v>680</v>
          </cell>
          <cell r="EH258">
            <v>787</v>
          </cell>
          <cell r="EI258">
            <v>1554</v>
          </cell>
          <cell r="EJ258">
            <v>727</v>
          </cell>
          <cell r="EK258">
            <v>827</v>
          </cell>
          <cell r="EL258">
            <v>1593</v>
          </cell>
          <cell r="EM258">
            <v>746</v>
          </cell>
          <cell r="EN258">
            <v>847</v>
          </cell>
          <cell r="EO258">
            <v>1704</v>
          </cell>
          <cell r="EP258">
            <v>796</v>
          </cell>
          <cell r="EQ258">
            <v>908</v>
          </cell>
          <cell r="ER258">
            <v>1758</v>
          </cell>
          <cell r="ES258">
            <v>869</v>
          </cell>
          <cell r="ET258">
            <v>889</v>
          </cell>
          <cell r="EU258">
            <v>1917</v>
          </cell>
          <cell r="EV258">
            <v>901</v>
          </cell>
          <cell r="EW258">
            <v>1016</v>
          </cell>
          <cell r="EX258">
            <v>2011</v>
          </cell>
          <cell r="EY258">
            <v>956</v>
          </cell>
          <cell r="EZ258">
            <v>1055</v>
          </cell>
          <cell r="FA258">
            <v>2007</v>
          </cell>
          <cell r="FB258">
            <v>990</v>
          </cell>
          <cell r="FC258">
            <v>1017</v>
          </cell>
          <cell r="FD258">
            <v>2145</v>
          </cell>
          <cell r="FE258">
            <v>1005</v>
          </cell>
          <cell r="FF258">
            <v>1140</v>
          </cell>
          <cell r="FG258">
            <v>2102</v>
          </cell>
          <cell r="FH258">
            <v>1021</v>
          </cell>
          <cell r="FI258">
            <v>1081</v>
          </cell>
          <cell r="FJ258">
            <v>2220</v>
          </cell>
          <cell r="FK258">
            <v>1084</v>
          </cell>
          <cell r="FL258">
            <v>1136</v>
          </cell>
          <cell r="FM258">
            <v>2341</v>
          </cell>
          <cell r="FN258">
            <v>1132</v>
          </cell>
          <cell r="FO258">
            <v>1209</v>
          </cell>
          <cell r="FP258">
            <v>2374</v>
          </cell>
          <cell r="FQ258">
            <v>1134</v>
          </cell>
          <cell r="FR258">
            <v>1240</v>
          </cell>
          <cell r="FS258">
            <v>2305</v>
          </cell>
          <cell r="FT258">
            <v>1148</v>
          </cell>
          <cell r="FU258">
            <v>1157</v>
          </cell>
          <cell r="FV258">
            <v>2372</v>
          </cell>
          <cell r="FW258">
            <v>1148</v>
          </cell>
          <cell r="FX258">
            <v>1224</v>
          </cell>
          <cell r="FY258">
            <v>2264</v>
          </cell>
          <cell r="FZ258">
            <v>1094</v>
          </cell>
          <cell r="GA258">
            <v>1170</v>
          </cell>
          <cell r="GB258">
            <v>2271</v>
          </cell>
          <cell r="GC258">
            <v>1057</v>
          </cell>
          <cell r="GD258">
            <v>1214</v>
          </cell>
          <cell r="GE258">
            <v>2240</v>
          </cell>
          <cell r="GF258">
            <v>1118</v>
          </cell>
          <cell r="GG258">
            <v>1122</v>
          </cell>
          <cell r="GH258">
            <v>2221</v>
          </cell>
          <cell r="GI258">
            <v>1125</v>
          </cell>
          <cell r="GJ258">
            <v>1096</v>
          </cell>
          <cell r="GK258">
            <v>2200</v>
          </cell>
          <cell r="GL258">
            <v>1080</v>
          </cell>
          <cell r="GM258">
            <v>1120</v>
          </cell>
          <cell r="GN258">
            <v>2061</v>
          </cell>
          <cell r="GO258">
            <v>1023</v>
          </cell>
          <cell r="GP258">
            <v>1038</v>
          </cell>
          <cell r="GQ258">
            <v>1987</v>
          </cell>
          <cell r="GR258">
            <v>997</v>
          </cell>
          <cell r="GS258">
            <v>990</v>
          </cell>
          <cell r="GT258">
            <v>1902</v>
          </cell>
          <cell r="GU258">
            <v>971</v>
          </cell>
          <cell r="GV258">
            <v>931</v>
          </cell>
          <cell r="GW258">
            <v>1916</v>
          </cell>
          <cell r="GX258">
            <v>903</v>
          </cell>
          <cell r="GY258">
            <v>1013</v>
          </cell>
          <cell r="GZ258">
            <v>1857</v>
          </cell>
          <cell r="HA258">
            <v>888</v>
          </cell>
          <cell r="HB258">
            <v>969</v>
          </cell>
          <cell r="HC258">
            <v>1702</v>
          </cell>
          <cell r="HD258">
            <v>834</v>
          </cell>
          <cell r="HE258">
            <v>868</v>
          </cell>
          <cell r="HF258">
            <v>1791</v>
          </cell>
          <cell r="HG258">
            <v>875</v>
          </cell>
          <cell r="HH258">
            <v>916</v>
          </cell>
          <cell r="HI258">
            <v>1824</v>
          </cell>
          <cell r="HJ258">
            <v>869</v>
          </cell>
          <cell r="HK258">
            <v>955</v>
          </cell>
          <cell r="HL258">
            <v>1844</v>
          </cell>
          <cell r="HM258">
            <v>920</v>
          </cell>
          <cell r="HN258">
            <v>924</v>
          </cell>
          <cell r="HO258">
            <v>1912</v>
          </cell>
          <cell r="HP258">
            <v>917</v>
          </cell>
          <cell r="HQ258">
            <v>995</v>
          </cell>
          <cell r="HR258">
            <v>1994</v>
          </cell>
          <cell r="HS258">
            <v>1008</v>
          </cell>
          <cell r="HT258">
            <v>986</v>
          </cell>
          <cell r="HU258">
            <v>1560</v>
          </cell>
          <cell r="HV258">
            <v>762</v>
          </cell>
          <cell r="HW258">
            <v>798</v>
          </cell>
          <cell r="HX258">
            <v>1407</v>
          </cell>
          <cell r="HY258">
            <v>662</v>
          </cell>
          <cell r="HZ258">
            <v>745</v>
          </cell>
          <cell r="IA258">
            <v>1391</v>
          </cell>
          <cell r="IB258">
            <v>661</v>
          </cell>
          <cell r="IC258">
            <v>730</v>
          </cell>
          <cell r="ID258">
            <v>1301</v>
          </cell>
          <cell r="IE258">
            <v>577</v>
          </cell>
          <cell r="IF258">
            <v>724</v>
          </cell>
          <cell r="IG258">
            <v>1194</v>
          </cell>
          <cell r="IH258">
            <v>578</v>
          </cell>
          <cell r="II258">
            <v>616</v>
          </cell>
          <cell r="IJ258">
            <v>1094</v>
          </cell>
          <cell r="IK258">
            <v>507</v>
          </cell>
          <cell r="IL258">
            <v>587</v>
          </cell>
          <cell r="IM258">
            <v>1171</v>
          </cell>
          <cell r="IN258">
            <v>536</v>
          </cell>
          <cell r="IO258">
            <v>635</v>
          </cell>
          <cell r="IP258">
            <v>1165</v>
          </cell>
          <cell r="IQ258">
            <v>509</v>
          </cell>
          <cell r="IR258">
            <v>656</v>
          </cell>
          <cell r="IS258">
            <v>1161</v>
          </cell>
          <cell r="IT258">
            <v>505</v>
          </cell>
          <cell r="IU258">
            <v>656</v>
          </cell>
          <cell r="IV258">
            <v>1130</v>
          </cell>
          <cell r="IW258">
            <v>502</v>
          </cell>
          <cell r="IX258">
            <v>628</v>
          </cell>
          <cell r="IY258">
            <v>914</v>
          </cell>
          <cell r="IZ258">
            <v>413</v>
          </cell>
          <cell r="JA258">
            <v>501</v>
          </cell>
          <cell r="JB258">
            <v>964</v>
          </cell>
          <cell r="JC258">
            <v>420</v>
          </cell>
          <cell r="JD258">
            <v>544</v>
          </cell>
          <cell r="JE258">
            <v>898</v>
          </cell>
          <cell r="JF258">
            <v>364</v>
          </cell>
          <cell r="JG258">
            <v>534</v>
          </cell>
          <cell r="JH258">
            <v>819</v>
          </cell>
          <cell r="JI258">
            <v>324</v>
          </cell>
          <cell r="JJ258">
            <v>495</v>
          </cell>
          <cell r="JK258">
            <v>802</v>
          </cell>
          <cell r="JL258">
            <v>318</v>
          </cell>
          <cell r="JM258">
            <v>484</v>
          </cell>
          <cell r="JN258">
            <v>721</v>
          </cell>
          <cell r="JO258">
            <v>286</v>
          </cell>
          <cell r="JP258">
            <v>435</v>
          </cell>
          <cell r="JQ258">
            <v>619</v>
          </cell>
          <cell r="JR258">
            <v>226</v>
          </cell>
          <cell r="JS258">
            <v>393</v>
          </cell>
          <cell r="JT258">
            <v>615</v>
          </cell>
          <cell r="JU258">
            <v>232</v>
          </cell>
          <cell r="JV258">
            <v>383</v>
          </cell>
          <cell r="JW258">
            <v>486</v>
          </cell>
          <cell r="JX258">
            <v>179</v>
          </cell>
          <cell r="JY258">
            <v>307</v>
          </cell>
          <cell r="JZ258">
            <v>435</v>
          </cell>
          <cell r="KA258">
            <v>128</v>
          </cell>
          <cell r="KB258">
            <v>307</v>
          </cell>
          <cell r="KC258">
            <v>339</v>
          </cell>
          <cell r="KD258">
            <v>99</v>
          </cell>
          <cell r="KE258">
            <v>240</v>
          </cell>
          <cell r="KF258">
            <v>1390</v>
          </cell>
          <cell r="KG258">
            <v>352</v>
          </cell>
          <cell r="KH258">
            <v>1038</v>
          </cell>
        </row>
        <row r="259">
          <cell r="C259" t="str">
            <v>Southampton</v>
          </cell>
          <cell r="D259" t="str">
            <v>E06000045</v>
          </cell>
          <cell r="E259" t="str">
            <v>Unitary Authority</v>
          </cell>
          <cell r="F259">
            <v>249537</v>
          </cell>
          <cell r="G259">
            <v>172205</v>
          </cell>
          <cell r="H259">
            <v>5.8282417799999999</v>
          </cell>
          <cell r="I259">
            <v>0.6900980616101019</v>
          </cell>
          <cell r="J259">
            <v>25023</v>
          </cell>
          <cell r="K259">
            <v>22643</v>
          </cell>
          <cell r="L259">
            <v>22259</v>
          </cell>
          <cell r="M259">
            <v>20119</v>
          </cell>
          <cell r="N259">
            <v>16441</v>
          </cell>
          <cell r="O259">
            <v>14810</v>
          </cell>
          <cell r="P259">
            <v>14582</v>
          </cell>
          <cell r="Q259">
            <v>13898</v>
          </cell>
          <cell r="R259">
            <v>11280</v>
          </cell>
          <cell r="S259">
            <v>11150</v>
          </cell>
          <cell r="T259">
            <v>127169</v>
          </cell>
          <cell r="U259">
            <v>122368</v>
          </cell>
          <cell r="V259">
            <v>3305</v>
          </cell>
          <cell r="W259">
            <v>1693</v>
          </cell>
          <cell r="X259">
            <v>1612</v>
          </cell>
          <cell r="Y259">
            <v>3254</v>
          </cell>
          <cell r="Z259">
            <v>1711</v>
          </cell>
          <cell r="AA259">
            <v>1543</v>
          </cell>
          <cell r="AB259">
            <v>3265</v>
          </cell>
          <cell r="AC259">
            <v>1701</v>
          </cell>
          <cell r="AD259">
            <v>1564</v>
          </cell>
          <cell r="AE259">
            <v>3362</v>
          </cell>
          <cell r="AF259">
            <v>1750</v>
          </cell>
          <cell r="AG259">
            <v>1612</v>
          </cell>
          <cell r="AH259">
            <v>3261</v>
          </cell>
          <cell r="AI259">
            <v>1663</v>
          </cell>
          <cell r="AJ259">
            <v>1598</v>
          </cell>
          <cell r="AK259">
            <v>3035</v>
          </cell>
          <cell r="AL259">
            <v>1538</v>
          </cell>
          <cell r="AM259">
            <v>1497</v>
          </cell>
          <cell r="AN259">
            <v>2996</v>
          </cell>
          <cell r="AO259">
            <v>1562</v>
          </cell>
          <cell r="AP259">
            <v>1434</v>
          </cell>
          <cell r="AQ259">
            <v>2940</v>
          </cell>
          <cell r="AR259">
            <v>1549</v>
          </cell>
          <cell r="AS259">
            <v>1391</v>
          </cell>
          <cell r="AT259">
            <v>2783</v>
          </cell>
          <cell r="AU259">
            <v>1411</v>
          </cell>
          <cell r="AV259">
            <v>1372</v>
          </cell>
          <cell r="AW259">
            <v>2589</v>
          </cell>
          <cell r="AX259">
            <v>1308</v>
          </cell>
          <cell r="AY259">
            <v>1281</v>
          </cell>
          <cell r="AZ259">
            <v>2394</v>
          </cell>
          <cell r="BA259">
            <v>1211</v>
          </cell>
          <cell r="BB259">
            <v>1183</v>
          </cell>
          <cell r="BC259">
            <v>2363</v>
          </cell>
          <cell r="BD259">
            <v>1228</v>
          </cell>
          <cell r="BE259">
            <v>1135</v>
          </cell>
          <cell r="BF259">
            <v>2196</v>
          </cell>
          <cell r="BG259">
            <v>1153</v>
          </cell>
          <cell r="BH259">
            <v>1043</v>
          </cell>
          <cell r="BI259">
            <v>2161</v>
          </cell>
          <cell r="BJ259">
            <v>1149</v>
          </cell>
          <cell r="BK259">
            <v>1012</v>
          </cell>
          <cell r="BL259">
            <v>2188</v>
          </cell>
          <cell r="BM259">
            <v>1059</v>
          </cell>
          <cell r="BN259">
            <v>1129</v>
          </cell>
          <cell r="BO259">
            <v>2292</v>
          </cell>
          <cell r="BP259">
            <v>1190</v>
          </cell>
          <cell r="BQ259">
            <v>1102</v>
          </cell>
          <cell r="BR259">
            <v>2395</v>
          </cell>
          <cell r="BS259">
            <v>1207</v>
          </cell>
          <cell r="BT259">
            <v>1188</v>
          </cell>
          <cell r="BU259">
            <v>2373</v>
          </cell>
          <cell r="BV259">
            <v>1277</v>
          </cell>
          <cell r="BW259">
            <v>1096</v>
          </cell>
          <cell r="BX259">
            <v>3347</v>
          </cell>
          <cell r="BY259">
            <v>1703</v>
          </cell>
          <cell r="BZ259">
            <v>1644</v>
          </cell>
          <cell r="CA259">
            <v>6125</v>
          </cell>
          <cell r="CB259">
            <v>3119</v>
          </cell>
          <cell r="CC259">
            <v>3006</v>
          </cell>
          <cell r="CD259">
            <v>7320</v>
          </cell>
          <cell r="CE259">
            <v>3656</v>
          </cell>
          <cell r="CF259">
            <v>3664</v>
          </cell>
          <cell r="CG259">
            <v>7351</v>
          </cell>
          <cell r="CH259">
            <v>3868</v>
          </cell>
          <cell r="CI259">
            <v>3483</v>
          </cell>
          <cell r="CJ259">
            <v>6963</v>
          </cell>
          <cell r="CK259">
            <v>3817</v>
          </cell>
          <cell r="CL259">
            <v>3146</v>
          </cell>
          <cell r="CM259">
            <v>6234</v>
          </cell>
          <cell r="CN259">
            <v>3412</v>
          </cell>
          <cell r="CO259">
            <v>2822</v>
          </cell>
          <cell r="CP259">
            <v>5558</v>
          </cell>
          <cell r="CQ259">
            <v>2964</v>
          </cell>
          <cell r="CR259">
            <v>2594</v>
          </cell>
          <cell r="CS259">
            <v>5344</v>
          </cell>
          <cell r="CT259">
            <v>2900</v>
          </cell>
          <cell r="CU259">
            <v>2444</v>
          </cell>
          <cell r="CV259">
            <v>4546</v>
          </cell>
          <cell r="CW259">
            <v>2428</v>
          </cell>
          <cell r="CX259">
            <v>2118</v>
          </cell>
          <cell r="CY259">
            <v>4310</v>
          </cell>
          <cell r="CZ259">
            <v>2263</v>
          </cell>
          <cell r="DA259">
            <v>2047</v>
          </cell>
          <cell r="DB259">
            <v>4111</v>
          </cell>
          <cell r="DC259">
            <v>2130</v>
          </cell>
          <cell r="DD259">
            <v>1981</v>
          </cell>
          <cell r="DE259">
            <v>4119</v>
          </cell>
          <cell r="DF259">
            <v>2096</v>
          </cell>
          <cell r="DG259">
            <v>2023</v>
          </cell>
          <cell r="DH259">
            <v>4246</v>
          </cell>
          <cell r="DI259">
            <v>2238</v>
          </cell>
          <cell r="DJ259">
            <v>2008</v>
          </cell>
          <cell r="DK259">
            <v>3915</v>
          </cell>
          <cell r="DL259">
            <v>2080</v>
          </cell>
          <cell r="DM259">
            <v>1835</v>
          </cell>
          <cell r="DN259">
            <v>4016</v>
          </cell>
          <cell r="DO259">
            <v>2064</v>
          </cell>
          <cell r="DP259">
            <v>1952</v>
          </cell>
          <cell r="DQ259">
            <v>3908</v>
          </cell>
          <cell r="DR259">
            <v>2031</v>
          </cell>
          <cell r="DS259">
            <v>1877</v>
          </cell>
          <cell r="DT259">
            <v>3863</v>
          </cell>
          <cell r="DU259">
            <v>2029</v>
          </cell>
          <cell r="DV259">
            <v>1834</v>
          </cell>
          <cell r="DW259">
            <v>3785</v>
          </cell>
          <cell r="DX259">
            <v>1944</v>
          </cell>
          <cell r="DY259">
            <v>1841</v>
          </cell>
          <cell r="DZ259">
            <v>3433</v>
          </cell>
          <cell r="EA259">
            <v>1768</v>
          </cell>
          <cell r="EB259">
            <v>1665</v>
          </cell>
          <cell r="EC259">
            <v>3151</v>
          </cell>
          <cell r="ED259">
            <v>1636</v>
          </cell>
          <cell r="EE259">
            <v>1515</v>
          </cell>
          <cell r="EF259">
            <v>3058</v>
          </cell>
          <cell r="EG259">
            <v>1591</v>
          </cell>
          <cell r="EH259">
            <v>1467</v>
          </cell>
          <cell r="EI259">
            <v>3088</v>
          </cell>
          <cell r="EJ259">
            <v>1665</v>
          </cell>
          <cell r="EK259">
            <v>1423</v>
          </cell>
          <cell r="EL259">
            <v>2979</v>
          </cell>
          <cell r="EM259">
            <v>1605</v>
          </cell>
          <cell r="EN259">
            <v>1374</v>
          </cell>
          <cell r="EO259">
            <v>2932</v>
          </cell>
          <cell r="EP259">
            <v>1575</v>
          </cell>
          <cell r="EQ259">
            <v>1357</v>
          </cell>
          <cell r="ER259">
            <v>3033</v>
          </cell>
          <cell r="ES259">
            <v>1613</v>
          </cell>
          <cell r="ET259">
            <v>1420</v>
          </cell>
          <cell r="EU259">
            <v>2777</v>
          </cell>
          <cell r="EV259">
            <v>1485</v>
          </cell>
          <cell r="EW259">
            <v>1292</v>
          </cell>
          <cell r="EX259">
            <v>3015</v>
          </cell>
          <cell r="EY259">
            <v>1559</v>
          </cell>
          <cell r="EZ259">
            <v>1456</v>
          </cell>
          <cell r="FA259">
            <v>2844</v>
          </cell>
          <cell r="FB259">
            <v>1503</v>
          </cell>
          <cell r="FC259">
            <v>1341</v>
          </cell>
          <cell r="FD259">
            <v>2633</v>
          </cell>
          <cell r="FE259">
            <v>1364</v>
          </cell>
          <cell r="FF259">
            <v>1269</v>
          </cell>
          <cell r="FG259">
            <v>2815</v>
          </cell>
          <cell r="FH259">
            <v>1421</v>
          </cell>
          <cell r="FI259">
            <v>1394</v>
          </cell>
          <cell r="FJ259">
            <v>2911</v>
          </cell>
          <cell r="FK259">
            <v>1442</v>
          </cell>
          <cell r="FL259">
            <v>1469</v>
          </cell>
          <cell r="FM259">
            <v>2901</v>
          </cell>
          <cell r="FN259">
            <v>1486</v>
          </cell>
          <cell r="FO259">
            <v>1415</v>
          </cell>
          <cell r="FP259">
            <v>3043</v>
          </cell>
          <cell r="FQ259">
            <v>1544</v>
          </cell>
          <cell r="FR259">
            <v>1499</v>
          </cell>
          <cell r="FS259">
            <v>2935</v>
          </cell>
          <cell r="FT259">
            <v>1524</v>
          </cell>
          <cell r="FU259">
            <v>1411</v>
          </cell>
          <cell r="FV259">
            <v>2919</v>
          </cell>
          <cell r="FW259">
            <v>1462</v>
          </cell>
          <cell r="FX259">
            <v>1457</v>
          </cell>
          <cell r="FY259">
            <v>2845</v>
          </cell>
          <cell r="FZ259">
            <v>1467</v>
          </cell>
          <cell r="GA259">
            <v>1378</v>
          </cell>
          <cell r="GB259">
            <v>2634</v>
          </cell>
          <cell r="GC259">
            <v>1369</v>
          </cell>
          <cell r="GD259">
            <v>1265</v>
          </cell>
          <cell r="GE259">
            <v>2530</v>
          </cell>
          <cell r="GF259">
            <v>1246</v>
          </cell>
          <cell r="GG259">
            <v>1284</v>
          </cell>
          <cell r="GH259">
            <v>2493</v>
          </cell>
          <cell r="GI259">
            <v>1289</v>
          </cell>
          <cell r="GJ259">
            <v>1204</v>
          </cell>
          <cell r="GK259">
            <v>2568</v>
          </cell>
          <cell r="GL259">
            <v>1296</v>
          </cell>
          <cell r="GM259">
            <v>1272</v>
          </cell>
          <cell r="GN259">
            <v>2342</v>
          </cell>
          <cell r="GO259">
            <v>1191</v>
          </cell>
          <cell r="GP259">
            <v>1151</v>
          </cell>
          <cell r="GQ259">
            <v>2193</v>
          </cell>
          <cell r="GR259">
            <v>1164</v>
          </cell>
          <cell r="GS259">
            <v>1029</v>
          </cell>
          <cell r="GT259">
            <v>2147</v>
          </cell>
          <cell r="GU259">
            <v>1070</v>
          </cell>
          <cell r="GV259">
            <v>1077</v>
          </cell>
          <cell r="GW259">
            <v>2101</v>
          </cell>
          <cell r="GX259">
            <v>1000</v>
          </cell>
          <cell r="GY259">
            <v>1101</v>
          </cell>
          <cell r="GZ259">
            <v>2087</v>
          </cell>
          <cell r="HA259">
            <v>1054</v>
          </cell>
          <cell r="HB259">
            <v>1033</v>
          </cell>
          <cell r="HC259">
            <v>1953</v>
          </cell>
          <cell r="HD259">
            <v>972</v>
          </cell>
          <cell r="HE259">
            <v>981</v>
          </cell>
          <cell r="HF259">
            <v>2016</v>
          </cell>
          <cell r="HG259">
            <v>998</v>
          </cell>
          <cell r="HH259">
            <v>1018</v>
          </cell>
          <cell r="HI259">
            <v>2032</v>
          </cell>
          <cell r="HJ259">
            <v>997</v>
          </cell>
          <cell r="HK259">
            <v>1035</v>
          </cell>
          <cell r="HL259">
            <v>2021</v>
          </cell>
          <cell r="HM259">
            <v>1008</v>
          </cell>
          <cell r="HN259">
            <v>1013</v>
          </cell>
          <cell r="HO259">
            <v>2031</v>
          </cell>
          <cell r="HP259">
            <v>972</v>
          </cell>
          <cell r="HQ259">
            <v>1059</v>
          </cell>
          <cell r="HR259">
            <v>2216</v>
          </cell>
          <cell r="HS259">
            <v>1071</v>
          </cell>
          <cell r="HT259">
            <v>1145</v>
          </cell>
          <cell r="HU259">
            <v>1796</v>
          </cell>
          <cell r="HV259">
            <v>901</v>
          </cell>
          <cell r="HW259">
            <v>895</v>
          </cell>
          <cell r="HX259">
            <v>1765</v>
          </cell>
          <cell r="HY259">
            <v>839</v>
          </cell>
          <cell r="HZ259">
            <v>926</v>
          </cell>
          <cell r="IA259">
            <v>1592</v>
          </cell>
          <cell r="IB259">
            <v>753</v>
          </cell>
          <cell r="IC259">
            <v>839</v>
          </cell>
          <cell r="ID259">
            <v>1535</v>
          </cell>
          <cell r="IE259">
            <v>732</v>
          </cell>
          <cell r="IF259">
            <v>803</v>
          </cell>
          <cell r="IG259">
            <v>1402</v>
          </cell>
          <cell r="IH259">
            <v>648</v>
          </cell>
          <cell r="II259">
            <v>754</v>
          </cell>
          <cell r="IJ259">
            <v>1238</v>
          </cell>
          <cell r="IK259">
            <v>595</v>
          </cell>
          <cell r="IL259">
            <v>643</v>
          </cell>
          <cell r="IM259">
            <v>1192</v>
          </cell>
          <cell r="IN259">
            <v>546</v>
          </cell>
          <cell r="IO259">
            <v>646</v>
          </cell>
          <cell r="IP259">
            <v>1256</v>
          </cell>
          <cell r="IQ259">
            <v>627</v>
          </cell>
          <cell r="IR259">
            <v>629</v>
          </cell>
          <cell r="IS259">
            <v>1220</v>
          </cell>
          <cell r="IT259">
            <v>507</v>
          </cell>
          <cell r="IU259">
            <v>713</v>
          </cell>
          <cell r="IV259">
            <v>1106</v>
          </cell>
          <cell r="IW259">
            <v>480</v>
          </cell>
          <cell r="IX259">
            <v>626</v>
          </cell>
          <cell r="IY259">
            <v>1092</v>
          </cell>
          <cell r="IZ259">
            <v>489</v>
          </cell>
          <cell r="JA259">
            <v>603</v>
          </cell>
          <cell r="JB259">
            <v>964</v>
          </cell>
          <cell r="JC259">
            <v>408</v>
          </cell>
          <cell r="JD259">
            <v>556</v>
          </cell>
          <cell r="JE259">
            <v>913</v>
          </cell>
          <cell r="JF259">
            <v>401</v>
          </cell>
          <cell r="JG259">
            <v>512</v>
          </cell>
          <cell r="JH259">
            <v>931</v>
          </cell>
          <cell r="JI259">
            <v>378</v>
          </cell>
          <cell r="JJ259">
            <v>553</v>
          </cell>
          <cell r="JK259">
            <v>896</v>
          </cell>
          <cell r="JL259">
            <v>328</v>
          </cell>
          <cell r="JM259">
            <v>568</v>
          </cell>
          <cell r="JN259">
            <v>893</v>
          </cell>
          <cell r="JO259">
            <v>362</v>
          </cell>
          <cell r="JP259">
            <v>531</v>
          </cell>
          <cell r="JQ259">
            <v>724</v>
          </cell>
          <cell r="JR259">
            <v>285</v>
          </cell>
          <cell r="JS259">
            <v>439</v>
          </cell>
          <cell r="JT259">
            <v>722</v>
          </cell>
          <cell r="JU259">
            <v>279</v>
          </cell>
          <cell r="JV259">
            <v>443</v>
          </cell>
          <cell r="JW259">
            <v>613</v>
          </cell>
          <cell r="JX259">
            <v>208</v>
          </cell>
          <cell r="JY259">
            <v>405</v>
          </cell>
          <cell r="JZ259">
            <v>551</v>
          </cell>
          <cell r="KA259">
            <v>199</v>
          </cell>
          <cell r="KB259">
            <v>352</v>
          </cell>
          <cell r="KC259">
            <v>474</v>
          </cell>
          <cell r="KD259">
            <v>178</v>
          </cell>
          <cell r="KE259">
            <v>296</v>
          </cell>
          <cell r="KF259">
            <v>1773</v>
          </cell>
          <cell r="KG259">
            <v>517</v>
          </cell>
          <cell r="KH259">
            <v>1256</v>
          </cell>
        </row>
        <row r="260">
          <cell r="C260" t="str">
            <v>Southend-on-Sea</v>
          </cell>
          <cell r="D260" t="str">
            <v>E06000033</v>
          </cell>
          <cell r="E260" t="str">
            <v>Unitary Authority</v>
          </cell>
          <cell r="F260">
            <v>178702</v>
          </cell>
          <cell r="G260">
            <v>110434</v>
          </cell>
          <cell r="H260">
            <v>5.0958636400000001</v>
          </cell>
          <cell r="I260">
            <v>0.61797853409586911</v>
          </cell>
          <cell r="J260">
            <v>8932</v>
          </cell>
          <cell r="K260">
            <v>8733</v>
          </cell>
          <cell r="L260">
            <v>10924</v>
          </cell>
          <cell r="M260">
            <v>11509</v>
          </cell>
          <cell r="N260">
            <v>12267</v>
          </cell>
          <cell r="O260">
            <v>12382</v>
          </cell>
          <cell r="P260">
            <v>12850</v>
          </cell>
          <cell r="Q260">
            <v>12820</v>
          </cell>
          <cell r="R260">
            <v>10019</v>
          </cell>
          <cell r="S260">
            <v>9998</v>
          </cell>
          <cell r="T260">
            <v>87505</v>
          </cell>
          <cell r="U260">
            <v>91197</v>
          </cell>
          <cell r="V260">
            <v>2189</v>
          </cell>
          <cell r="W260">
            <v>1086</v>
          </cell>
          <cell r="X260">
            <v>1103</v>
          </cell>
          <cell r="Y260">
            <v>2312</v>
          </cell>
          <cell r="Z260">
            <v>1207</v>
          </cell>
          <cell r="AA260">
            <v>1105</v>
          </cell>
          <cell r="AB260">
            <v>2244</v>
          </cell>
          <cell r="AC260">
            <v>1134</v>
          </cell>
          <cell r="AD260">
            <v>1110</v>
          </cell>
          <cell r="AE260">
            <v>2360</v>
          </cell>
          <cell r="AF260">
            <v>1193</v>
          </cell>
          <cell r="AG260">
            <v>1167</v>
          </cell>
          <cell r="AH260">
            <v>2296</v>
          </cell>
          <cell r="AI260">
            <v>1195</v>
          </cell>
          <cell r="AJ260">
            <v>1101</v>
          </cell>
          <cell r="AK260">
            <v>2310</v>
          </cell>
          <cell r="AL260">
            <v>1141</v>
          </cell>
          <cell r="AM260">
            <v>1169</v>
          </cell>
          <cell r="AN260">
            <v>2333</v>
          </cell>
          <cell r="AO260">
            <v>1177</v>
          </cell>
          <cell r="AP260">
            <v>1156</v>
          </cell>
          <cell r="AQ260">
            <v>2259</v>
          </cell>
          <cell r="AR260">
            <v>1192</v>
          </cell>
          <cell r="AS260">
            <v>1067</v>
          </cell>
          <cell r="AT260">
            <v>2206</v>
          </cell>
          <cell r="AU260">
            <v>1119</v>
          </cell>
          <cell r="AV260">
            <v>1087</v>
          </cell>
          <cell r="AW260">
            <v>2086</v>
          </cell>
          <cell r="AX260">
            <v>1056</v>
          </cell>
          <cell r="AY260">
            <v>1030</v>
          </cell>
          <cell r="AZ260">
            <v>1999</v>
          </cell>
          <cell r="BA260">
            <v>950</v>
          </cell>
          <cell r="BB260">
            <v>1049</v>
          </cell>
          <cell r="BC260">
            <v>1946</v>
          </cell>
          <cell r="BD260">
            <v>1053</v>
          </cell>
          <cell r="BE260">
            <v>893</v>
          </cell>
          <cell r="BF260">
            <v>1866</v>
          </cell>
          <cell r="BG260">
            <v>997</v>
          </cell>
          <cell r="BH260">
            <v>869</v>
          </cell>
          <cell r="BI260">
            <v>1901</v>
          </cell>
          <cell r="BJ260">
            <v>979</v>
          </cell>
          <cell r="BK260">
            <v>922</v>
          </cell>
          <cell r="BL260">
            <v>1935</v>
          </cell>
          <cell r="BM260">
            <v>944</v>
          </cell>
          <cell r="BN260">
            <v>991</v>
          </cell>
          <cell r="BO260">
            <v>1983</v>
          </cell>
          <cell r="BP260">
            <v>1038</v>
          </cell>
          <cell r="BQ260">
            <v>945</v>
          </cell>
          <cell r="BR260">
            <v>2081</v>
          </cell>
          <cell r="BS260">
            <v>1030</v>
          </cell>
          <cell r="BT260">
            <v>1051</v>
          </cell>
          <cell r="BU260">
            <v>2096</v>
          </cell>
          <cell r="BV260">
            <v>1062</v>
          </cell>
          <cell r="BW260">
            <v>1034</v>
          </cell>
          <cell r="BX260">
            <v>2153</v>
          </cell>
          <cell r="BY260">
            <v>1140</v>
          </cell>
          <cell r="BZ260">
            <v>1013</v>
          </cell>
          <cell r="CA260">
            <v>1803</v>
          </cell>
          <cell r="CB260">
            <v>905</v>
          </cell>
          <cell r="CC260">
            <v>898</v>
          </cell>
          <cell r="CD260">
            <v>1697</v>
          </cell>
          <cell r="CE260">
            <v>890</v>
          </cell>
          <cell r="CF260">
            <v>807</v>
          </cell>
          <cell r="CG260">
            <v>1903</v>
          </cell>
          <cell r="CH260">
            <v>973</v>
          </cell>
          <cell r="CI260">
            <v>930</v>
          </cell>
          <cell r="CJ260">
            <v>1912</v>
          </cell>
          <cell r="CK260">
            <v>963</v>
          </cell>
          <cell r="CL260">
            <v>949</v>
          </cell>
          <cell r="CM260">
            <v>1974</v>
          </cell>
          <cell r="CN260">
            <v>1002</v>
          </cell>
          <cell r="CO260">
            <v>972</v>
          </cell>
          <cell r="CP260">
            <v>2046</v>
          </cell>
          <cell r="CQ260">
            <v>967</v>
          </cell>
          <cell r="CR260">
            <v>1079</v>
          </cell>
          <cell r="CS260">
            <v>2047</v>
          </cell>
          <cell r="CT260">
            <v>977</v>
          </cell>
          <cell r="CU260">
            <v>1070</v>
          </cell>
          <cell r="CV260">
            <v>2040</v>
          </cell>
          <cell r="CW260">
            <v>1021</v>
          </cell>
          <cell r="CX260">
            <v>1019</v>
          </cell>
          <cell r="CY260">
            <v>2127</v>
          </cell>
          <cell r="CZ260">
            <v>1008</v>
          </cell>
          <cell r="DA260">
            <v>1119</v>
          </cell>
          <cell r="DB260">
            <v>2210</v>
          </cell>
          <cell r="DC260">
            <v>1081</v>
          </cell>
          <cell r="DD260">
            <v>1129</v>
          </cell>
          <cell r="DE260">
            <v>2297</v>
          </cell>
          <cell r="DF260">
            <v>1138</v>
          </cell>
          <cell r="DG260">
            <v>1159</v>
          </cell>
          <cell r="DH260">
            <v>2364</v>
          </cell>
          <cell r="DI260">
            <v>1130</v>
          </cell>
          <cell r="DJ260">
            <v>1234</v>
          </cell>
          <cell r="DK260">
            <v>2225</v>
          </cell>
          <cell r="DL260">
            <v>1048</v>
          </cell>
          <cell r="DM260">
            <v>1177</v>
          </cell>
          <cell r="DN260">
            <v>2281</v>
          </cell>
          <cell r="DO260">
            <v>1171</v>
          </cell>
          <cell r="DP260">
            <v>1110</v>
          </cell>
          <cell r="DQ260">
            <v>2438</v>
          </cell>
          <cell r="DR260">
            <v>1171</v>
          </cell>
          <cell r="DS260">
            <v>1267</v>
          </cell>
          <cell r="DT260">
            <v>2404</v>
          </cell>
          <cell r="DU260">
            <v>1179</v>
          </cell>
          <cell r="DV260">
            <v>1225</v>
          </cell>
          <cell r="DW260">
            <v>2637</v>
          </cell>
          <cell r="DX260">
            <v>1402</v>
          </cell>
          <cell r="DY260">
            <v>1235</v>
          </cell>
          <cell r="DZ260">
            <v>2455</v>
          </cell>
          <cell r="EA260">
            <v>1179</v>
          </cell>
          <cell r="EB260">
            <v>1276</v>
          </cell>
          <cell r="EC260">
            <v>2277</v>
          </cell>
          <cell r="ED260">
            <v>1124</v>
          </cell>
          <cell r="EE260">
            <v>1153</v>
          </cell>
          <cell r="EF260">
            <v>2223</v>
          </cell>
          <cell r="EG260">
            <v>1073</v>
          </cell>
          <cell r="EH260">
            <v>1150</v>
          </cell>
          <cell r="EI260">
            <v>2318</v>
          </cell>
          <cell r="EJ260">
            <v>1152</v>
          </cell>
          <cell r="EK260">
            <v>1166</v>
          </cell>
          <cell r="EL260">
            <v>2279</v>
          </cell>
          <cell r="EM260">
            <v>1111</v>
          </cell>
          <cell r="EN260">
            <v>1168</v>
          </cell>
          <cell r="EO260">
            <v>2519</v>
          </cell>
          <cell r="EP260">
            <v>1247</v>
          </cell>
          <cell r="EQ260">
            <v>1272</v>
          </cell>
          <cell r="ER260">
            <v>2700</v>
          </cell>
          <cell r="ES260">
            <v>1325</v>
          </cell>
          <cell r="ET260">
            <v>1375</v>
          </cell>
          <cell r="EU260">
            <v>2674</v>
          </cell>
          <cell r="EV260">
            <v>1367</v>
          </cell>
          <cell r="EW260">
            <v>1307</v>
          </cell>
          <cell r="EX260">
            <v>2567</v>
          </cell>
          <cell r="EY260">
            <v>1287</v>
          </cell>
          <cell r="EZ260">
            <v>1280</v>
          </cell>
          <cell r="FA260">
            <v>2552</v>
          </cell>
          <cell r="FB260">
            <v>1265</v>
          </cell>
          <cell r="FC260">
            <v>1287</v>
          </cell>
          <cell r="FD260">
            <v>2638</v>
          </cell>
          <cell r="FE260">
            <v>1324</v>
          </cell>
          <cell r="FF260">
            <v>1314</v>
          </cell>
          <cell r="FG260">
            <v>2707</v>
          </cell>
          <cell r="FH260">
            <v>1320</v>
          </cell>
          <cell r="FI260">
            <v>1387</v>
          </cell>
          <cell r="FJ260">
            <v>2610</v>
          </cell>
          <cell r="FK260">
            <v>1266</v>
          </cell>
          <cell r="FL260">
            <v>1344</v>
          </cell>
          <cell r="FM260">
            <v>2589</v>
          </cell>
          <cell r="FN260">
            <v>1245</v>
          </cell>
          <cell r="FO260">
            <v>1344</v>
          </cell>
          <cell r="FP260">
            <v>2608</v>
          </cell>
          <cell r="FQ260">
            <v>1347</v>
          </cell>
          <cell r="FR260">
            <v>1261</v>
          </cell>
          <cell r="FS260">
            <v>2621</v>
          </cell>
          <cell r="FT260">
            <v>1338</v>
          </cell>
          <cell r="FU260">
            <v>1283</v>
          </cell>
          <cell r="FV260">
            <v>2494</v>
          </cell>
          <cell r="FW260">
            <v>1242</v>
          </cell>
          <cell r="FX260">
            <v>1252</v>
          </cell>
          <cell r="FY260">
            <v>2456</v>
          </cell>
          <cell r="FZ260">
            <v>1282</v>
          </cell>
          <cell r="GA260">
            <v>1174</v>
          </cell>
          <cell r="GB260">
            <v>2395</v>
          </cell>
          <cell r="GC260">
            <v>1221</v>
          </cell>
          <cell r="GD260">
            <v>1174</v>
          </cell>
          <cell r="GE260">
            <v>2370</v>
          </cell>
          <cell r="GF260">
            <v>1204</v>
          </cell>
          <cell r="GG260">
            <v>1166</v>
          </cell>
          <cell r="GH260">
            <v>2171</v>
          </cell>
          <cell r="GI260">
            <v>1076</v>
          </cell>
          <cell r="GJ260">
            <v>1095</v>
          </cell>
          <cell r="GK260">
            <v>2139</v>
          </cell>
          <cell r="GL260">
            <v>1112</v>
          </cell>
          <cell r="GM260">
            <v>1027</v>
          </cell>
          <cell r="GN260">
            <v>1948</v>
          </cell>
          <cell r="GO260">
            <v>968</v>
          </cell>
          <cell r="GP260">
            <v>980</v>
          </cell>
          <cell r="GQ260">
            <v>1912</v>
          </cell>
          <cell r="GR260">
            <v>985</v>
          </cell>
          <cell r="GS260">
            <v>927</v>
          </cell>
          <cell r="GT260">
            <v>1875</v>
          </cell>
          <cell r="GU260">
            <v>913</v>
          </cell>
          <cell r="GV260">
            <v>962</v>
          </cell>
          <cell r="GW260">
            <v>1931</v>
          </cell>
          <cell r="GX260">
            <v>943</v>
          </cell>
          <cell r="GY260">
            <v>988</v>
          </cell>
          <cell r="GZ260">
            <v>1959</v>
          </cell>
          <cell r="HA260">
            <v>953</v>
          </cell>
          <cell r="HB260">
            <v>1006</v>
          </cell>
          <cell r="HC260">
            <v>1898</v>
          </cell>
          <cell r="HD260">
            <v>986</v>
          </cell>
          <cell r="HE260">
            <v>912</v>
          </cell>
          <cell r="HF260">
            <v>1814</v>
          </cell>
          <cell r="HG260">
            <v>879</v>
          </cell>
          <cell r="HH260">
            <v>935</v>
          </cell>
          <cell r="HI260">
            <v>1892</v>
          </cell>
          <cell r="HJ260">
            <v>842</v>
          </cell>
          <cell r="HK260">
            <v>1050</v>
          </cell>
          <cell r="HL260">
            <v>1969</v>
          </cell>
          <cell r="HM260">
            <v>970</v>
          </cell>
          <cell r="HN260">
            <v>999</v>
          </cell>
          <cell r="HO260">
            <v>2200</v>
          </cell>
          <cell r="HP260">
            <v>1071</v>
          </cell>
          <cell r="HQ260">
            <v>1129</v>
          </cell>
          <cell r="HR260">
            <v>2322</v>
          </cell>
          <cell r="HS260">
            <v>1114</v>
          </cell>
          <cell r="HT260">
            <v>1208</v>
          </cell>
          <cell r="HU260">
            <v>1832</v>
          </cell>
          <cell r="HV260">
            <v>890</v>
          </cell>
          <cell r="HW260">
            <v>942</v>
          </cell>
          <cell r="HX260">
            <v>1775</v>
          </cell>
          <cell r="HY260">
            <v>827</v>
          </cell>
          <cell r="HZ260">
            <v>948</v>
          </cell>
          <cell r="IA260">
            <v>1713</v>
          </cell>
          <cell r="IB260">
            <v>802</v>
          </cell>
          <cell r="IC260">
            <v>911</v>
          </cell>
          <cell r="ID260">
            <v>1533</v>
          </cell>
          <cell r="IE260">
            <v>674</v>
          </cell>
          <cell r="IF260">
            <v>859</v>
          </cell>
          <cell r="IG260">
            <v>1445</v>
          </cell>
          <cell r="IH260">
            <v>689</v>
          </cell>
          <cell r="II260">
            <v>756</v>
          </cell>
          <cell r="IJ260">
            <v>1154</v>
          </cell>
          <cell r="IK260">
            <v>534</v>
          </cell>
          <cell r="IL260">
            <v>620</v>
          </cell>
          <cell r="IM260">
            <v>1292</v>
          </cell>
          <cell r="IN260">
            <v>597</v>
          </cell>
          <cell r="IO260">
            <v>695</v>
          </cell>
          <cell r="IP260">
            <v>1276</v>
          </cell>
          <cell r="IQ260">
            <v>565</v>
          </cell>
          <cell r="IR260">
            <v>711</v>
          </cell>
          <cell r="IS260">
            <v>1252</v>
          </cell>
          <cell r="IT260">
            <v>589</v>
          </cell>
          <cell r="IU260">
            <v>663</v>
          </cell>
          <cell r="IV260">
            <v>1153</v>
          </cell>
          <cell r="IW260">
            <v>553</v>
          </cell>
          <cell r="IX260">
            <v>600</v>
          </cell>
          <cell r="IY260">
            <v>1107</v>
          </cell>
          <cell r="IZ260">
            <v>515</v>
          </cell>
          <cell r="JA260">
            <v>592</v>
          </cell>
          <cell r="JB260">
            <v>1072</v>
          </cell>
          <cell r="JC260">
            <v>446</v>
          </cell>
          <cell r="JD260">
            <v>626</v>
          </cell>
          <cell r="JE260">
            <v>985</v>
          </cell>
          <cell r="JF260">
            <v>457</v>
          </cell>
          <cell r="JG260">
            <v>528</v>
          </cell>
          <cell r="JH260">
            <v>939</v>
          </cell>
          <cell r="JI260">
            <v>395</v>
          </cell>
          <cell r="JJ260">
            <v>544</v>
          </cell>
          <cell r="JK260">
            <v>893</v>
          </cell>
          <cell r="JL260">
            <v>380</v>
          </cell>
          <cell r="JM260">
            <v>513</v>
          </cell>
          <cell r="JN260">
            <v>834</v>
          </cell>
          <cell r="JO260">
            <v>328</v>
          </cell>
          <cell r="JP260">
            <v>506</v>
          </cell>
          <cell r="JQ260">
            <v>778</v>
          </cell>
          <cell r="JR260">
            <v>326</v>
          </cell>
          <cell r="JS260">
            <v>452</v>
          </cell>
          <cell r="JT260">
            <v>731</v>
          </cell>
          <cell r="JU260">
            <v>293</v>
          </cell>
          <cell r="JV260">
            <v>438</v>
          </cell>
          <cell r="JW260">
            <v>678</v>
          </cell>
          <cell r="JX260">
            <v>246</v>
          </cell>
          <cell r="JY260">
            <v>432</v>
          </cell>
          <cell r="JZ260">
            <v>620</v>
          </cell>
          <cell r="KA260">
            <v>207</v>
          </cell>
          <cell r="KB260">
            <v>413</v>
          </cell>
          <cell r="KC260">
            <v>484</v>
          </cell>
          <cell r="KD260">
            <v>159</v>
          </cell>
          <cell r="KE260">
            <v>325</v>
          </cell>
          <cell r="KF260">
            <v>2114</v>
          </cell>
          <cell r="KG260">
            <v>583</v>
          </cell>
          <cell r="KH260">
            <v>1531</v>
          </cell>
        </row>
        <row r="261">
          <cell r="C261" t="str">
            <v>Southwark</v>
          </cell>
          <cell r="D261" t="str">
            <v>E09000028</v>
          </cell>
          <cell r="E261" t="str">
            <v>London Borough</v>
          </cell>
          <cell r="F261">
            <v>308901</v>
          </cell>
          <cell r="G261">
            <v>227049</v>
          </cell>
          <cell r="H261">
            <v>6.4821534500000002</v>
          </cell>
          <cell r="I261">
            <v>0.73502190022045899</v>
          </cell>
          <cell r="J261">
            <v>18167</v>
          </cell>
          <cell r="K261">
            <v>19867</v>
          </cell>
          <cell r="L261">
            <v>37339</v>
          </cell>
          <cell r="M261">
            <v>37465</v>
          </cell>
          <cell r="N261">
            <v>25911</v>
          </cell>
          <cell r="O261">
            <v>23920</v>
          </cell>
          <cell r="P261">
            <v>20100</v>
          </cell>
          <cell r="Q261">
            <v>19756</v>
          </cell>
          <cell r="R261">
            <v>12088</v>
          </cell>
          <cell r="S261">
            <v>12436</v>
          </cell>
          <cell r="T261">
            <v>153524</v>
          </cell>
          <cell r="U261">
            <v>155377</v>
          </cell>
          <cell r="V261">
            <v>4515</v>
          </cell>
          <cell r="W261">
            <v>2307</v>
          </cell>
          <cell r="X261">
            <v>2208</v>
          </cell>
          <cell r="Y261">
            <v>4347</v>
          </cell>
          <cell r="Z261">
            <v>2197</v>
          </cell>
          <cell r="AA261">
            <v>2150</v>
          </cell>
          <cell r="AB261">
            <v>4504</v>
          </cell>
          <cell r="AC261">
            <v>2260</v>
          </cell>
          <cell r="AD261">
            <v>2244</v>
          </cell>
          <cell r="AE261">
            <v>4358</v>
          </cell>
          <cell r="AF261">
            <v>2207</v>
          </cell>
          <cell r="AG261">
            <v>2151</v>
          </cell>
          <cell r="AH261">
            <v>4148</v>
          </cell>
          <cell r="AI261">
            <v>2086</v>
          </cell>
          <cell r="AJ261">
            <v>2062</v>
          </cell>
          <cell r="AK261">
            <v>3810</v>
          </cell>
          <cell r="AL261">
            <v>1960</v>
          </cell>
          <cell r="AM261">
            <v>1850</v>
          </cell>
          <cell r="AN261">
            <v>3631</v>
          </cell>
          <cell r="AO261">
            <v>1950</v>
          </cell>
          <cell r="AP261">
            <v>1681</v>
          </cell>
          <cell r="AQ261">
            <v>3734</v>
          </cell>
          <cell r="AR261">
            <v>1833</v>
          </cell>
          <cell r="AS261">
            <v>1901</v>
          </cell>
          <cell r="AT261">
            <v>3579</v>
          </cell>
          <cell r="AU261">
            <v>1800</v>
          </cell>
          <cell r="AV261">
            <v>1779</v>
          </cell>
          <cell r="AW261">
            <v>3245</v>
          </cell>
          <cell r="AX261">
            <v>1641</v>
          </cell>
          <cell r="AY261">
            <v>1604</v>
          </cell>
          <cell r="AZ261">
            <v>3250</v>
          </cell>
          <cell r="BA261">
            <v>1647</v>
          </cell>
          <cell r="BB261">
            <v>1603</v>
          </cell>
          <cell r="BC261">
            <v>2910</v>
          </cell>
          <cell r="BD261">
            <v>1468</v>
          </cell>
          <cell r="BE261">
            <v>1442</v>
          </cell>
          <cell r="BF261">
            <v>2874</v>
          </cell>
          <cell r="BG261">
            <v>1439</v>
          </cell>
          <cell r="BH261">
            <v>1435</v>
          </cell>
          <cell r="BI261">
            <v>2818</v>
          </cell>
          <cell r="BJ261">
            <v>1493</v>
          </cell>
          <cell r="BK261">
            <v>1325</v>
          </cell>
          <cell r="BL261">
            <v>2807</v>
          </cell>
          <cell r="BM261">
            <v>1430</v>
          </cell>
          <cell r="BN261">
            <v>1377</v>
          </cell>
          <cell r="BO261">
            <v>2802</v>
          </cell>
          <cell r="BP261">
            <v>1415</v>
          </cell>
          <cell r="BQ261">
            <v>1387</v>
          </cell>
          <cell r="BR261">
            <v>2870</v>
          </cell>
          <cell r="BS261">
            <v>1481</v>
          </cell>
          <cell r="BT261">
            <v>1389</v>
          </cell>
          <cell r="BU261">
            <v>2751</v>
          </cell>
          <cell r="BV261">
            <v>1446</v>
          </cell>
          <cell r="BW261">
            <v>1305</v>
          </cell>
          <cell r="BX261">
            <v>3057</v>
          </cell>
          <cell r="BY261">
            <v>1582</v>
          </cell>
          <cell r="BZ261">
            <v>1475</v>
          </cell>
          <cell r="CA261">
            <v>3742</v>
          </cell>
          <cell r="CB261">
            <v>1776</v>
          </cell>
          <cell r="CC261">
            <v>1966</v>
          </cell>
          <cell r="CD261">
            <v>4116</v>
          </cell>
          <cell r="CE261">
            <v>1947</v>
          </cell>
          <cell r="CF261">
            <v>2169</v>
          </cell>
          <cell r="CG261">
            <v>4069</v>
          </cell>
          <cell r="CH261">
            <v>2022</v>
          </cell>
          <cell r="CI261">
            <v>2047</v>
          </cell>
          <cell r="CJ261">
            <v>4727</v>
          </cell>
          <cell r="CK261">
            <v>2210</v>
          </cell>
          <cell r="CL261">
            <v>2517</v>
          </cell>
          <cell r="CM261">
            <v>5794</v>
          </cell>
          <cell r="CN261">
            <v>2573</v>
          </cell>
          <cell r="CO261">
            <v>3221</v>
          </cell>
          <cell r="CP261">
            <v>6908</v>
          </cell>
          <cell r="CQ261">
            <v>3130</v>
          </cell>
          <cell r="CR261">
            <v>3778</v>
          </cell>
          <cell r="CS261">
            <v>7610</v>
          </cell>
          <cell r="CT261">
            <v>3429</v>
          </cell>
          <cell r="CU261">
            <v>4181</v>
          </cell>
          <cell r="CV261">
            <v>7710</v>
          </cell>
          <cell r="CW261">
            <v>3797</v>
          </cell>
          <cell r="CX261">
            <v>3913</v>
          </cell>
          <cell r="CY261">
            <v>7791</v>
          </cell>
          <cell r="CZ261">
            <v>3717</v>
          </cell>
          <cell r="DA261">
            <v>4074</v>
          </cell>
          <cell r="DB261">
            <v>7905</v>
          </cell>
          <cell r="DC261">
            <v>3769</v>
          </cell>
          <cell r="DD261">
            <v>4136</v>
          </cell>
          <cell r="DE261">
            <v>7795</v>
          </cell>
          <cell r="DF261">
            <v>4031</v>
          </cell>
          <cell r="DG261">
            <v>3764</v>
          </cell>
          <cell r="DH261">
            <v>7903</v>
          </cell>
          <cell r="DI261">
            <v>4073</v>
          </cell>
          <cell r="DJ261">
            <v>3830</v>
          </cell>
          <cell r="DK261">
            <v>7425</v>
          </cell>
          <cell r="DL261">
            <v>3869</v>
          </cell>
          <cell r="DM261">
            <v>3556</v>
          </cell>
          <cell r="DN261">
            <v>7164</v>
          </cell>
          <cell r="DO261">
            <v>3693</v>
          </cell>
          <cell r="DP261">
            <v>3471</v>
          </cell>
          <cell r="DQ261">
            <v>6871</v>
          </cell>
          <cell r="DR261">
            <v>3516</v>
          </cell>
          <cell r="DS261">
            <v>3355</v>
          </cell>
          <cell r="DT261">
            <v>6630</v>
          </cell>
          <cell r="DU261">
            <v>3445</v>
          </cell>
          <cell r="DV261">
            <v>3185</v>
          </cell>
          <cell r="DW261">
            <v>6328</v>
          </cell>
          <cell r="DX261">
            <v>3320</v>
          </cell>
          <cell r="DY261">
            <v>3008</v>
          </cell>
          <cell r="DZ261">
            <v>5811</v>
          </cell>
          <cell r="EA261">
            <v>3013</v>
          </cell>
          <cell r="EB261">
            <v>2798</v>
          </cell>
          <cell r="EC261">
            <v>5488</v>
          </cell>
          <cell r="ED261">
            <v>2750</v>
          </cell>
          <cell r="EE261">
            <v>2738</v>
          </cell>
          <cell r="EF261">
            <v>5180</v>
          </cell>
          <cell r="EG261">
            <v>2689</v>
          </cell>
          <cell r="EH261">
            <v>2491</v>
          </cell>
          <cell r="EI261">
            <v>4880</v>
          </cell>
          <cell r="EJ261">
            <v>2601</v>
          </cell>
          <cell r="EK261">
            <v>2279</v>
          </cell>
          <cell r="EL261">
            <v>4826</v>
          </cell>
          <cell r="EM261">
            <v>2489</v>
          </cell>
          <cell r="EN261">
            <v>2337</v>
          </cell>
          <cell r="EO261">
            <v>4347</v>
          </cell>
          <cell r="EP261">
            <v>2240</v>
          </cell>
          <cell r="EQ261">
            <v>2107</v>
          </cell>
          <cell r="ER261">
            <v>4442</v>
          </cell>
          <cell r="ES261">
            <v>2403</v>
          </cell>
          <cell r="ET261">
            <v>2039</v>
          </cell>
          <cell r="EU261">
            <v>4283</v>
          </cell>
          <cell r="EV261">
            <v>2187</v>
          </cell>
          <cell r="EW261">
            <v>2096</v>
          </cell>
          <cell r="EX261">
            <v>4246</v>
          </cell>
          <cell r="EY261">
            <v>2219</v>
          </cell>
          <cell r="EZ261">
            <v>2027</v>
          </cell>
          <cell r="FA261">
            <v>4353</v>
          </cell>
          <cell r="FB261">
            <v>2353</v>
          </cell>
          <cell r="FC261">
            <v>2000</v>
          </cell>
          <cell r="FD261">
            <v>4157</v>
          </cell>
          <cell r="FE261">
            <v>2143</v>
          </cell>
          <cell r="FF261">
            <v>2014</v>
          </cell>
          <cell r="FG261">
            <v>4168</v>
          </cell>
          <cell r="FH261">
            <v>2172</v>
          </cell>
          <cell r="FI261">
            <v>1996</v>
          </cell>
          <cell r="FJ261">
            <v>4294</v>
          </cell>
          <cell r="FK261">
            <v>2230</v>
          </cell>
          <cell r="FL261">
            <v>2064</v>
          </cell>
          <cell r="FM261">
            <v>3978</v>
          </cell>
          <cell r="FN261">
            <v>1962</v>
          </cell>
          <cell r="FO261">
            <v>2016</v>
          </cell>
          <cell r="FP261">
            <v>3966</v>
          </cell>
          <cell r="FQ261">
            <v>1903</v>
          </cell>
          <cell r="FR261">
            <v>2063</v>
          </cell>
          <cell r="FS261">
            <v>3912</v>
          </cell>
          <cell r="FT261">
            <v>1967</v>
          </cell>
          <cell r="FU261">
            <v>1945</v>
          </cell>
          <cell r="FV261">
            <v>3904</v>
          </cell>
          <cell r="FW261">
            <v>1907</v>
          </cell>
          <cell r="FX261">
            <v>1997</v>
          </cell>
          <cell r="FY261">
            <v>3550</v>
          </cell>
          <cell r="FZ261">
            <v>1740</v>
          </cell>
          <cell r="GA261">
            <v>1810</v>
          </cell>
          <cell r="GB261">
            <v>3574</v>
          </cell>
          <cell r="GC261">
            <v>1723</v>
          </cell>
          <cell r="GD261">
            <v>1851</v>
          </cell>
          <cell r="GE261">
            <v>3405</v>
          </cell>
          <cell r="GF261">
            <v>1667</v>
          </cell>
          <cell r="GG261">
            <v>1738</v>
          </cell>
          <cell r="GH261">
            <v>3092</v>
          </cell>
          <cell r="GI261">
            <v>1510</v>
          </cell>
          <cell r="GJ261">
            <v>1582</v>
          </cell>
          <cell r="GK261">
            <v>3002</v>
          </cell>
          <cell r="GL261">
            <v>1462</v>
          </cell>
          <cell r="GM261">
            <v>1540</v>
          </cell>
          <cell r="GN261">
            <v>2681</v>
          </cell>
          <cell r="GO261">
            <v>1325</v>
          </cell>
          <cell r="GP261">
            <v>1356</v>
          </cell>
          <cell r="GQ261">
            <v>2477</v>
          </cell>
          <cell r="GR261">
            <v>1230</v>
          </cell>
          <cell r="GS261">
            <v>1247</v>
          </cell>
          <cell r="GT261">
            <v>2268</v>
          </cell>
          <cell r="GU261">
            <v>1157</v>
          </cell>
          <cell r="GV261">
            <v>1111</v>
          </cell>
          <cell r="GW261">
            <v>2049</v>
          </cell>
          <cell r="GX261">
            <v>998</v>
          </cell>
          <cell r="GY261">
            <v>1051</v>
          </cell>
          <cell r="GZ261">
            <v>1974</v>
          </cell>
          <cell r="HA261">
            <v>920</v>
          </cell>
          <cell r="HB261">
            <v>1054</v>
          </cell>
          <cell r="HC261">
            <v>1832</v>
          </cell>
          <cell r="HD261">
            <v>940</v>
          </cell>
          <cell r="HE261">
            <v>892</v>
          </cell>
          <cell r="HF261">
            <v>1744</v>
          </cell>
          <cell r="HG261">
            <v>879</v>
          </cell>
          <cell r="HH261">
            <v>865</v>
          </cell>
          <cell r="HI261">
            <v>1657</v>
          </cell>
          <cell r="HJ261">
            <v>775</v>
          </cell>
          <cell r="HK261">
            <v>882</v>
          </cell>
          <cell r="HL261">
            <v>1622</v>
          </cell>
          <cell r="HM261">
            <v>745</v>
          </cell>
          <cell r="HN261">
            <v>877</v>
          </cell>
          <cell r="HO261">
            <v>1593</v>
          </cell>
          <cell r="HP261">
            <v>770</v>
          </cell>
          <cell r="HQ261">
            <v>823</v>
          </cell>
          <cell r="HR261">
            <v>1647</v>
          </cell>
          <cell r="HS261">
            <v>784</v>
          </cell>
          <cell r="HT261">
            <v>863</v>
          </cell>
          <cell r="HU261">
            <v>1350</v>
          </cell>
          <cell r="HV261">
            <v>638</v>
          </cell>
          <cell r="HW261">
            <v>712</v>
          </cell>
          <cell r="HX261">
            <v>1255</v>
          </cell>
          <cell r="HY261">
            <v>585</v>
          </cell>
          <cell r="HZ261">
            <v>670</v>
          </cell>
          <cell r="IA261">
            <v>1197</v>
          </cell>
          <cell r="IB261">
            <v>544</v>
          </cell>
          <cell r="IC261">
            <v>653</v>
          </cell>
          <cell r="ID261">
            <v>1129</v>
          </cell>
          <cell r="IE261">
            <v>517</v>
          </cell>
          <cell r="IF261">
            <v>612</v>
          </cell>
          <cell r="IG261">
            <v>1079</v>
          </cell>
          <cell r="IH261">
            <v>490</v>
          </cell>
          <cell r="II261">
            <v>589</v>
          </cell>
          <cell r="IJ261">
            <v>1003</v>
          </cell>
          <cell r="IK261">
            <v>450</v>
          </cell>
          <cell r="IL261">
            <v>553</v>
          </cell>
          <cell r="IM261">
            <v>1025</v>
          </cell>
          <cell r="IN261">
            <v>479</v>
          </cell>
          <cell r="IO261">
            <v>546</v>
          </cell>
          <cell r="IP261">
            <v>970</v>
          </cell>
          <cell r="IQ261">
            <v>420</v>
          </cell>
          <cell r="IR261">
            <v>550</v>
          </cell>
          <cell r="IS261">
            <v>906</v>
          </cell>
          <cell r="IT261">
            <v>418</v>
          </cell>
          <cell r="IU261">
            <v>488</v>
          </cell>
          <cell r="IV261">
            <v>827</v>
          </cell>
          <cell r="IW261">
            <v>367</v>
          </cell>
          <cell r="IX261">
            <v>460</v>
          </cell>
          <cell r="IY261">
            <v>872</v>
          </cell>
          <cell r="IZ261">
            <v>360</v>
          </cell>
          <cell r="JA261">
            <v>512</v>
          </cell>
          <cell r="JB261">
            <v>732</v>
          </cell>
          <cell r="JC261">
            <v>311</v>
          </cell>
          <cell r="JD261">
            <v>421</v>
          </cell>
          <cell r="JE261">
            <v>655</v>
          </cell>
          <cell r="JF261">
            <v>291</v>
          </cell>
          <cell r="JG261">
            <v>364</v>
          </cell>
          <cell r="JH261">
            <v>617</v>
          </cell>
          <cell r="JI261">
            <v>245</v>
          </cell>
          <cell r="JJ261">
            <v>372</v>
          </cell>
          <cell r="JK261">
            <v>617</v>
          </cell>
          <cell r="JL261">
            <v>257</v>
          </cell>
          <cell r="JM261">
            <v>360</v>
          </cell>
          <cell r="JN261">
            <v>534</v>
          </cell>
          <cell r="JO261">
            <v>213</v>
          </cell>
          <cell r="JP261">
            <v>321</v>
          </cell>
          <cell r="JQ261">
            <v>514</v>
          </cell>
          <cell r="JR261">
            <v>186</v>
          </cell>
          <cell r="JS261">
            <v>328</v>
          </cell>
          <cell r="JT261">
            <v>493</v>
          </cell>
          <cell r="JU261">
            <v>169</v>
          </cell>
          <cell r="JV261">
            <v>324</v>
          </cell>
          <cell r="JW261">
            <v>379</v>
          </cell>
          <cell r="JX261">
            <v>144</v>
          </cell>
          <cell r="JY261">
            <v>235</v>
          </cell>
          <cell r="JZ261">
            <v>350</v>
          </cell>
          <cell r="KA261">
            <v>147</v>
          </cell>
          <cell r="KB261">
            <v>203</v>
          </cell>
          <cell r="KC261">
            <v>298</v>
          </cell>
          <cell r="KD261">
            <v>99</v>
          </cell>
          <cell r="KE261">
            <v>199</v>
          </cell>
          <cell r="KF261">
            <v>1199</v>
          </cell>
          <cell r="KG261">
            <v>382</v>
          </cell>
          <cell r="KH261">
            <v>817</v>
          </cell>
        </row>
        <row r="262">
          <cell r="C262" t="str">
            <v>Spelthorne</v>
          </cell>
          <cell r="D262" t="str">
            <v>E07000213</v>
          </cell>
          <cell r="E262" t="str">
            <v>Non-metropolitan District</v>
          </cell>
          <cell r="F262">
            <v>98469</v>
          </cell>
          <cell r="G262">
            <v>61773</v>
          </cell>
          <cell r="H262">
            <v>3.8587981999999998</v>
          </cell>
          <cell r="I262">
            <v>0.62733449105809946</v>
          </cell>
          <cell r="J262">
            <v>4689</v>
          </cell>
          <cell r="K262">
            <v>4346</v>
          </cell>
          <cell r="L262">
            <v>6106</v>
          </cell>
          <cell r="M262">
            <v>6488</v>
          </cell>
          <cell r="N262">
            <v>6923</v>
          </cell>
          <cell r="O262">
            <v>7107</v>
          </cell>
          <cell r="P262">
            <v>7382</v>
          </cell>
          <cell r="Q262">
            <v>7536</v>
          </cell>
          <cell r="R262">
            <v>5678</v>
          </cell>
          <cell r="S262">
            <v>5518</v>
          </cell>
          <cell r="T262">
            <v>48590</v>
          </cell>
          <cell r="U262">
            <v>49879</v>
          </cell>
          <cell r="V262">
            <v>1280</v>
          </cell>
          <cell r="W262">
            <v>671</v>
          </cell>
          <cell r="X262">
            <v>609</v>
          </cell>
          <cell r="Y262">
            <v>1260</v>
          </cell>
          <cell r="Z262">
            <v>670</v>
          </cell>
          <cell r="AA262">
            <v>590</v>
          </cell>
          <cell r="AB262">
            <v>1348</v>
          </cell>
          <cell r="AC262">
            <v>663</v>
          </cell>
          <cell r="AD262">
            <v>685</v>
          </cell>
          <cell r="AE262">
            <v>1258</v>
          </cell>
          <cell r="AF262">
            <v>640</v>
          </cell>
          <cell r="AG262">
            <v>618</v>
          </cell>
          <cell r="AH262">
            <v>1280</v>
          </cell>
          <cell r="AI262">
            <v>652</v>
          </cell>
          <cell r="AJ262">
            <v>628</v>
          </cell>
          <cell r="AK262">
            <v>1225</v>
          </cell>
          <cell r="AL262">
            <v>656</v>
          </cell>
          <cell r="AM262">
            <v>569</v>
          </cell>
          <cell r="AN262">
            <v>1238</v>
          </cell>
          <cell r="AO262">
            <v>624</v>
          </cell>
          <cell r="AP262">
            <v>614</v>
          </cell>
          <cell r="AQ262">
            <v>1197</v>
          </cell>
          <cell r="AR262">
            <v>643</v>
          </cell>
          <cell r="AS262">
            <v>554</v>
          </cell>
          <cell r="AT262">
            <v>1219</v>
          </cell>
          <cell r="AU262">
            <v>634</v>
          </cell>
          <cell r="AV262">
            <v>585</v>
          </cell>
          <cell r="AW262">
            <v>1097</v>
          </cell>
          <cell r="AX262">
            <v>561</v>
          </cell>
          <cell r="AY262">
            <v>536</v>
          </cell>
          <cell r="AZ262">
            <v>1078</v>
          </cell>
          <cell r="BA262">
            <v>568</v>
          </cell>
          <cell r="BB262">
            <v>510</v>
          </cell>
          <cell r="BC262">
            <v>1071</v>
          </cell>
          <cell r="BD262">
            <v>573</v>
          </cell>
          <cell r="BE262">
            <v>498</v>
          </cell>
          <cell r="BF262">
            <v>1049</v>
          </cell>
          <cell r="BG262">
            <v>545</v>
          </cell>
          <cell r="BH262">
            <v>504</v>
          </cell>
          <cell r="BI262">
            <v>942</v>
          </cell>
          <cell r="BJ262">
            <v>485</v>
          </cell>
          <cell r="BK262">
            <v>457</v>
          </cell>
          <cell r="BL262">
            <v>1010</v>
          </cell>
          <cell r="BM262">
            <v>515</v>
          </cell>
          <cell r="BN262">
            <v>495</v>
          </cell>
          <cell r="BO262">
            <v>1040</v>
          </cell>
          <cell r="BP262">
            <v>535</v>
          </cell>
          <cell r="BQ262">
            <v>505</v>
          </cell>
          <cell r="BR262">
            <v>1046</v>
          </cell>
          <cell r="BS262">
            <v>517</v>
          </cell>
          <cell r="BT262">
            <v>529</v>
          </cell>
          <cell r="BU262">
            <v>1109</v>
          </cell>
          <cell r="BV262">
            <v>590</v>
          </cell>
          <cell r="BW262">
            <v>519</v>
          </cell>
          <cell r="BX262">
            <v>1040</v>
          </cell>
          <cell r="BY262">
            <v>575</v>
          </cell>
          <cell r="BZ262">
            <v>465</v>
          </cell>
          <cell r="CA262">
            <v>924</v>
          </cell>
          <cell r="CB262">
            <v>468</v>
          </cell>
          <cell r="CC262">
            <v>456</v>
          </cell>
          <cell r="CD262">
            <v>911</v>
          </cell>
          <cell r="CE262">
            <v>493</v>
          </cell>
          <cell r="CF262">
            <v>418</v>
          </cell>
          <cell r="CG262">
            <v>922</v>
          </cell>
          <cell r="CH262">
            <v>472</v>
          </cell>
          <cell r="CI262">
            <v>450</v>
          </cell>
          <cell r="CJ262">
            <v>899</v>
          </cell>
          <cell r="CK262">
            <v>484</v>
          </cell>
          <cell r="CL262">
            <v>415</v>
          </cell>
          <cell r="CM262">
            <v>1082</v>
          </cell>
          <cell r="CN262">
            <v>502</v>
          </cell>
          <cell r="CO262">
            <v>580</v>
          </cell>
          <cell r="CP262">
            <v>1102</v>
          </cell>
          <cell r="CQ262">
            <v>588</v>
          </cell>
          <cell r="CR262">
            <v>514</v>
          </cell>
          <cell r="CS262">
            <v>1150</v>
          </cell>
          <cell r="CT262">
            <v>570</v>
          </cell>
          <cell r="CU262">
            <v>580</v>
          </cell>
          <cell r="CV262">
            <v>1134</v>
          </cell>
          <cell r="CW262">
            <v>542</v>
          </cell>
          <cell r="CX262">
            <v>592</v>
          </cell>
          <cell r="CY262">
            <v>1223</v>
          </cell>
          <cell r="CZ262">
            <v>583</v>
          </cell>
          <cell r="DA262">
            <v>640</v>
          </cell>
          <cell r="DB262">
            <v>1216</v>
          </cell>
          <cell r="DC262">
            <v>610</v>
          </cell>
          <cell r="DD262">
            <v>606</v>
          </cell>
          <cell r="DE262">
            <v>1121</v>
          </cell>
          <cell r="DF262">
            <v>550</v>
          </cell>
          <cell r="DG262">
            <v>571</v>
          </cell>
          <cell r="DH262">
            <v>1315</v>
          </cell>
          <cell r="DI262">
            <v>619</v>
          </cell>
          <cell r="DJ262">
            <v>696</v>
          </cell>
          <cell r="DK262">
            <v>1186</v>
          </cell>
          <cell r="DL262">
            <v>597</v>
          </cell>
          <cell r="DM262">
            <v>589</v>
          </cell>
          <cell r="DN262">
            <v>1382</v>
          </cell>
          <cell r="DO262">
            <v>649</v>
          </cell>
          <cell r="DP262">
            <v>733</v>
          </cell>
          <cell r="DQ262">
            <v>1412</v>
          </cell>
          <cell r="DR262">
            <v>691</v>
          </cell>
          <cell r="DS262">
            <v>721</v>
          </cell>
          <cell r="DT262">
            <v>1455</v>
          </cell>
          <cell r="DU262">
            <v>695</v>
          </cell>
          <cell r="DV262">
            <v>760</v>
          </cell>
          <cell r="DW262">
            <v>1486</v>
          </cell>
          <cell r="DX262">
            <v>706</v>
          </cell>
          <cell r="DY262">
            <v>780</v>
          </cell>
          <cell r="DZ262">
            <v>1400</v>
          </cell>
          <cell r="EA262">
            <v>664</v>
          </cell>
          <cell r="EB262">
            <v>736</v>
          </cell>
          <cell r="EC262">
            <v>1417</v>
          </cell>
          <cell r="ED262">
            <v>679</v>
          </cell>
          <cell r="EE262">
            <v>738</v>
          </cell>
          <cell r="EF262">
            <v>1444</v>
          </cell>
          <cell r="EG262">
            <v>754</v>
          </cell>
          <cell r="EH262">
            <v>690</v>
          </cell>
          <cell r="EI262">
            <v>1335</v>
          </cell>
          <cell r="EJ262">
            <v>664</v>
          </cell>
          <cell r="EK262">
            <v>671</v>
          </cell>
          <cell r="EL262">
            <v>1321</v>
          </cell>
          <cell r="EM262">
            <v>633</v>
          </cell>
          <cell r="EN262">
            <v>688</v>
          </cell>
          <cell r="EO262">
            <v>1306</v>
          </cell>
          <cell r="EP262">
            <v>651</v>
          </cell>
          <cell r="EQ262">
            <v>655</v>
          </cell>
          <cell r="ER262">
            <v>1338</v>
          </cell>
          <cell r="ES262">
            <v>682</v>
          </cell>
          <cell r="ET262">
            <v>656</v>
          </cell>
          <cell r="EU262">
            <v>1468</v>
          </cell>
          <cell r="EV262">
            <v>755</v>
          </cell>
          <cell r="EW262">
            <v>713</v>
          </cell>
          <cell r="EX262">
            <v>1515</v>
          </cell>
          <cell r="EY262">
            <v>735</v>
          </cell>
          <cell r="EZ262">
            <v>780</v>
          </cell>
          <cell r="FA262">
            <v>1456</v>
          </cell>
          <cell r="FB262">
            <v>709</v>
          </cell>
          <cell r="FC262">
            <v>747</v>
          </cell>
          <cell r="FD262">
            <v>1497</v>
          </cell>
          <cell r="FE262">
            <v>716</v>
          </cell>
          <cell r="FF262">
            <v>781</v>
          </cell>
          <cell r="FG262">
            <v>1421</v>
          </cell>
          <cell r="FH262">
            <v>689</v>
          </cell>
          <cell r="FI262">
            <v>732</v>
          </cell>
          <cell r="FJ262">
            <v>1504</v>
          </cell>
          <cell r="FK262">
            <v>703</v>
          </cell>
          <cell r="FL262">
            <v>801</v>
          </cell>
          <cell r="FM262">
            <v>1519</v>
          </cell>
          <cell r="FN262">
            <v>740</v>
          </cell>
          <cell r="FO262">
            <v>779</v>
          </cell>
          <cell r="FP262">
            <v>1541</v>
          </cell>
          <cell r="FQ262">
            <v>759</v>
          </cell>
          <cell r="FR262">
            <v>782</v>
          </cell>
          <cell r="FS262">
            <v>1491</v>
          </cell>
          <cell r="FT262">
            <v>737</v>
          </cell>
          <cell r="FU262">
            <v>754</v>
          </cell>
          <cell r="FV262">
            <v>1564</v>
          </cell>
          <cell r="FW262">
            <v>795</v>
          </cell>
          <cell r="FX262">
            <v>769</v>
          </cell>
          <cell r="FY262">
            <v>1478</v>
          </cell>
          <cell r="FZ262">
            <v>773</v>
          </cell>
          <cell r="GA262">
            <v>705</v>
          </cell>
          <cell r="GB262">
            <v>1447</v>
          </cell>
          <cell r="GC262">
            <v>761</v>
          </cell>
          <cell r="GD262">
            <v>686</v>
          </cell>
          <cell r="GE262">
            <v>1328</v>
          </cell>
          <cell r="GF262">
            <v>718</v>
          </cell>
          <cell r="GG262">
            <v>610</v>
          </cell>
          <cell r="GH262">
            <v>1286</v>
          </cell>
          <cell r="GI262">
            <v>633</v>
          </cell>
          <cell r="GJ262">
            <v>653</v>
          </cell>
          <cell r="GK262">
            <v>1205</v>
          </cell>
          <cell r="GL262">
            <v>610</v>
          </cell>
          <cell r="GM262">
            <v>595</v>
          </cell>
          <cell r="GN262">
            <v>1138</v>
          </cell>
          <cell r="GO262">
            <v>538</v>
          </cell>
          <cell r="GP262">
            <v>600</v>
          </cell>
          <cell r="GQ262">
            <v>1107</v>
          </cell>
          <cell r="GR262">
            <v>592</v>
          </cell>
          <cell r="GS262">
            <v>515</v>
          </cell>
          <cell r="GT262">
            <v>1074</v>
          </cell>
          <cell r="GU262">
            <v>547</v>
          </cell>
          <cell r="GV262">
            <v>527</v>
          </cell>
          <cell r="GW262">
            <v>1035</v>
          </cell>
          <cell r="GX262">
            <v>505</v>
          </cell>
          <cell r="GY262">
            <v>530</v>
          </cell>
          <cell r="GZ262">
            <v>1025</v>
          </cell>
          <cell r="HA262">
            <v>529</v>
          </cell>
          <cell r="HB262">
            <v>496</v>
          </cell>
          <cell r="HC262">
            <v>989</v>
          </cell>
          <cell r="HD262">
            <v>501</v>
          </cell>
          <cell r="HE262">
            <v>488</v>
          </cell>
          <cell r="HF262">
            <v>1009</v>
          </cell>
          <cell r="HG262">
            <v>505</v>
          </cell>
          <cell r="HH262">
            <v>504</v>
          </cell>
          <cell r="HI262">
            <v>998</v>
          </cell>
          <cell r="HJ262">
            <v>488</v>
          </cell>
          <cell r="HK262">
            <v>510</v>
          </cell>
          <cell r="HL262">
            <v>1024</v>
          </cell>
          <cell r="HM262">
            <v>493</v>
          </cell>
          <cell r="HN262">
            <v>531</v>
          </cell>
          <cell r="HO262">
            <v>1058</v>
          </cell>
          <cell r="HP262">
            <v>525</v>
          </cell>
          <cell r="HQ262">
            <v>533</v>
          </cell>
          <cell r="HR262">
            <v>1171</v>
          </cell>
          <cell r="HS262">
            <v>581</v>
          </cell>
          <cell r="HT262">
            <v>590</v>
          </cell>
          <cell r="HU262">
            <v>941</v>
          </cell>
          <cell r="HV262">
            <v>448</v>
          </cell>
          <cell r="HW262">
            <v>493</v>
          </cell>
          <cell r="HX262">
            <v>922</v>
          </cell>
          <cell r="HY262">
            <v>443</v>
          </cell>
          <cell r="HZ262">
            <v>479</v>
          </cell>
          <cell r="IA262">
            <v>862</v>
          </cell>
          <cell r="IB262">
            <v>389</v>
          </cell>
          <cell r="IC262">
            <v>473</v>
          </cell>
          <cell r="ID262">
            <v>862</v>
          </cell>
          <cell r="IE262">
            <v>412</v>
          </cell>
          <cell r="IF262">
            <v>450</v>
          </cell>
          <cell r="IG262">
            <v>752</v>
          </cell>
          <cell r="IH262">
            <v>348</v>
          </cell>
          <cell r="II262">
            <v>404</v>
          </cell>
          <cell r="IJ262">
            <v>711</v>
          </cell>
          <cell r="IK262">
            <v>316</v>
          </cell>
          <cell r="IL262">
            <v>395</v>
          </cell>
          <cell r="IM262">
            <v>773</v>
          </cell>
          <cell r="IN262">
            <v>363</v>
          </cell>
          <cell r="IO262">
            <v>410</v>
          </cell>
          <cell r="IP262">
            <v>708</v>
          </cell>
          <cell r="IQ262">
            <v>318</v>
          </cell>
          <cell r="IR262">
            <v>390</v>
          </cell>
          <cell r="IS262">
            <v>708</v>
          </cell>
          <cell r="IT262">
            <v>350</v>
          </cell>
          <cell r="IU262">
            <v>358</v>
          </cell>
          <cell r="IV262">
            <v>696</v>
          </cell>
          <cell r="IW262">
            <v>330</v>
          </cell>
          <cell r="IX262">
            <v>366</v>
          </cell>
          <cell r="IY262">
            <v>720</v>
          </cell>
          <cell r="IZ262">
            <v>306</v>
          </cell>
          <cell r="JA262">
            <v>414</v>
          </cell>
          <cell r="JB262">
            <v>585</v>
          </cell>
          <cell r="JC262">
            <v>272</v>
          </cell>
          <cell r="JD262">
            <v>313</v>
          </cell>
          <cell r="JE262">
            <v>520</v>
          </cell>
          <cell r="JF262">
            <v>229</v>
          </cell>
          <cell r="JG262">
            <v>291</v>
          </cell>
          <cell r="JH262">
            <v>528</v>
          </cell>
          <cell r="JI262">
            <v>222</v>
          </cell>
          <cell r="JJ262">
            <v>306</v>
          </cell>
          <cell r="JK262">
            <v>526</v>
          </cell>
          <cell r="JL262">
            <v>229</v>
          </cell>
          <cell r="JM262">
            <v>297</v>
          </cell>
          <cell r="JN262">
            <v>476</v>
          </cell>
          <cell r="JO262">
            <v>191</v>
          </cell>
          <cell r="JP262">
            <v>285</v>
          </cell>
          <cell r="JQ262">
            <v>408</v>
          </cell>
          <cell r="JR262">
            <v>166</v>
          </cell>
          <cell r="JS262">
            <v>242</v>
          </cell>
          <cell r="JT262">
            <v>341</v>
          </cell>
          <cell r="JU262">
            <v>121</v>
          </cell>
          <cell r="JV262">
            <v>220</v>
          </cell>
          <cell r="JW262">
            <v>353</v>
          </cell>
          <cell r="JX262">
            <v>128</v>
          </cell>
          <cell r="JY262">
            <v>225</v>
          </cell>
          <cell r="JZ262">
            <v>257</v>
          </cell>
          <cell r="KA262">
            <v>104</v>
          </cell>
          <cell r="KB262">
            <v>153</v>
          </cell>
          <cell r="KC262">
            <v>236</v>
          </cell>
          <cell r="KD262">
            <v>93</v>
          </cell>
          <cell r="KE262">
            <v>143</v>
          </cell>
          <cell r="KF262">
            <v>968</v>
          </cell>
          <cell r="KG262">
            <v>312</v>
          </cell>
          <cell r="KH262">
            <v>656</v>
          </cell>
        </row>
        <row r="263">
          <cell r="C263" t="str">
            <v>St Albans</v>
          </cell>
          <cell r="D263" t="str">
            <v>E07000100</v>
          </cell>
          <cell r="E263" t="str">
            <v>Non-metropolitan District</v>
          </cell>
          <cell r="F263">
            <v>145797</v>
          </cell>
          <cell r="G263">
            <v>89547</v>
          </cell>
          <cell r="H263">
            <v>3.3498208199999997</v>
          </cell>
          <cell r="I263">
            <v>0.61418959237844395</v>
          </cell>
          <cell r="J263">
            <v>6215</v>
          </cell>
          <cell r="K263">
            <v>6133</v>
          </cell>
          <cell r="L263">
            <v>7978</v>
          </cell>
          <cell r="M263">
            <v>9007</v>
          </cell>
          <cell r="N263">
            <v>11314</v>
          </cell>
          <cell r="O263">
            <v>11679</v>
          </cell>
          <cell r="P263">
            <v>10834</v>
          </cell>
          <cell r="Q263">
            <v>10837</v>
          </cell>
          <cell r="R263">
            <v>7678</v>
          </cell>
          <cell r="S263">
            <v>7872</v>
          </cell>
          <cell r="T263">
            <v>71358</v>
          </cell>
          <cell r="U263">
            <v>74439</v>
          </cell>
          <cell r="V263">
            <v>1878</v>
          </cell>
          <cell r="W263">
            <v>969</v>
          </cell>
          <cell r="X263">
            <v>909</v>
          </cell>
          <cell r="Y263">
            <v>1944</v>
          </cell>
          <cell r="Z263">
            <v>964</v>
          </cell>
          <cell r="AA263">
            <v>980</v>
          </cell>
          <cell r="AB263">
            <v>2045</v>
          </cell>
          <cell r="AC263">
            <v>1046</v>
          </cell>
          <cell r="AD263">
            <v>999</v>
          </cell>
          <cell r="AE263">
            <v>2196</v>
          </cell>
          <cell r="AF263">
            <v>1125</v>
          </cell>
          <cell r="AG263">
            <v>1071</v>
          </cell>
          <cell r="AH263">
            <v>2266</v>
          </cell>
          <cell r="AI263">
            <v>1205</v>
          </cell>
          <cell r="AJ263">
            <v>1061</v>
          </cell>
          <cell r="AK263">
            <v>2211</v>
          </cell>
          <cell r="AL263">
            <v>1150</v>
          </cell>
          <cell r="AM263">
            <v>1061</v>
          </cell>
          <cell r="AN263">
            <v>2176</v>
          </cell>
          <cell r="AO263">
            <v>1101</v>
          </cell>
          <cell r="AP263">
            <v>1075</v>
          </cell>
          <cell r="AQ263">
            <v>2272</v>
          </cell>
          <cell r="AR263">
            <v>1128</v>
          </cell>
          <cell r="AS263">
            <v>1144</v>
          </cell>
          <cell r="AT263">
            <v>2084</v>
          </cell>
          <cell r="AU263">
            <v>1086</v>
          </cell>
          <cell r="AV263">
            <v>998</v>
          </cell>
          <cell r="AW263">
            <v>2036</v>
          </cell>
          <cell r="AX263">
            <v>1041</v>
          </cell>
          <cell r="AY263">
            <v>995</v>
          </cell>
          <cell r="AZ263">
            <v>1928</v>
          </cell>
          <cell r="BA263">
            <v>1022</v>
          </cell>
          <cell r="BB263">
            <v>906</v>
          </cell>
          <cell r="BC263">
            <v>1947</v>
          </cell>
          <cell r="BD263">
            <v>976</v>
          </cell>
          <cell r="BE263">
            <v>971</v>
          </cell>
          <cell r="BF263">
            <v>1798</v>
          </cell>
          <cell r="BG263">
            <v>941</v>
          </cell>
          <cell r="BH263">
            <v>857</v>
          </cell>
          <cell r="BI263">
            <v>1730</v>
          </cell>
          <cell r="BJ263">
            <v>883</v>
          </cell>
          <cell r="BK263">
            <v>847</v>
          </cell>
          <cell r="BL263">
            <v>1828</v>
          </cell>
          <cell r="BM263">
            <v>908</v>
          </cell>
          <cell r="BN263">
            <v>920</v>
          </cell>
          <cell r="BO263">
            <v>1781</v>
          </cell>
          <cell r="BP263">
            <v>887</v>
          </cell>
          <cell r="BQ263">
            <v>894</v>
          </cell>
          <cell r="BR263">
            <v>1822</v>
          </cell>
          <cell r="BS263">
            <v>887</v>
          </cell>
          <cell r="BT263">
            <v>935</v>
          </cell>
          <cell r="BU263">
            <v>1766</v>
          </cell>
          <cell r="BV263">
            <v>911</v>
          </cell>
          <cell r="BW263">
            <v>855</v>
          </cell>
          <cell r="BX263">
            <v>1704</v>
          </cell>
          <cell r="BY263">
            <v>881</v>
          </cell>
          <cell r="BZ263">
            <v>823</v>
          </cell>
          <cell r="CA263">
            <v>1057</v>
          </cell>
          <cell r="CB263">
            <v>563</v>
          </cell>
          <cell r="CC263">
            <v>494</v>
          </cell>
          <cell r="CD263">
            <v>935</v>
          </cell>
          <cell r="CE263">
            <v>495</v>
          </cell>
          <cell r="CF263">
            <v>440</v>
          </cell>
          <cell r="CG263">
            <v>1001</v>
          </cell>
          <cell r="CH263">
            <v>480</v>
          </cell>
          <cell r="CI263">
            <v>521</v>
          </cell>
          <cell r="CJ263">
            <v>1169</v>
          </cell>
          <cell r="CK263">
            <v>571</v>
          </cell>
          <cell r="CL263">
            <v>598</v>
          </cell>
          <cell r="CM263">
            <v>1364</v>
          </cell>
          <cell r="CN263">
            <v>678</v>
          </cell>
          <cell r="CO263">
            <v>686</v>
          </cell>
          <cell r="CP263">
            <v>1530</v>
          </cell>
          <cell r="CQ263">
            <v>749</v>
          </cell>
          <cell r="CR263">
            <v>781</v>
          </cell>
          <cell r="CS263">
            <v>1497</v>
          </cell>
          <cell r="CT263">
            <v>730</v>
          </cell>
          <cell r="CU263">
            <v>767</v>
          </cell>
          <cell r="CV263">
            <v>1616</v>
          </cell>
          <cell r="CW263">
            <v>791</v>
          </cell>
          <cell r="CX263">
            <v>825</v>
          </cell>
          <cell r="CY263">
            <v>1613</v>
          </cell>
          <cell r="CZ263">
            <v>774</v>
          </cell>
          <cell r="DA263">
            <v>839</v>
          </cell>
          <cell r="DB263">
            <v>1621</v>
          </cell>
          <cell r="DC263">
            <v>765</v>
          </cell>
          <cell r="DD263">
            <v>856</v>
          </cell>
          <cell r="DE263">
            <v>1580</v>
          </cell>
          <cell r="DF263">
            <v>739</v>
          </cell>
          <cell r="DG263">
            <v>841</v>
          </cell>
          <cell r="DH263">
            <v>1578</v>
          </cell>
          <cell r="DI263">
            <v>745</v>
          </cell>
          <cell r="DJ263">
            <v>833</v>
          </cell>
          <cell r="DK263">
            <v>1692</v>
          </cell>
          <cell r="DL263">
            <v>781</v>
          </cell>
          <cell r="DM263">
            <v>911</v>
          </cell>
          <cell r="DN263">
            <v>1818</v>
          </cell>
          <cell r="DO263">
            <v>848</v>
          </cell>
          <cell r="DP263">
            <v>970</v>
          </cell>
          <cell r="DQ263">
            <v>1954</v>
          </cell>
          <cell r="DR263">
            <v>936</v>
          </cell>
          <cell r="DS263">
            <v>1018</v>
          </cell>
          <cell r="DT263">
            <v>2016</v>
          </cell>
          <cell r="DU263">
            <v>869</v>
          </cell>
          <cell r="DV263">
            <v>1147</v>
          </cell>
          <cell r="DW263">
            <v>2145</v>
          </cell>
          <cell r="DX263">
            <v>1039</v>
          </cell>
          <cell r="DY263">
            <v>1106</v>
          </cell>
          <cell r="DZ263">
            <v>2277</v>
          </cell>
          <cell r="EA263">
            <v>1094</v>
          </cell>
          <cell r="EB263">
            <v>1183</v>
          </cell>
          <cell r="EC263">
            <v>2109</v>
          </cell>
          <cell r="ED263">
            <v>1050</v>
          </cell>
          <cell r="EE263">
            <v>1059</v>
          </cell>
          <cell r="EF263">
            <v>2269</v>
          </cell>
          <cell r="EG263">
            <v>1128</v>
          </cell>
          <cell r="EH263">
            <v>1141</v>
          </cell>
          <cell r="EI263">
            <v>2367</v>
          </cell>
          <cell r="EJ263">
            <v>1124</v>
          </cell>
          <cell r="EK263">
            <v>1243</v>
          </cell>
          <cell r="EL263">
            <v>2285</v>
          </cell>
          <cell r="EM263">
            <v>1098</v>
          </cell>
          <cell r="EN263">
            <v>1187</v>
          </cell>
          <cell r="EO263">
            <v>2399</v>
          </cell>
          <cell r="EP263">
            <v>1168</v>
          </cell>
          <cell r="EQ263">
            <v>1231</v>
          </cell>
          <cell r="ER263">
            <v>2311</v>
          </cell>
          <cell r="ES263">
            <v>1168</v>
          </cell>
          <cell r="ET263">
            <v>1143</v>
          </cell>
          <cell r="EU263">
            <v>2477</v>
          </cell>
          <cell r="EV263">
            <v>1262</v>
          </cell>
          <cell r="EW263">
            <v>1215</v>
          </cell>
          <cell r="EX263">
            <v>2354</v>
          </cell>
          <cell r="EY263">
            <v>1183</v>
          </cell>
          <cell r="EZ263">
            <v>1171</v>
          </cell>
          <cell r="FA263">
            <v>2204</v>
          </cell>
          <cell r="FB263">
            <v>1095</v>
          </cell>
          <cell r="FC263">
            <v>1109</v>
          </cell>
          <cell r="FD263">
            <v>2164</v>
          </cell>
          <cell r="FE263">
            <v>1090</v>
          </cell>
          <cell r="FF263">
            <v>1074</v>
          </cell>
          <cell r="FG263">
            <v>2253</v>
          </cell>
          <cell r="FH263">
            <v>1153</v>
          </cell>
          <cell r="FI263">
            <v>1100</v>
          </cell>
          <cell r="FJ263">
            <v>2382</v>
          </cell>
          <cell r="FK263">
            <v>1158</v>
          </cell>
          <cell r="FL263">
            <v>1224</v>
          </cell>
          <cell r="FM263">
            <v>2346</v>
          </cell>
          <cell r="FN263">
            <v>1207</v>
          </cell>
          <cell r="FO263">
            <v>1139</v>
          </cell>
          <cell r="FP263">
            <v>2177</v>
          </cell>
          <cell r="FQ263">
            <v>1079</v>
          </cell>
          <cell r="FR263">
            <v>1098</v>
          </cell>
          <cell r="FS263">
            <v>2191</v>
          </cell>
          <cell r="FT263">
            <v>1105</v>
          </cell>
          <cell r="FU263">
            <v>1086</v>
          </cell>
          <cell r="FV263">
            <v>2051</v>
          </cell>
          <cell r="FW263">
            <v>1030</v>
          </cell>
          <cell r="FX263">
            <v>1021</v>
          </cell>
          <cell r="FY263">
            <v>1954</v>
          </cell>
          <cell r="FZ263">
            <v>938</v>
          </cell>
          <cell r="GA263">
            <v>1016</v>
          </cell>
          <cell r="GB263">
            <v>1949</v>
          </cell>
          <cell r="GC263">
            <v>979</v>
          </cell>
          <cell r="GD263">
            <v>970</v>
          </cell>
          <cell r="GE263">
            <v>1845</v>
          </cell>
          <cell r="GF263">
            <v>920</v>
          </cell>
          <cell r="GG263">
            <v>925</v>
          </cell>
          <cell r="GH263">
            <v>1675</v>
          </cell>
          <cell r="GI263">
            <v>830</v>
          </cell>
          <cell r="GJ263">
            <v>845</v>
          </cell>
          <cell r="GK263">
            <v>1707</v>
          </cell>
          <cell r="GL263">
            <v>834</v>
          </cell>
          <cell r="GM263">
            <v>873</v>
          </cell>
          <cell r="GN263">
            <v>1592</v>
          </cell>
          <cell r="GO263">
            <v>813</v>
          </cell>
          <cell r="GP263">
            <v>779</v>
          </cell>
          <cell r="GQ263">
            <v>1599</v>
          </cell>
          <cell r="GR263">
            <v>777</v>
          </cell>
          <cell r="GS263">
            <v>822</v>
          </cell>
          <cell r="GT263">
            <v>1422</v>
          </cell>
          <cell r="GU263">
            <v>698</v>
          </cell>
          <cell r="GV263">
            <v>724</v>
          </cell>
          <cell r="GW263">
            <v>1495</v>
          </cell>
          <cell r="GX263">
            <v>718</v>
          </cell>
          <cell r="GY263">
            <v>777</v>
          </cell>
          <cell r="GZ263">
            <v>1514</v>
          </cell>
          <cell r="HA263">
            <v>793</v>
          </cell>
          <cell r="HB263">
            <v>721</v>
          </cell>
          <cell r="HC263">
            <v>1352</v>
          </cell>
          <cell r="HD263">
            <v>645</v>
          </cell>
          <cell r="HE263">
            <v>707</v>
          </cell>
          <cell r="HF263">
            <v>1349</v>
          </cell>
          <cell r="HG263">
            <v>650</v>
          </cell>
          <cell r="HH263">
            <v>699</v>
          </cell>
          <cell r="HI263">
            <v>1440</v>
          </cell>
          <cell r="HJ263">
            <v>701</v>
          </cell>
          <cell r="HK263">
            <v>739</v>
          </cell>
          <cell r="HL263">
            <v>1344</v>
          </cell>
          <cell r="HM263">
            <v>619</v>
          </cell>
          <cell r="HN263">
            <v>725</v>
          </cell>
          <cell r="HO263">
            <v>1468</v>
          </cell>
          <cell r="HP263">
            <v>690</v>
          </cell>
          <cell r="HQ263">
            <v>778</v>
          </cell>
          <cell r="HR263">
            <v>1647</v>
          </cell>
          <cell r="HS263">
            <v>760</v>
          </cell>
          <cell r="HT263">
            <v>887</v>
          </cell>
          <cell r="HU263">
            <v>1303</v>
          </cell>
          <cell r="HV263">
            <v>628</v>
          </cell>
          <cell r="HW263">
            <v>675</v>
          </cell>
          <cell r="HX263">
            <v>1183</v>
          </cell>
          <cell r="HY263">
            <v>572</v>
          </cell>
          <cell r="HZ263">
            <v>611</v>
          </cell>
          <cell r="IA263">
            <v>1249</v>
          </cell>
          <cell r="IB263">
            <v>632</v>
          </cell>
          <cell r="IC263">
            <v>617</v>
          </cell>
          <cell r="ID263">
            <v>1140</v>
          </cell>
          <cell r="IE263">
            <v>527</v>
          </cell>
          <cell r="IF263">
            <v>613</v>
          </cell>
          <cell r="IG263">
            <v>906</v>
          </cell>
          <cell r="IH263">
            <v>396</v>
          </cell>
          <cell r="II263">
            <v>510</v>
          </cell>
          <cell r="IJ263">
            <v>841</v>
          </cell>
          <cell r="IK263">
            <v>390</v>
          </cell>
          <cell r="IL263">
            <v>451</v>
          </cell>
          <cell r="IM263">
            <v>928</v>
          </cell>
          <cell r="IN263">
            <v>454</v>
          </cell>
          <cell r="IO263">
            <v>474</v>
          </cell>
          <cell r="IP263">
            <v>966</v>
          </cell>
          <cell r="IQ263">
            <v>457</v>
          </cell>
          <cell r="IR263">
            <v>509</v>
          </cell>
          <cell r="IS263">
            <v>918</v>
          </cell>
          <cell r="IT263">
            <v>420</v>
          </cell>
          <cell r="IU263">
            <v>498</v>
          </cell>
          <cell r="IV263">
            <v>892</v>
          </cell>
          <cell r="IW263">
            <v>405</v>
          </cell>
          <cell r="IX263">
            <v>487</v>
          </cell>
          <cell r="IY263">
            <v>810</v>
          </cell>
          <cell r="IZ263">
            <v>352</v>
          </cell>
          <cell r="JA263">
            <v>458</v>
          </cell>
          <cell r="JB263">
            <v>724</v>
          </cell>
          <cell r="JC263">
            <v>332</v>
          </cell>
          <cell r="JD263">
            <v>392</v>
          </cell>
          <cell r="JE263">
            <v>750</v>
          </cell>
          <cell r="JF263">
            <v>352</v>
          </cell>
          <cell r="JG263">
            <v>398</v>
          </cell>
          <cell r="JH263">
            <v>715</v>
          </cell>
          <cell r="JI263">
            <v>322</v>
          </cell>
          <cell r="JJ263">
            <v>393</v>
          </cell>
          <cell r="JK263">
            <v>641</v>
          </cell>
          <cell r="JL263">
            <v>289</v>
          </cell>
          <cell r="JM263">
            <v>352</v>
          </cell>
          <cell r="JN263">
            <v>621</v>
          </cell>
          <cell r="JO263">
            <v>269</v>
          </cell>
          <cell r="JP263">
            <v>352</v>
          </cell>
          <cell r="JQ263">
            <v>573</v>
          </cell>
          <cell r="JR263">
            <v>230</v>
          </cell>
          <cell r="JS263">
            <v>343</v>
          </cell>
          <cell r="JT263">
            <v>518</v>
          </cell>
          <cell r="JU263">
            <v>199</v>
          </cell>
          <cell r="JV263">
            <v>319</v>
          </cell>
          <cell r="JW263">
            <v>452</v>
          </cell>
          <cell r="JX263">
            <v>170</v>
          </cell>
          <cell r="JY263">
            <v>282</v>
          </cell>
          <cell r="JZ263">
            <v>392</v>
          </cell>
          <cell r="KA263">
            <v>171</v>
          </cell>
          <cell r="KB263">
            <v>221</v>
          </cell>
          <cell r="KC263">
            <v>365</v>
          </cell>
          <cell r="KD263">
            <v>150</v>
          </cell>
          <cell r="KE263">
            <v>215</v>
          </cell>
          <cell r="KF263">
            <v>1344</v>
          </cell>
          <cell r="KG263">
            <v>420</v>
          </cell>
          <cell r="KH263">
            <v>924</v>
          </cell>
        </row>
        <row r="264">
          <cell r="C264" t="str">
            <v>St Edmundsbury</v>
          </cell>
          <cell r="D264" t="str">
            <v>E07000204</v>
          </cell>
          <cell r="E264" t="str">
            <v>Non-metropolitan District</v>
          </cell>
          <cell r="F264">
            <v>112523</v>
          </cell>
          <cell r="G264">
            <v>68083</v>
          </cell>
          <cell r="H264">
            <v>3.1741165000000002</v>
          </cell>
          <cell r="I264">
            <v>0.60505852136896454</v>
          </cell>
          <cell r="J264">
            <v>5873</v>
          </cell>
          <cell r="K264">
            <v>5019</v>
          </cell>
          <cell r="L264">
            <v>7734</v>
          </cell>
          <cell r="M264">
            <v>6410</v>
          </cell>
          <cell r="N264">
            <v>6961</v>
          </cell>
          <cell r="O264">
            <v>6713</v>
          </cell>
          <cell r="P264">
            <v>8157</v>
          </cell>
          <cell r="Q264">
            <v>8209</v>
          </cell>
          <cell r="R264">
            <v>6326</v>
          </cell>
          <cell r="S264">
            <v>6681</v>
          </cell>
          <cell r="T264">
            <v>56386</v>
          </cell>
          <cell r="U264">
            <v>56137</v>
          </cell>
          <cell r="V264">
            <v>1159</v>
          </cell>
          <cell r="W264">
            <v>585</v>
          </cell>
          <cell r="X264">
            <v>574</v>
          </cell>
          <cell r="Y264">
            <v>1124</v>
          </cell>
          <cell r="Z264">
            <v>554</v>
          </cell>
          <cell r="AA264">
            <v>570</v>
          </cell>
          <cell r="AB264">
            <v>1196</v>
          </cell>
          <cell r="AC264">
            <v>615</v>
          </cell>
          <cell r="AD264">
            <v>581</v>
          </cell>
          <cell r="AE264">
            <v>1303</v>
          </cell>
          <cell r="AF264">
            <v>687</v>
          </cell>
          <cell r="AG264">
            <v>616</v>
          </cell>
          <cell r="AH264">
            <v>1376</v>
          </cell>
          <cell r="AI264">
            <v>713</v>
          </cell>
          <cell r="AJ264">
            <v>663</v>
          </cell>
          <cell r="AK264">
            <v>1352</v>
          </cell>
          <cell r="AL264">
            <v>730</v>
          </cell>
          <cell r="AM264">
            <v>622</v>
          </cell>
          <cell r="AN264">
            <v>1374</v>
          </cell>
          <cell r="AO264">
            <v>683</v>
          </cell>
          <cell r="AP264">
            <v>691</v>
          </cell>
          <cell r="AQ264">
            <v>1364</v>
          </cell>
          <cell r="AR264">
            <v>668</v>
          </cell>
          <cell r="AS264">
            <v>696</v>
          </cell>
          <cell r="AT264">
            <v>1298</v>
          </cell>
          <cell r="AU264">
            <v>664</v>
          </cell>
          <cell r="AV264">
            <v>634</v>
          </cell>
          <cell r="AW264">
            <v>1287</v>
          </cell>
          <cell r="AX264">
            <v>660</v>
          </cell>
          <cell r="AY264">
            <v>627</v>
          </cell>
          <cell r="AZ264">
            <v>1217</v>
          </cell>
          <cell r="BA264">
            <v>608</v>
          </cell>
          <cell r="BB264">
            <v>609</v>
          </cell>
          <cell r="BC264">
            <v>1242</v>
          </cell>
          <cell r="BD264">
            <v>613</v>
          </cell>
          <cell r="BE264">
            <v>629</v>
          </cell>
          <cell r="BF264">
            <v>1261</v>
          </cell>
          <cell r="BG264">
            <v>673</v>
          </cell>
          <cell r="BH264">
            <v>588</v>
          </cell>
          <cell r="BI264">
            <v>1164</v>
          </cell>
          <cell r="BJ264">
            <v>597</v>
          </cell>
          <cell r="BK264">
            <v>567</v>
          </cell>
          <cell r="BL264">
            <v>1208</v>
          </cell>
          <cell r="BM264">
            <v>617</v>
          </cell>
          <cell r="BN264">
            <v>591</v>
          </cell>
          <cell r="BO264">
            <v>1247</v>
          </cell>
          <cell r="BP264">
            <v>657</v>
          </cell>
          <cell r="BQ264">
            <v>590</v>
          </cell>
          <cell r="BR264">
            <v>1283</v>
          </cell>
          <cell r="BS264">
            <v>668</v>
          </cell>
          <cell r="BT264">
            <v>615</v>
          </cell>
          <cell r="BU264">
            <v>1309</v>
          </cell>
          <cell r="BV264">
            <v>696</v>
          </cell>
          <cell r="BW264">
            <v>613</v>
          </cell>
          <cell r="BX264">
            <v>1336</v>
          </cell>
          <cell r="BY264">
            <v>697</v>
          </cell>
          <cell r="BZ264">
            <v>639</v>
          </cell>
          <cell r="CA264">
            <v>1013</v>
          </cell>
          <cell r="CB264">
            <v>539</v>
          </cell>
          <cell r="CC264">
            <v>474</v>
          </cell>
          <cell r="CD264">
            <v>1045</v>
          </cell>
          <cell r="CE264">
            <v>583</v>
          </cell>
          <cell r="CF264">
            <v>462</v>
          </cell>
          <cell r="CG264">
            <v>1116</v>
          </cell>
          <cell r="CH264">
            <v>620</v>
          </cell>
          <cell r="CI264">
            <v>496</v>
          </cell>
          <cell r="CJ264">
            <v>1132</v>
          </cell>
          <cell r="CK264">
            <v>605</v>
          </cell>
          <cell r="CL264">
            <v>527</v>
          </cell>
          <cell r="CM264">
            <v>1310</v>
          </cell>
          <cell r="CN264">
            <v>725</v>
          </cell>
          <cell r="CO264">
            <v>585</v>
          </cell>
          <cell r="CP264">
            <v>1348</v>
          </cell>
          <cell r="CQ264">
            <v>740</v>
          </cell>
          <cell r="CR264">
            <v>608</v>
          </cell>
          <cell r="CS264">
            <v>1291</v>
          </cell>
          <cell r="CT264">
            <v>704</v>
          </cell>
          <cell r="CU264">
            <v>587</v>
          </cell>
          <cell r="CV264">
            <v>1402</v>
          </cell>
          <cell r="CW264">
            <v>741</v>
          </cell>
          <cell r="CX264">
            <v>661</v>
          </cell>
          <cell r="CY264">
            <v>1480</v>
          </cell>
          <cell r="CZ264">
            <v>834</v>
          </cell>
          <cell r="DA264">
            <v>646</v>
          </cell>
          <cell r="DB264">
            <v>1432</v>
          </cell>
          <cell r="DC264">
            <v>780</v>
          </cell>
          <cell r="DD264">
            <v>652</v>
          </cell>
          <cell r="DE264">
            <v>1491</v>
          </cell>
          <cell r="DF264">
            <v>797</v>
          </cell>
          <cell r="DG264">
            <v>694</v>
          </cell>
          <cell r="DH264">
            <v>1449</v>
          </cell>
          <cell r="DI264">
            <v>788</v>
          </cell>
          <cell r="DJ264">
            <v>661</v>
          </cell>
          <cell r="DK264">
            <v>1382</v>
          </cell>
          <cell r="DL264">
            <v>738</v>
          </cell>
          <cell r="DM264">
            <v>644</v>
          </cell>
          <cell r="DN264">
            <v>1331</v>
          </cell>
          <cell r="DO264">
            <v>741</v>
          </cell>
          <cell r="DP264">
            <v>590</v>
          </cell>
          <cell r="DQ264">
            <v>1528</v>
          </cell>
          <cell r="DR264">
            <v>839</v>
          </cell>
          <cell r="DS264">
            <v>689</v>
          </cell>
          <cell r="DT264">
            <v>1358</v>
          </cell>
          <cell r="DU264">
            <v>772</v>
          </cell>
          <cell r="DV264">
            <v>586</v>
          </cell>
          <cell r="DW264">
            <v>1397</v>
          </cell>
          <cell r="DX264">
            <v>732</v>
          </cell>
          <cell r="DY264">
            <v>665</v>
          </cell>
          <cell r="DZ264">
            <v>1308</v>
          </cell>
          <cell r="EA264">
            <v>705</v>
          </cell>
          <cell r="EB264">
            <v>603</v>
          </cell>
          <cell r="EC264">
            <v>1249</v>
          </cell>
          <cell r="ED264">
            <v>652</v>
          </cell>
          <cell r="EE264">
            <v>597</v>
          </cell>
          <cell r="EF264">
            <v>1169</v>
          </cell>
          <cell r="EG264">
            <v>594</v>
          </cell>
          <cell r="EH264">
            <v>575</v>
          </cell>
          <cell r="EI264">
            <v>1234</v>
          </cell>
          <cell r="EJ264">
            <v>597</v>
          </cell>
          <cell r="EK264">
            <v>637</v>
          </cell>
          <cell r="EL264">
            <v>1307</v>
          </cell>
          <cell r="EM264">
            <v>660</v>
          </cell>
          <cell r="EN264">
            <v>647</v>
          </cell>
          <cell r="EO264">
            <v>1388</v>
          </cell>
          <cell r="EP264">
            <v>707</v>
          </cell>
          <cell r="EQ264">
            <v>681</v>
          </cell>
          <cell r="ER264">
            <v>1434</v>
          </cell>
          <cell r="ES264">
            <v>715</v>
          </cell>
          <cell r="ET264">
            <v>719</v>
          </cell>
          <cell r="EU264">
            <v>1509</v>
          </cell>
          <cell r="EV264">
            <v>747</v>
          </cell>
          <cell r="EW264">
            <v>762</v>
          </cell>
          <cell r="EX264">
            <v>1679</v>
          </cell>
          <cell r="EY264">
            <v>852</v>
          </cell>
          <cell r="EZ264">
            <v>827</v>
          </cell>
          <cell r="FA264">
            <v>1611</v>
          </cell>
          <cell r="FB264">
            <v>808</v>
          </cell>
          <cell r="FC264">
            <v>803</v>
          </cell>
          <cell r="FD264">
            <v>1759</v>
          </cell>
          <cell r="FE264">
            <v>918</v>
          </cell>
          <cell r="FF264">
            <v>841</v>
          </cell>
          <cell r="FG264">
            <v>1600</v>
          </cell>
          <cell r="FH264">
            <v>771</v>
          </cell>
          <cell r="FI264">
            <v>829</v>
          </cell>
          <cell r="FJ264">
            <v>1684</v>
          </cell>
          <cell r="FK264">
            <v>846</v>
          </cell>
          <cell r="FL264">
            <v>838</v>
          </cell>
          <cell r="FM264">
            <v>1688</v>
          </cell>
          <cell r="FN264">
            <v>806</v>
          </cell>
          <cell r="FO264">
            <v>882</v>
          </cell>
          <cell r="FP264">
            <v>1657</v>
          </cell>
          <cell r="FQ264">
            <v>807</v>
          </cell>
          <cell r="FR264">
            <v>850</v>
          </cell>
          <cell r="FS264">
            <v>1674</v>
          </cell>
          <cell r="FT264">
            <v>813</v>
          </cell>
          <cell r="FU264">
            <v>861</v>
          </cell>
          <cell r="FV264">
            <v>1616</v>
          </cell>
          <cell r="FW264">
            <v>803</v>
          </cell>
          <cell r="FX264">
            <v>813</v>
          </cell>
          <cell r="FY264">
            <v>1579</v>
          </cell>
          <cell r="FZ264">
            <v>838</v>
          </cell>
          <cell r="GA264">
            <v>741</v>
          </cell>
          <cell r="GB264">
            <v>1498</v>
          </cell>
          <cell r="GC264">
            <v>747</v>
          </cell>
          <cell r="GD264">
            <v>751</v>
          </cell>
          <cell r="GE264">
            <v>1338</v>
          </cell>
          <cell r="GF264">
            <v>670</v>
          </cell>
          <cell r="GG264">
            <v>668</v>
          </cell>
          <cell r="GH264">
            <v>1359</v>
          </cell>
          <cell r="GI264">
            <v>627</v>
          </cell>
          <cell r="GJ264">
            <v>732</v>
          </cell>
          <cell r="GK264">
            <v>1394</v>
          </cell>
          <cell r="GL264">
            <v>711</v>
          </cell>
          <cell r="GM264">
            <v>683</v>
          </cell>
          <cell r="GN264">
            <v>1297</v>
          </cell>
          <cell r="GO264">
            <v>662</v>
          </cell>
          <cell r="GP264">
            <v>635</v>
          </cell>
          <cell r="GQ264">
            <v>1244</v>
          </cell>
          <cell r="GR264">
            <v>566</v>
          </cell>
          <cell r="GS264">
            <v>678</v>
          </cell>
          <cell r="GT264">
            <v>1207</v>
          </cell>
          <cell r="GU264">
            <v>560</v>
          </cell>
          <cell r="GV264">
            <v>647</v>
          </cell>
          <cell r="GW264">
            <v>1304</v>
          </cell>
          <cell r="GX264">
            <v>619</v>
          </cell>
          <cell r="GY264">
            <v>685</v>
          </cell>
          <cell r="GZ264">
            <v>1320</v>
          </cell>
          <cell r="HA264">
            <v>642</v>
          </cell>
          <cell r="HB264">
            <v>678</v>
          </cell>
          <cell r="HC264">
            <v>1271</v>
          </cell>
          <cell r="HD264">
            <v>631</v>
          </cell>
          <cell r="HE264">
            <v>640</v>
          </cell>
          <cell r="HF264">
            <v>1273</v>
          </cell>
          <cell r="HG264">
            <v>638</v>
          </cell>
          <cell r="HH264">
            <v>635</v>
          </cell>
          <cell r="HI264">
            <v>1311</v>
          </cell>
          <cell r="HJ264">
            <v>636</v>
          </cell>
          <cell r="HK264">
            <v>675</v>
          </cell>
          <cell r="HL264">
            <v>1438</v>
          </cell>
          <cell r="HM264">
            <v>672</v>
          </cell>
          <cell r="HN264">
            <v>766</v>
          </cell>
          <cell r="HO264">
            <v>1531</v>
          </cell>
          <cell r="HP264">
            <v>713</v>
          </cell>
          <cell r="HQ264">
            <v>818</v>
          </cell>
          <cell r="HR264">
            <v>1804</v>
          </cell>
          <cell r="HS264">
            <v>859</v>
          </cell>
          <cell r="HT264">
            <v>945</v>
          </cell>
          <cell r="HU264">
            <v>1329</v>
          </cell>
          <cell r="HV264">
            <v>625</v>
          </cell>
          <cell r="HW264">
            <v>704</v>
          </cell>
          <cell r="HX264">
            <v>1275</v>
          </cell>
          <cell r="HY264">
            <v>608</v>
          </cell>
          <cell r="HZ264">
            <v>667</v>
          </cell>
          <cell r="IA264">
            <v>1334</v>
          </cell>
          <cell r="IB264">
            <v>629</v>
          </cell>
          <cell r="IC264">
            <v>705</v>
          </cell>
          <cell r="ID264">
            <v>1158</v>
          </cell>
          <cell r="IE264">
            <v>560</v>
          </cell>
          <cell r="IF264">
            <v>598</v>
          </cell>
          <cell r="IG264">
            <v>1089</v>
          </cell>
          <cell r="IH264">
            <v>510</v>
          </cell>
          <cell r="II264">
            <v>579</v>
          </cell>
          <cell r="IJ264">
            <v>987</v>
          </cell>
          <cell r="IK264">
            <v>466</v>
          </cell>
          <cell r="IL264">
            <v>521</v>
          </cell>
          <cell r="IM264">
            <v>879</v>
          </cell>
          <cell r="IN264">
            <v>425</v>
          </cell>
          <cell r="IO264">
            <v>454</v>
          </cell>
          <cell r="IP264">
            <v>979</v>
          </cell>
          <cell r="IQ264">
            <v>482</v>
          </cell>
          <cell r="IR264">
            <v>497</v>
          </cell>
          <cell r="IS264">
            <v>949</v>
          </cell>
          <cell r="IT264">
            <v>473</v>
          </cell>
          <cell r="IU264">
            <v>476</v>
          </cell>
          <cell r="IV264">
            <v>856</v>
          </cell>
          <cell r="IW264">
            <v>408</v>
          </cell>
          <cell r="IX264">
            <v>448</v>
          </cell>
          <cell r="IY264">
            <v>831</v>
          </cell>
          <cell r="IZ264">
            <v>364</v>
          </cell>
          <cell r="JA264">
            <v>467</v>
          </cell>
          <cell r="JB264">
            <v>723</v>
          </cell>
          <cell r="JC264">
            <v>366</v>
          </cell>
          <cell r="JD264">
            <v>357</v>
          </cell>
          <cell r="JE264">
            <v>651</v>
          </cell>
          <cell r="JF264">
            <v>280</v>
          </cell>
          <cell r="JG264">
            <v>371</v>
          </cell>
          <cell r="JH264">
            <v>607</v>
          </cell>
          <cell r="JI264">
            <v>274</v>
          </cell>
          <cell r="JJ264">
            <v>333</v>
          </cell>
          <cell r="JK264">
            <v>611</v>
          </cell>
          <cell r="JL264">
            <v>253</v>
          </cell>
          <cell r="JM264">
            <v>358</v>
          </cell>
          <cell r="JN264">
            <v>587</v>
          </cell>
          <cell r="JO264">
            <v>256</v>
          </cell>
          <cell r="JP264">
            <v>331</v>
          </cell>
          <cell r="JQ264">
            <v>500</v>
          </cell>
          <cell r="JR264">
            <v>198</v>
          </cell>
          <cell r="JS264">
            <v>302</v>
          </cell>
          <cell r="JT264">
            <v>454</v>
          </cell>
          <cell r="JU264">
            <v>171</v>
          </cell>
          <cell r="JV264">
            <v>283</v>
          </cell>
          <cell r="JW264">
            <v>409</v>
          </cell>
          <cell r="JX264">
            <v>157</v>
          </cell>
          <cell r="JY264">
            <v>252</v>
          </cell>
          <cell r="JZ264">
            <v>382</v>
          </cell>
          <cell r="KA264">
            <v>144</v>
          </cell>
          <cell r="KB264">
            <v>238</v>
          </cell>
          <cell r="KC264">
            <v>297</v>
          </cell>
          <cell r="KD264">
            <v>96</v>
          </cell>
          <cell r="KE264">
            <v>201</v>
          </cell>
          <cell r="KF264">
            <v>1297</v>
          </cell>
          <cell r="KG264">
            <v>386</v>
          </cell>
          <cell r="KH264">
            <v>911</v>
          </cell>
        </row>
        <row r="265">
          <cell r="C265" t="str">
            <v>St. Helens</v>
          </cell>
          <cell r="D265" t="str">
            <v>E08000013</v>
          </cell>
          <cell r="E265" t="str">
            <v>Metropolitan District</v>
          </cell>
          <cell r="F265">
            <v>177612</v>
          </cell>
          <cell r="G265">
            <v>110143</v>
          </cell>
          <cell r="H265">
            <v>4.8320624099999998</v>
          </cell>
          <cell r="I265">
            <v>0.62013264869490803</v>
          </cell>
          <cell r="J265">
            <v>9411</v>
          </cell>
          <cell r="K265">
            <v>8956</v>
          </cell>
          <cell r="L265">
            <v>10743</v>
          </cell>
          <cell r="M265">
            <v>11292</v>
          </cell>
          <cell r="N265">
            <v>10728</v>
          </cell>
          <cell r="O265">
            <v>11033</v>
          </cell>
          <cell r="P265">
            <v>12838</v>
          </cell>
          <cell r="Q265">
            <v>13080</v>
          </cell>
          <cell r="R265">
            <v>10970</v>
          </cell>
          <cell r="S265">
            <v>11092</v>
          </cell>
          <cell r="T265">
            <v>87210</v>
          </cell>
          <cell r="U265">
            <v>90402</v>
          </cell>
          <cell r="V265">
            <v>1974</v>
          </cell>
          <cell r="W265">
            <v>1023</v>
          </cell>
          <cell r="X265">
            <v>951</v>
          </cell>
          <cell r="Y265">
            <v>2037</v>
          </cell>
          <cell r="Z265">
            <v>1059</v>
          </cell>
          <cell r="AA265">
            <v>978</v>
          </cell>
          <cell r="AB265">
            <v>2071</v>
          </cell>
          <cell r="AC265">
            <v>1071</v>
          </cell>
          <cell r="AD265">
            <v>1000</v>
          </cell>
          <cell r="AE265">
            <v>2235</v>
          </cell>
          <cell r="AF265">
            <v>1114</v>
          </cell>
          <cell r="AG265">
            <v>1121</v>
          </cell>
          <cell r="AH265">
            <v>2089</v>
          </cell>
          <cell r="AI265">
            <v>1053</v>
          </cell>
          <cell r="AJ265">
            <v>1036</v>
          </cell>
          <cell r="AK265">
            <v>2146</v>
          </cell>
          <cell r="AL265">
            <v>1069</v>
          </cell>
          <cell r="AM265">
            <v>1077</v>
          </cell>
          <cell r="AN265">
            <v>2093</v>
          </cell>
          <cell r="AO265">
            <v>1038</v>
          </cell>
          <cell r="AP265">
            <v>1055</v>
          </cell>
          <cell r="AQ265">
            <v>2118</v>
          </cell>
          <cell r="AR265">
            <v>1096</v>
          </cell>
          <cell r="AS265">
            <v>1022</v>
          </cell>
          <cell r="AT265">
            <v>1963</v>
          </cell>
          <cell r="AU265">
            <v>973</v>
          </cell>
          <cell r="AV265">
            <v>990</v>
          </cell>
          <cell r="AW265">
            <v>2004</v>
          </cell>
          <cell r="AX265">
            <v>1036</v>
          </cell>
          <cell r="AY265">
            <v>968</v>
          </cell>
          <cell r="AZ265">
            <v>1924</v>
          </cell>
          <cell r="BA265">
            <v>965</v>
          </cell>
          <cell r="BB265">
            <v>959</v>
          </cell>
          <cell r="BC265">
            <v>1940</v>
          </cell>
          <cell r="BD265">
            <v>1016</v>
          </cell>
          <cell r="BE265">
            <v>924</v>
          </cell>
          <cell r="BF265">
            <v>1812</v>
          </cell>
          <cell r="BG265">
            <v>927</v>
          </cell>
          <cell r="BH265">
            <v>885</v>
          </cell>
          <cell r="BI265">
            <v>1804</v>
          </cell>
          <cell r="BJ265">
            <v>964</v>
          </cell>
          <cell r="BK265">
            <v>840</v>
          </cell>
          <cell r="BL265">
            <v>1864</v>
          </cell>
          <cell r="BM265">
            <v>958</v>
          </cell>
          <cell r="BN265">
            <v>906</v>
          </cell>
          <cell r="BO265">
            <v>2011</v>
          </cell>
          <cell r="BP265">
            <v>1040</v>
          </cell>
          <cell r="BQ265">
            <v>971</v>
          </cell>
          <cell r="BR265">
            <v>2098</v>
          </cell>
          <cell r="BS265">
            <v>1106</v>
          </cell>
          <cell r="BT265">
            <v>992</v>
          </cell>
          <cell r="BU265">
            <v>2096</v>
          </cell>
          <cell r="BV265">
            <v>1118</v>
          </cell>
          <cell r="BW265">
            <v>978</v>
          </cell>
          <cell r="BX265">
            <v>2144</v>
          </cell>
          <cell r="BY265">
            <v>1087</v>
          </cell>
          <cell r="BZ265">
            <v>1057</v>
          </cell>
          <cell r="CA265">
            <v>1822</v>
          </cell>
          <cell r="CB265">
            <v>908</v>
          </cell>
          <cell r="CC265">
            <v>914</v>
          </cell>
          <cell r="CD265">
            <v>1835</v>
          </cell>
          <cell r="CE265">
            <v>931</v>
          </cell>
          <cell r="CF265">
            <v>904</v>
          </cell>
          <cell r="CG265">
            <v>1785</v>
          </cell>
          <cell r="CH265">
            <v>912</v>
          </cell>
          <cell r="CI265">
            <v>873</v>
          </cell>
          <cell r="CJ265">
            <v>2051</v>
          </cell>
          <cell r="CK265">
            <v>1054</v>
          </cell>
          <cell r="CL265">
            <v>997</v>
          </cell>
          <cell r="CM265">
            <v>2217</v>
          </cell>
          <cell r="CN265">
            <v>1077</v>
          </cell>
          <cell r="CO265">
            <v>1140</v>
          </cell>
          <cell r="CP265">
            <v>2319</v>
          </cell>
          <cell r="CQ265">
            <v>1218</v>
          </cell>
          <cell r="CR265">
            <v>1101</v>
          </cell>
          <cell r="CS265">
            <v>2168</v>
          </cell>
          <cell r="CT265">
            <v>1081</v>
          </cell>
          <cell r="CU265">
            <v>1087</v>
          </cell>
          <cell r="CV265">
            <v>2268</v>
          </cell>
          <cell r="CW265">
            <v>1032</v>
          </cell>
          <cell r="CX265">
            <v>1236</v>
          </cell>
          <cell r="CY265">
            <v>2331</v>
          </cell>
          <cell r="CZ265">
            <v>1164</v>
          </cell>
          <cell r="DA265">
            <v>1167</v>
          </cell>
          <cell r="DB265">
            <v>2304</v>
          </cell>
          <cell r="DC265">
            <v>1106</v>
          </cell>
          <cell r="DD265">
            <v>1198</v>
          </cell>
          <cell r="DE265">
            <v>2198</v>
          </cell>
          <cell r="DF265">
            <v>1079</v>
          </cell>
          <cell r="DG265">
            <v>1119</v>
          </cell>
          <cell r="DH265">
            <v>2169</v>
          </cell>
          <cell r="DI265">
            <v>1065</v>
          </cell>
          <cell r="DJ265">
            <v>1104</v>
          </cell>
          <cell r="DK265">
            <v>2090</v>
          </cell>
          <cell r="DL265">
            <v>1054</v>
          </cell>
          <cell r="DM265">
            <v>1036</v>
          </cell>
          <cell r="DN265">
            <v>2189</v>
          </cell>
          <cell r="DO265">
            <v>1080</v>
          </cell>
          <cell r="DP265">
            <v>1109</v>
          </cell>
          <cell r="DQ265">
            <v>2245</v>
          </cell>
          <cell r="DR265">
            <v>1051</v>
          </cell>
          <cell r="DS265">
            <v>1194</v>
          </cell>
          <cell r="DT265">
            <v>2073</v>
          </cell>
          <cell r="DU265">
            <v>1031</v>
          </cell>
          <cell r="DV265">
            <v>1042</v>
          </cell>
          <cell r="DW265">
            <v>2032</v>
          </cell>
          <cell r="DX265">
            <v>1007</v>
          </cell>
          <cell r="DY265">
            <v>1025</v>
          </cell>
          <cell r="DZ265">
            <v>2143</v>
          </cell>
          <cell r="EA265">
            <v>1055</v>
          </cell>
          <cell r="EB265">
            <v>1088</v>
          </cell>
          <cell r="EC265">
            <v>1793</v>
          </cell>
          <cell r="ED265">
            <v>863</v>
          </cell>
          <cell r="EE265">
            <v>930</v>
          </cell>
          <cell r="EF265">
            <v>1867</v>
          </cell>
          <cell r="EG265">
            <v>943</v>
          </cell>
          <cell r="EH265">
            <v>924</v>
          </cell>
          <cell r="EI265">
            <v>2002</v>
          </cell>
          <cell r="EJ265">
            <v>1005</v>
          </cell>
          <cell r="EK265">
            <v>997</v>
          </cell>
          <cell r="EL265">
            <v>2136</v>
          </cell>
          <cell r="EM265">
            <v>1061</v>
          </cell>
          <cell r="EN265">
            <v>1075</v>
          </cell>
          <cell r="EO265">
            <v>2185</v>
          </cell>
          <cell r="EP265">
            <v>1100</v>
          </cell>
          <cell r="EQ265">
            <v>1085</v>
          </cell>
          <cell r="ER265">
            <v>2369</v>
          </cell>
          <cell r="ES265">
            <v>1169</v>
          </cell>
          <cell r="ET265">
            <v>1200</v>
          </cell>
          <cell r="EU265">
            <v>2546</v>
          </cell>
          <cell r="EV265">
            <v>1227</v>
          </cell>
          <cell r="EW265">
            <v>1319</v>
          </cell>
          <cell r="EX265">
            <v>2688</v>
          </cell>
          <cell r="EY265">
            <v>1298</v>
          </cell>
          <cell r="EZ265">
            <v>1390</v>
          </cell>
          <cell r="FA265">
            <v>2552</v>
          </cell>
          <cell r="FB265">
            <v>1221</v>
          </cell>
          <cell r="FC265">
            <v>1331</v>
          </cell>
          <cell r="FD265">
            <v>2560</v>
          </cell>
          <cell r="FE265">
            <v>1243</v>
          </cell>
          <cell r="FF265">
            <v>1317</v>
          </cell>
          <cell r="FG265">
            <v>2552</v>
          </cell>
          <cell r="FH265">
            <v>1265</v>
          </cell>
          <cell r="FI265">
            <v>1287</v>
          </cell>
          <cell r="FJ265">
            <v>2576</v>
          </cell>
          <cell r="FK265">
            <v>1282</v>
          </cell>
          <cell r="FL265">
            <v>1294</v>
          </cell>
          <cell r="FM265">
            <v>2612</v>
          </cell>
          <cell r="FN265">
            <v>1260</v>
          </cell>
          <cell r="FO265">
            <v>1352</v>
          </cell>
          <cell r="FP265">
            <v>2755</v>
          </cell>
          <cell r="FQ265">
            <v>1426</v>
          </cell>
          <cell r="FR265">
            <v>1329</v>
          </cell>
          <cell r="FS265">
            <v>2695</v>
          </cell>
          <cell r="FT265">
            <v>1324</v>
          </cell>
          <cell r="FU265">
            <v>1371</v>
          </cell>
          <cell r="FV265">
            <v>2515</v>
          </cell>
          <cell r="FW265">
            <v>1260</v>
          </cell>
          <cell r="FX265">
            <v>1255</v>
          </cell>
          <cell r="FY265">
            <v>2557</v>
          </cell>
          <cell r="FZ265">
            <v>1274</v>
          </cell>
          <cell r="GA265">
            <v>1283</v>
          </cell>
          <cell r="GB265">
            <v>2544</v>
          </cell>
          <cell r="GC265">
            <v>1283</v>
          </cell>
          <cell r="GD265">
            <v>1261</v>
          </cell>
          <cell r="GE265">
            <v>2386</v>
          </cell>
          <cell r="GF265">
            <v>1185</v>
          </cell>
          <cell r="GG265">
            <v>1201</v>
          </cell>
          <cell r="GH265">
            <v>2349</v>
          </cell>
          <cell r="GI265">
            <v>1170</v>
          </cell>
          <cell r="GJ265">
            <v>1179</v>
          </cell>
          <cell r="GK265">
            <v>2266</v>
          </cell>
          <cell r="GL265">
            <v>1165</v>
          </cell>
          <cell r="GM265">
            <v>1101</v>
          </cell>
          <cell r="GN265">
            <v>2257</v>
          </cell>
          <cell r="GO265">
            <v>1152</v>
          </cell>
          <cell r="GP265">
            <v>1105</v>
          </cell>
          <cell r="GQ265">
            <v>2174</v>
          </cell>
          <cell r="GR265">
            <v>1057</v>
          </cell>
          <cell r="GS265">
            <v>1117</v>
          </cell>
          <cell r="GT265">
            <v>2057</v>
          </cell>
          <cell r="GU265">
            <v>1026</v>
          </cell>
          <cell r="GV265">
            <v>1031</v>
          </cell>
          <cell r="GW265">
            <v>2169</v>
          </cell>
          <cell r="GX265">
            <v>1038</v>
          </cell>
          <cell r="GY265">
            <v>1131</v>
          </cell>
          <cell r="GZ265">
            <v>2111</v>
          </cell>
          <cell r="HA265">
            <v>1065</v>
          </cell>
          <cell r="HB265">
            <v>1046</v>
          </cell>
          <cell r="HC265">
            <v>2052</v>
          </cell>
          <cell r="HD265">
            <v>1020</v>
          </cell>
          <cell r="HE265">
            <v>1032</v>
          </cell>
          <cell r="HF265">
            <v>2241</v>
          </cell>
          <cell r="HG265">
            <v>1092</v>
          </cell>
          <cell r="HH265">
            <v>1149</v>
          </cell>
          <cell r="HI265">
            <v>2151</v>
          </cell>
          <cell r="HJ265">
            <v>1061</v>
          </cell>
          <cell r="HK265">
            <v>1090</v>
          </cell>
          <cell r="HL265">
            <v>2200</v>
          </cell>
          <cell r="HM265">
            <v>1059</v>
          </cell>
          <cell r="HN265">
            <v>1141</v>
          </cell>
          <cell r="HO265">
            <v>2415</v>
          </cell>
          <cell r="HP265">
            <v>1160</v>
          </cell>
          <cell r="HQ265">
            <v>1255</v>
          </cell>
          <cell r="HR265">
            <v>2671</v>
          </cell>
          <cell r="HS265">
            <v>1289</v>
          </cell>
          <cell r="HT265">
            <v>1382</v>
          </cell>
          <cell r="HU265">
            <v>1989</v>
          </cell>
          <cell r="HV265">
            <v>932</v>
          </cell>
          <cell r="HW265">
            <v>1057</v>
          </cell>
          <cell r="HX265">
            <v>1863</v>
          </cell>
          <cell r="HY265">
            <v>905</v>
          </cell>
          <cell r="HZ265">
            <v>958</v>
          </cell>
          <cell r="IA265">
            <v>1899</v>
          </cell>
          <cell r="IB265">
            <v>920</v>
          </cell>
          <cell r="IC265">
            <v>979</v>
          </cell>
          <cell r="ID265">
            <v>1775</v>
          </cell>
          <cell r="IE265">
            <v>861</v>
          </cell>
          <cell r="IF265">
            <v>914</v>
          </cell>
          <cell r="IG265">
            <v>1634</v>
          </cell>
          <cell r="IH265">
            <v>770</v>
          </cell>
          <cell r="II265">
            <v>864</v>
          </cell>
          <cell r="IJ265">
            <v>1452</v>
          </cell>
          <cell r="IK265">
            <v>673</v>
          </cell>
          <cell r="IL265">
            <v>779</v>
          </cell>
          <cell r="IM265">
            <v>1424</v>
          </cell>
          <cell r="IN265">
            <v>660</v>
          </cell>
          <cell r="IO265">
            <v>764</v>
          </cell>
          <cell r="IP265">
            <v>1517</v>
          </cell>
          <cell r="IQ265">
            <v>684</v>
          </cell>
          <cell r="IR265">
            <v>833</v>
          </cell>
          <cell r="IS265">
            <v>1447</v>
          </cell>
          <cell r="IT265">
            <v>664</v>
          </cell>
          <cell r="IU265">
            <v>783</v>
          </cell>
          <cell r="IV265">
            <v>1334</v>
          </cell>
          <cell r="IW265">
            <v>622</v>
          </cell>
          <cell r="IX265">
            <v>712</v>
          </cell>
          <cell r="IY265">
            <v>1208</v>
          </cell>
          <cell r="IZ265">
            <v>536</v>
          </cell>
          <cell r="JA265">
            <v>672</v>
          </cell>
          <cell r="JB265">
            <v>1159</v>
          </cell>
          <cell r="JC265">
            <v>529</v>
          </cell>
          <cell r="JD265">
            <v>630</v>
          </cell>
          <cell r="JE265">
            <v>991</v>
          </cell>
          <cell r="JF265">
            <v>422</v>
          </cell>
          <cell r="JG265">
            <v>569</v>
          </cell>
          <cell r="JH265">
            <v>892</v>
          </cell>
          <cell r="JI265">
            <v>401</v>
          </cell>
          <cell r="JJ265">
            <v>491</v>
          </cell>
          <cell r="JK265">
            <v>823</v>
          </cell>
          <cell r="JL265">
            <v>351</v>
          </cell>
          <cell r="JM265">
            <v>472</v>
          </cell>
          <cell r="JN265">
            <v>767</v>
          </cell>
          <cell r="JO265">
            <v>346</v>
          </cell>
          <cell r="JP265">
            <v>421</v>
          </cell>
          <cell r="JQ265">
            <v>673</v>
          </cell>
          <cell r="JR265">
            <v>266</v>
          </cell>
          <cell r="JS265">
            <v>407</v>
          </cell>
          <cell r="JT265">
            <v>562</v>
          </cell>
          <cell r="JU265">
            <v>227</v>
          </cell>
          <cell r="JV265">
            <v>335</v>
          </cell>
          <cell r="JW265">
            <v>509</v>
          </cell>
          <cell r="JX265">
            <v>183</v>
          </cell>
          <cell r="JY265">
            <v>326</v>
          </cell>
          <cell r="JZ265">
            <v>421</v>
          </cell>
          <cell r="KA265">
            <v>144</v>
          </cell>
          <cell r="KB265">
            <v>277</v>
          </cell>
          <cell r="KC265">
            <v>343</v>
          </cell>
          <cell r="KD265">
            <v>136</v>
          </cell>
          <cell r="KE265">
            <v>207</v>
          </cell>
          <cell r="KF265">
            <v>1265</v>
          </cell>
          <cell r="KG265">
            <v>317</v>
          </cell>
          <cell r="KH265">
            <v>948</v>
          </cell>
        </row>
        <row r="266">
          <cell r="C266" t="str">
            <v>Stafford</v>
          </cell>
          <cell r="D266" t="str">
            <v>E07000197</v>
          </cell>
          <cell r="E266" t="str">
            <v>Non-metropolitan District</v>
          </cell>
          <cell r="F266">
            <v>132488</v>
          </cell>
          <cell r="G266">
            <v>81822</v>
          </cell>
          <cell r="H266">
            <v>3.6510523699999999</v>
          </cell>
          <cell r="I266">
            <v>0.61758046011714274</v>
          </cell>
          <cell r="J266">
            <v>7647</v>
          </cell>
          <cell r="K266">
            <v>6074</v>
          </cell>
          <cell r="L266">
            <v>7817</v>
          </cell>
          <cell r="M266">
            <v>7154</v>
          </cell>
          <cell r="N266">
            <v>7947</v>
          </cell>
          <cell r="O266">
            <v>8087</v>
          </cell>
          <cell r="P266">
            <v>10116</v>
          </cell>
          <cell r="Q266">
            <v>10065</v>
          </cell>
          <cell r="R266">
            <v>8394</v>
          </cell>
          <cell r="S266">
            <v>8521</v>
          </cell>
          <cell r="T266">
            <v>66547</v>
          </cell>
          <cell r="U266">
            <v>65941</v>
          </cell>
          <cell r="V266">
            <v>1202</v>
          </cell>
          <cell r="W266">
            <v>614</v>
          </cell>
          <cell r="X266">
            <v>588</v>
          </cell>
          <cell r="Y266">
            <v>1269</v>
          </cell>
          <cell r="Z266">
            <v>656</v>
          </cell>
          <cell r="AA266">
            <v>613</v>
          </cell>
          <cell r="AB266">
            <v>1357</v>
          </cell>
          <cell r="AC266">
            <v>733</v>
          </cell>
          <cell r="AD266">
            <v>624</v>
          </cell>
          <cell r="AE266">
            <v>1360</v>
          </cell>
          <cell r="AF266">
            <v>747</v>
          </cell>
          <cell r="AG266">
            <v>613</v>
          </cell>
          <cell r="AH266">
            <v>1381</v>
          </cell>
          <cell r="AI266">
            <v>728</v>
          </cell>
          <cell r="AJ266">
            <v>653</v>
          </cell>
          <cell r="AK266">
            <v>1376</v>
          </cell>
          <cell r="AL266">
            <v>714</v>
          </cell>
          <cell r="AM266">
            <v>662</v>
          </cell>
          <cell r="AN266">
            <v>1472</v>
          </cell>
          <cell r="AO266">
            <v>729</v>
          </cell>
          <cell r="AP266">
            <v>743</v>
          </cell>
          <cell r="AQ266">
            <v>1565</v>
          </cell>
          <cell r="AR266">
            <v>768</v>
          </cell>
          <cell r="AS266">
            <v>797</v>
          </cell>
          <cell r="AT266">
            <v>1508</v>
          </cell>
          <cell r="AU266">
            <v>770</v>
          </cell>
          <cell r="AV266">
            <v>738</v>
          </cell>
          <cell r="AW266">
            <v>1432</v>
          </cell>
          <cell r="AX266">
            <v>757</v>
          </cell>
          <cell r="AY266">
            <v>675</v>
          </cell>
          <cell r="AZ266">
            <v>1408</v>
          </cell>
          <cell r="BA266">
            <v>698</v>
          </cell>
          <cell r="BB266">
            <v>710</v>
          </cell>
          <cell r="BC266">
            <v>1381</v>
          </cell>
          <cell r="BD266">
            <v>720</v>
          </cell>
          <cell r="BE266">
            <v>661</v>
          </cell>
          <cell r="BF266">
            <v>1327</v>
          </cell>
          <cell r="BG266">
            <v>688</v>
          </cell>
          <cell r="BH266">
            <v>639</v>
          </cell>
          <cell r="BI266">
            <v>1242</v>
          </cell>
          <cell r="BJ266">
            <v>615</v>
          </cell>
          <cell r="BK266">
            <v>627</v>
          </cell>
          <cell r="BL266">
            <v>1410</v>
          </cell>
          <cell r="BM266">
            <v>714</v>
          </cell>
          <cell r="BN266">
            <v>696</v>
          </cell>
          <cell r="BO266">
            <v>1415</v>
          </cell>
          <cell r="BP266">
            <v>704</v>
          </cell>
          <cell r="BQ266">
            <v>711</v>
          </cell>
          <cell r="BR266">
            <v>1465</v>
          </cell>
          <cell r="BS266">
            <v>741</v>
          </cell>
          <cell r="BT266">
            <v>724</v>
          </cell>
          <cell r="BU266">
            <v>1525</v>
          </cell>
          <cell r="BV266">
            <v>803</v>
          </cell>
          <cell r="BW266">
            <v>722</v>
          </cell>
          <cell r="BX266">
            <v>1444</v>
          </cell>
          <cell r="BY266">
            <v>762</v>
          </cell>
          <cell r="BZ266">
            <v>682</v>
          </cell>
          <cell r="CA266">
            <v>1331</v>
          </cell>
          <cell r="CB266">
            <v>763</v>
          </cell>
          <cell r="CC266">
            <v>568</v>
          </cell>
          <cell r="CD266">
            <v>1287</v>
          </cell>
          <cell r="CE266">
            <v>709</v>
          </cell>
          <cell r="CF266">
            <v>578</v>
          </cell>
          <cell r="CG266">
            <v>1536</v>
          </cell>
          <cell r="CH266">
            <v>876</v>
          </cell>
          <cell r="CI266">
            <v>660</v>
          </cell>
          <cell r="CJ266">
            <v>1693</v>
          </cell>
          <cell r="CK266">
            <v>996</v>
          </cell>
          <cell r="CL266">
            <v>697</v>
          </cell>
          <cell r="CM266">
            <v>1722</v>
          </cell>
          <cell r="CN266">
            <v>968</v>
          </cell>
          <cell r="CO266">
            <v>754</v>
          </cell>
          <cell r="CP266">
            <v>1718</v>
          </cell>
          <cell r="CQ266">
            <v>1029</v>
          </cell>
          <cell r="CR266">
            <v>689</v>
          </cell>
          <cell r="CS266">
            <v>1615</v>
          </cell>
          <cell r="CT266">
            <v>925</v>
          </cell>
          <cell r="CU266">
            <v>690</v>
          </cell>
          <cell r="CV266">
            <v>1560</v>
          </cell>
          <cell r="CW266">
            <v>874</v>
          </cell>
          <cell r="CX266">
            <v>686</v>
          </cell>
          <cell r="CY266">
            <v>1569</v>
          </cell>
          <cell r="CZ266">
            <v>824</v>
          </cell>
          <cell r="DA266">
            <v>745</v>
          </cell>
          <cell r="DB266">
            <v>1509</v>
          </cell>
          <cell r="DC266">
            <v>762</v>
          </cell>
          <cell r="DD266">
            <v>747</v>
          </cell>
          <cell r="DE266">
            <v>1372</v>
          </cell>
          <cell r="DF266">
            <v>682</v>
          </cell>
          <cell r="DG266">
            <v>690</v>
          </cell>
          <cell r="DH266">
            <v>1460</v>
          </cell>
          <cell r="DI266">
            <v>789</v>
          </cell>
          <cell r="DJ266">
            <v>671</v>
          </cell>
          <cell r="DK266">
            <v>1384</v>
          </cell>
          <cell r="DL266">
            <v>749</v>
          </cell>
          <cell r="DM266">
            <v>635</v>
          </cell>
          <cell r="DN266">
            <v>1462</v>
          </cell>
          <cell r="DO266">
            <v>727</v>
          </cell>
          <cell r="DP266">
            <v>735</v>
          </cell>
          <cell r="DQ266">
            <v>1520</v>
          </cell>
          <cell r="DR266">
            <v>734</v>
          </cell>
          <cell r="DS266">
            <v>786</v>
          </cell>
          <cell r="DT266">
            <v>1520</v>
          </cell>
          <cell r="DU266">
            <v>751</v>
          </cell>
          <cell r="DV266">
            <v>769</v>
          </cell>
          <cell r="DW266">
            <v>1497</v>
          </cell>
          <cell r="DX266">
            <v>706</v>
          </cell>
          <cell r="DY266">
            <v>791</v>
          </cell>
          <cell r="DZ266">
            <v>1525</v>
          </cell>
          <cell r="EA266">
            <v>777</v>
          </cell>
          <cell r="EB266">
            <v>748</v>
          </cell>
          <cell r="EC266">
            <v>1381</v>
          </cell>
          <cell r="ED266">
            <v>691</v>
          </cell>
          <cell r="EE266">
            <v>690</v>
          </cell>
          <cell r="EF266">
            <v>1364</v>
          </cell>
          <cell r="EG266">
            <v>695</v>
          </cell>
          <cell r="EH266">
            <v>669</v>
          </cell>
          <cell r="EI266">
            <v>1422</v>
          </cell>
          <cell r="EJ266">
            <v>686</v>
          </cell>
          <cell r="EK266">
            <v>736</v>
          </cell>
          <cell r="EL266">
            <v>1543</v>
          </cell>
          <cell r="EM266">
            <v>804</v>
          </cell>
          <cell r="EN266">
            <v>739</v>
          </cell>
          <cell r="EO266">
            <v>1676</v>
          </cell>
          <cell r="EP266">
            <v>817</v>
          </cell>
          <cell r="EQ266">
            <v>859</v>
          </cell>
          <cell r="ER266">
            <v>1806</v>
          </cell>
          <cell r="ES266">
            <v>910</v>
          </cell>
          <cell r="ET266">
            <v>896</v>
          </cell>
          <cell r="EU266">
            <v>1790</v>
          </cell>
          <cell r="EV266">
            <v>860</v>
          </cell>
          <cell r="EW266">
            <v>930</v>
          </cell>
          <cell r="EX266">
            <v>2030</v>
          </cell>
          <cell r="EY266">
            <v>1001</v>
          </cell>
          <cell r="EZ266">
            <v>1029</v>
          </cell>
          <cell r="FA266">
            <v>1956</v>
          </cell>
          <cell r="FB266">
            <v>1003</v>
          </cell>
          <cell r="FC266">
            <v>953</v>
          </cell>
          <cell r="FD266">
            <v>1957</v>
          </cell>
          <cell r="FE266">
            <v>970</v>
          </cell>
          <cell r="FF266">
            <v>987</v>
          </cell>
          <cell r="FG266">
            <v>2114</v>
          </cell>
          <cell r="FH266">
            <v>1063</v>
          </cell>
          <cell r="FI266">
            <v>1051</v>
          </cell>
          <cell r="FJ266">
            <v>2043</v>
          </cell>
          <cell r="FK266">
            <v>1005</v>
          </cell>
          <cell r="FL266">
            <v>1038</v>
          </cell>
          <cell r="FM266">
            <v>1982</v>
          </cell>
          <cell r="FN266">
            <v>1018</v>
          </cell>
          <cell r="FO266">
            <v>964</v>
          </cell>
          <cell r="FP266">
            <v>2068</v>
          </cell>
          <cell r="FQ266">
            <v>1019</v>
          </cell>
          <cell r="FR266">
            <v>1049</v>
          </cell>
          <cell r="FS266">
            <v>2138</v>
          </cell>
          <cell r="FT266">
            <v>1030</v>
          </cell>
          <cell r="FU266">
            <v>1108</v>
          </cell>
          <cell r="FV266">
            <v>2061</v>
          </cell>
          <cell r="FW266">
            <v>1044</v>
          </cell>
          <cell r="FX266">
            <v>1017</v>
          </cell>
          <cell r="FY266">
            <v>1986</v>
          </cell>
          <cell r="FZ266">
            <v>1016</v>
          </cell>
          <cell r="GA266">
            <v>970</v>
          </cell>
          <cell r="GB266">
            <v>1876</v>
          </cell>
          <cell r="GC266">
            <v>948</v>
          </cell>
          <cell r="GD266">
            <v>928</v>
          </cell>
          <cell r="GE266">
            <v>1864</v>
          </cell>
          <cell r="GF266">
            <v>915</v>
          </cell>
          <cell r="GG266">
            <v>949</v>
          </cell>
          <cell r="GH266">
            <v>1796</v>
          </cell>
          <cell r="GI266">
            <v>866</v>
          </cell>
          <cell r="GJ266">
            <v>930</v>
          </cell>
          <cell r="GK266">
            <v>1750</v>
          </cell>
          <cell r="GL266">
            <v>909</v>
          </cell>
          <cell r="GM266">
            <v>841</v>
          </cell>
          <cell r="GN266">
            <v>1681</v>
          </cell>
          <cell r="GO266">
            <v>804</v>
          </cell>
          <cell r="GP266">
            <v>877</v>
          </cell>
          <cell r="GQ266">
            <v>1641</v>
          </cell>
          <cell r="GR266">
            <v>839</v>
          </cell>
          <cell r="GS266">
            <v>802</v>
          </cell>
          <cell r="GT266">
            <v>1614</v>
          </cell>
          <cell r="GU266">
            <v>801</v>
          </cell>
          <cell r="GV266">
            <v>813</v>
          </cell>
          <cell r="GW266">
            <v>1598</v>
          </cell>
          <cell r="GX266">
            <v>764</v>
          </cell>
          <cell r="GY266">
            <v>834</v>
          </cell>
          <cell r="GZ266">
            <v>1642</v>
          </cell>
          <cell r="HA266">
            <v>809</v>
          </cell>
          <cell r="HB266">
            <v>833</v>
          </cell>
          <cell r="HC266">
            <v>1647</v>
          </cell>
          <cell r="HD266">
            <v>836</v>
          </cell>
          <cell r="HE266">
            <v>811</v>
          </cell>
          <cell r="HF266">
            <v>1682</v>
          </cell>
          <cell r="HG266">
            <v>851</v>
          </cell>
          <cell r="HH266">
            <v>831</v>
          </cell>
          <cell r="HI266">
            <v>1631</v>
          </cell>
          <cell r="HJ266">
            <v>817</v>
          </cell>
          <cell r="HK266">
            <v>814</v>
          </cell>
          <cell r="HL266">
            <v>1821</v>
          </cell>
          <cell r="HM266">
            <v>892</v>
          </cell>
          <cell r="HN266">
            <v>929</v>
          </cell>
          <cell r="HO266">
            <v>1811</v>
          </cell>
          <cell r="HP266">
            <v>866</v>
          </cell>
          <cell r="HQ266">
            <v>945</v>
          </cell>
          <cell r="HR266">
            <v>1960</v>
          </cell>
          <cell r="HS266">
            <v>970</v>
          </cell>
          <cell r="HT266">
            <v>990</v>
          </cell>
          <cell r="HU266">
            <v>1549</v>
          </cell>
          <cell r="HV266">
            <v>788</v>
          </cell>
          <cell r="HW266">
            <v>761</v>
          </cell>
          <cell r="HX266">
            <v>1573</v>
          </cell>
          <cell r="HY266">
            <v>752</v>
          </cell>
          <cell r="HZ266">
            <v>821</v>
          </cell>
          <cell r="IA266">
            <v>1622</v>
          </cell>
          <cell r="IB266">
            <v>757</v>
          </cell>
          <cell r="IC266">
            <v>865</v>
          </cell>
          <cell r="ID266">
            <v>1528</v>
          </cell>
          <cell r="IE266">
            <v>721</v>
          </cell>
          <cell r="IF266">
            <v>807</v>
          </cell>
          <cell r="IG266">
            <v>1320</v>
          </cell>
          <cell r="IH266">
            <v>643</v>
          </cell>
          <cell r="II266">
            <v>677</v>
          </cell>
          <cell r="IJ266">
            <v>1162</v>
          </cell>
          <cell r="IK266">
            <v>583</v>
          </cell>
          <cell r="IL266">
            <v>579</v>
          </cell>
          <cell r="IM266">
            <v>1164</v>
          </cell>
          <cell r="IN266">
            <v>574</v>
          </cell>
          <cell r="IO266">
            <v>590</v>
          </cell>
          <cell r="IP266">
            <v>1186</v>
          </cell>
          <cell r="IQ266">
            <v>553</v>
          </cell>
          <cell r="IR266">
            <v>633</v>
          </cell>
          <cell r="IS266">
            <v>1103</v>
          </cell>
          <cell r="IT266">
            <v>522</v>
          </cell>
          <cell r="IU266">
            <v>581</v>
          </cell>
          <cell r="IV266">
            <v>1034</v>
          </cell>
          <cell r="IW266">
            <v>484</v>
          </cell>
          <cell r="IX266">
            <v>550</v>
          </cell>
          <cell r="IY266">
            <v>926</v>
          </cell>
          <cell r="IZ266">
            <v>437</v>
          </cell>
          <cell r="JA266">
            <v>489</v>
          </cell>
          <cell r="JB266">
            <v>842</v>
          </cell>
          <cell r="JC266">
            <v>392</v>
          </cell>
          <cell r="JD266">
            <v>450</v>
          </cell>
          <cell r="JE266">
            <v>796</v>
          </cell>
          <cell r="JF266">
            <v>372</v>
          </cell>
          <cell r="JG266">
            <v>424</v>
          </cell>
          <cell r="JH266">
            <v>714</v>
          </cell>
          <cell r="JI266">
            <v>320</v>
          </cell>
          <cell r="JJ266">
            <v>394</v>
          </cell>
          <cell r="JK266">
            <v>680</v>
          </cell>
          <cell r="JL266">
            <v>281</v>
          </cell>
          <cell r="JM266">
            <v>399</v>
          </cell>
          <cell r="JN266">
            <v>614</v>
          </cell>
          <cell r="JO266">
            <v>287</v>
          </cell>
          <cell r="JP266">
            <v>327</v>
          </cell>
          <cell r="JQ266">
            <v>576</v>
          </cell>
          <cell r="JR266">
            <v>238</v>
          </cell>
          <cell r="JS266">
            <v>338</v>
          </cell>
          <cell r="JT266">
            <v>521</v>
          </cell>
          <cell r="JU266">
            <v>206</v>
          </cell>
          <cell r="JV266">
            <v>315</v>
          </cell>
          <cell r="JW266">
            <v>439</v>
          </cell>
          <cell r="JX266">
            <v>168</v>
          </cell>
          <cell r="JY266">
            <v>271</v>
          </cell>
          <cell r="JZ266">
            <v>390</v>
          </cell>
          <cell r="KA266">
            <v>144</v>
          </cell>
          <cell r="KB266">
            <v>246</v>
          </cell>
          <cell r="KC266">
            <v>316</v>
          </cell>
          <cell r="KD266">
            <v>120</v>
          </cell>
          <cell r="KE266">
            <v>196</v>
          </cell>
          <cell r="KF266">
            <v>1283</v>
          </cell>
          <cell r="KG266">
            <v>384</v>
          </cell>
          <cell r="KH266">
            <v>899</v>
          </cell>
        </row>
        <row r="267">
          <cell r="C267" t="str">
            <v>Staffordshire Moorlands</v>
          </cell>
          <cell r="D267" t="str">
            <v>E07000198</v>
          </cell>
          <cell r="E267" t="str">
            <v>Non-metropolitan District</v>
          </cell>
          <cell r="F267">
            <v>97881</v>
          </cell>
          <cell r="G267">
            <v>58606</v>
          </cell>
          <cell r="H267">
            <v>2.9008511000000001</v>
          </cell>
          <cell r="I267">
            <v>0.59874745864876733</v>
          </cell>
          <cell r="J267">
            <v>4682</v>
          </cell>
          <cell r="K267">
            <v>4381</v>
          </cell>
          <cell r="L267">
            <v>4640</v>
          </cell>
          <cell r="M267">
            <v>4555</v>
          </cell>
          <cell r="N267">
            <v>5598</v>
          </cell>
          <cell r="O267">
            <v>5811</v>
          </cell>
          <cell r="P267">
            <v>7689</v>
          </cell>
          <cell r="Q267">
            <v>7838</v>
          </cell>
          <cell r="R267">
            <v>6627</v>
          </cell>
          <cell r="S267">
            <v>6785</v>
          </cell>
          <cell r="T267">
            <v>48329</v>
          </cell>
          <cell r="U267">
            <v>49552</v>
          </cell>
          <cell r="V267">
            <v>804</v>
          </cell>
          <cell r="W267">
            <v>446</v>
          </cell>
          <cell r="X267">
            <v>358</v>
          </cell>
          <cell r="Y267">
            <v>848</v>
          </cell>
          <cell r="Z267">
            <v>455</v>
          </cell>
          <cell r="AA267">
            <v>393</v>
          </cell>
          <cell r="AB267">
            <v>899</v>
          </cell>
          <cell r="AC267">
            <v>456</v>
          </cell>
          <cell r="AD267">
            <v>443</v>
          </cell>
          <cell r="AE267">
            <v>899</v>
          </cell>
          <cell r="AF267">
            <v>430</v>
          </cell>
          <cell r="AG267">
            <v>469</v>
          </cell>
          <cell r="AH267">
            <v>1030</v>
          </cell>
          <cell r="AI267">
            <v>532</v>
          </cell>
          <cell r="AJ267">
            <v>498</v>
          </cell>
          <cell r="AK267">
            <v>1041</v>
          </cell>
          <cell r="AL267">
            <v>527</v>
          </cell>
          <cell r="AM267">
            <v>514</v>
          </cell>
          <cell r="AN267">
            <v>1037</v>
          </cell>
          <cell r="AO267">
            <v>536</v>
          </cell>
          <cell r="AP267">
            <v>501</v>
          </cell>
          <cell r="AQ267">
            <v>1031</v>
          </cell>
          <cell r="AR267">
            <v>541</v>
          </cell>
          <cell r="AS267">
            <v>490</v>
          </cell>
          <cell r="AT267">
            <v>998</v>
          </cell>
          <cell r="AU267">
            <v>490</v>
          </cell>
          <cell r="AV267">
            <v>508</v>
          </cell>
          <cell r="AW267">
            <v>994</v>
          </cell>
          <cell r="AX267">
            <v>501</v>
          </cell>
          <cell r="AY267">
            <v>493</v>
          </cell>
          <cell r="AZ267">
            <v>1048</v>
          </cell>
          <cell r="BA267">
            <v>518</v>
          </cell>
          <cell r="BB267">
            <v>530</v>
          </cell>
          <cell r="BC267">
            <v>1034</v>
          </cell>
          <cell r="BD267">
            <v>516</v>
          </cell>
          <cell r="BE267">
            <v>518</v>
          </cell>
          <cell r="BF267">
            <v>1009</v>
          </cell>
          <cell r="BG267">
            <v>504</v>
          </cell>
          <cell r="BH267">
            <v>505</v>
          </cell>
          <cell r="BI267">
            <v>1034</v>
          </cell>
          <cell r="BJ267">
            <v>560</v>
          </cell>
          <cell r="BK267">
            <v>474</v>
          </cell>
          <cell r="BL267">
            <v>1066</v>
          </cell>
          <cell r="BM267">
            <v>570</v>
          </cell>
          <cell r="BN267">
            <v>496</v>
          </cell>
          <cell r="BO267">
            <v>1116</v>
          </cell>
          <cell r="BP267">
            <v>565</v>
          </cell>
          <cell r="BQ267">
            <v>551</v>
          </cell>
          <cell r="BR267">
            <v>1146</v>
          </cell>
          <cell r="BS267">
            <v>578</v>
          </cell>
          <cell r="BT267">
            <v>568</v>
          </cell>
          <cell r="BU267">
            <v>1133</v>
          </cell>
          <cell r="BV267">
            <v>627</v>
          </cell>
          <cell r="BW267">
            <v>506</v>
          </cell>
          <cell r="BX267">
            <v>1112</v>
          </cell>
          <cell r="BY267">
            <v>556</v>
          </cell>
          <cell r="BZ267">
            <v>556</v>
          </cell>
          <cell r="CA267">
            <v>938</v>
          </cell>
          <cell r="CB267">
            <v>494</v>
          </cell>
          <cell r="CC267">
            <v>444</v>
          </cell>
          <cell r="CD267">
            <v>871</v>
          </cell>
          <cell r="CE267">
            <v>455</v>
          </cell>
          <cell r="CF267">
            <v>416</v>
          </cell>
          <cell r="CG267">
            <v>830</v>
          </cell>
          <cell r="CH267">
            <v>425</v>
          </cell>
          <cell r="CI267">
            <v>405</v>
          </cell>
          <cell r="CJ267">
            <v>911</v>
          </cell>
          <cell r="CK267">
            <v>477</v>
          </cell>
          <cell r="CL267">
            <v>434</v>
          </cell>
          <cell r="CM267">
            <v>1019</v>
          </cell>
          <cell r="CN267">
            <v>518</v>
          </cell>
          <cell r="CO267">
            <v>501</v>
          </cell>
          <cell r="CP267">
            <v>1103</v>
          </cell>
          <cell r="CQ267">
            <v>552</v>
          </cell>
          <cell r="CR267">
            <v>551</v>
          </cell>
          <cell r="CS267">
            <v>927</v>
          </cell>
          <cell r="CT267">
            <v>490</v>
          </cell>
          <cell r="CU267">
            <v>437</v>
          </cell>
          <cell r="CV267">
            <v>989</v>
          </cell>
          <cell r="CW267">
            <v>532</v>
          </cell>
          <cell r="CX267">
            <v>457</v>
          </cell>
          <cell r="CY267">
            <v>982</v>
          </cell>
          <cell r="CZ267">
            <v>476</v>
          </cell>
          <cell r="DA267">
            <v>506</v>
          </cell>
          <cell r="DB267">
            <v>821</v>
          </cell>
          <cell r="DC267">
            <v>420</v>
          </cell>
          <cell r="DD267">
            <v>401</v>
          </cell>
          <cell r="DE267">
            <v>896</v>
          </cell>
          <cell r="DF267">
            <v>464</v>
          </cell>
          <cell r="DG267">
            <v>432</v>
          </cell>
          <cell r="DH267">
            <v>890</v>
          </cell>
          <cell r="DI267">
            <v>452</v>
          </cell>
          <cell r="DJ267">
            <v>438</v>
          </cell>
          <cell r="DK267">
            <v>883</v>
          </cell>
          <cell r="DL267">
            <v>438</v>
          </cell>
          <cell r="DM267">
            <v>445</v>
          </cell>
          <cell r="DN267">
            <v>900</v>
          </cell>
          <cell r="DO267">
            <v>433</v>
          </cell>
          <cell r="DP267">
            <v>467</v>
          </cell>
          <cell r="DQ267">
            <v>971</v>
          </cell>
          <cell r="DR267">
            <v>477</v>
          </cell>
          <cell r="DS267">
            <v>494</v>
          </cell>
          <cell r="DT267">
            <v>936</v>
          </cell>
          <cell r="DU267">
            <v>458</v>
          </cell>
          <cell r="DV267">
            <v>478</v>
          </cell>
          <cell r="DW267">
            <v>970</v>
          </cell>
          <cell r="DX267">
            <v>493</v>
          </cell>
          <cell r="DY267">
            <v>477</v>
          </cell>
          <cell r="DZ267">
            <v>937</v>
          </cell>
          <cell r="EA267">
            <v>433</v>
          </cell>
          <cell r="EB267">
            <v>504</v>
          </cell>
          <cell r="EC267">
            <v>946</v>
          </cell>
          <cell r="ED267">
            <v>448</v>
          </cell>
          <cell r="EE267">
            <v>498</v>
          </cell>
          <cell r="EF267">
            <v>996</v>
          </cell>
          <cell r="EG267">
            <v>470</v>
          </cell>
          <cell r="EH267">
            <v>526</v>
          </cell>
          <cell r="EI267">
            <v>1021</v>
          </cell>
          <cell r="EJ267">
            <v>484</v>
          </cell>
          <cell r="EK267">
            <v>537</v>
          </cell>
          <cell r="EL267">
            <v>1147</v>
          </cell>
          <cell r="EM267">
            <v>576</v>
          </cell>
          <cell r="EN267">
            <v>571</v>
          </cell>
          <cell r="EO267">
            <v>1189</v>
          </cell>
          <cell r="EP267">
            <v>598</v>
          </cell>
          <cell r="EQ267">
            <v>591</v>
          </cell>
          <cell r="ER267">
            <v>1241</v>
          </cell>
          <cell r="ES267">
            <v>630</v>
          </cell>
          <cell r="ET267">
            <v>611</v>
          </cell>
          <cell r="EU267">
            <v>1408</v>
          </cell>
          <cell r="EV267">
            <v>695</v>
          </cell>
          <cell r="EW267">
            <v>713</v>
          </cell>
          <cell r="EX267">
            <v>1554</v>
          </cell>
          <cell r="EY267">
            <v>771</v>
          </cell>
          <cell r="EZ267">
            <v>783</v>
          </cell>
          <cell r="FA267">
            <v>1505</v>
          </cell>
          <cell r="FB267">
            <v>767</v>
          </cell>
          <cell r="FC267">
            <v>738</v>
          </cell>
          <cell r="FD267">
            <v>1611</v>
          </cell>
          <cell r="FE267">
            <v>782</v>
          </cell>
          <cell r="FF267">
            <v>829</v>
          </cell>
          <cell r="FG267">
            <v>1563</v>
          </cell>
          <cell r="FH267">
            <v>756</v>
          </cell>
          <cell r="FI267">
            <v>807</v>
          </cell>
          <cell r="FJ267">
            <v>1569</v>
          </cell>
          <cell r="FK267">
            <v>796</v>
          </cell>
          <cell r="FL267">
            <v>773</v>
          </cell>
          <cell r="FM267">
            <v>1578</v>
          </cell>
          <cell r="FN267">
            <v>770</v>
          </cell>
          <cell r="FO267">
            <v>808</v>
          </cell>
          <cell r="FP267">
            <v>1555</v>
          </cell>
          <cell r="FQ267">
            <v>712</v>
          </cell>
          <cell r="FR267">
            <v>843</v>
          </cell>
          <cell r="FS267">
            <v>1604</v>
          </cell>
          <cell r="FT267">
            <v>833</v>
          </cell>
          <cell r="FU267">
            <v>771</v>
          </cell>
          <cell r="FV267">
            <v>1529</v>
          </cell>
          <cell r="FW267">
            <v>807</v>
          </cell>
          <cell r="FX267">
            <v>722</v>
          </cell>
          <cell r="FY267">
            <v>1522</v>
          </cell>
          <cell r="FZ267">
            <v>748</v>
          </cell>
          <cell r="GA267">
            <v>774</v>
          </cell>
          <cell r="GB267">
            <v>1491</v>
          </cell>
          <cell r="GC267">
            <v>718</v>
          </cell>
          <cell r="GD267">
            <v>773</v>
          </cell>
          <cell r="GE267">
            <v>1362</v>
          </cell>
          <cell r="GF267">
            <v>667</v>
          </cell>
          <cell r="GG267">
            <v>695</v>
          </cell>
          <cell r="GH267">
            <v>1368</v>
          </cell>
          <cell r="GI267">
            <v>717</v>
          </cell>
          <cell r="GJ267">
            <v>651</v>
          </cell>
          <cell r="GK267">
            <v>1418</v>
          </cell>
          <cell r="GL267">
            <v>689</v>
          </cell>
          <cell r="GM267">
            <v>729</v>
          </cell>
          <cell r="GN267">
            <v>1282</v>
          </cell>
          <cell r="GO267">
            <v>595</v>
          </cell>
          <cell r="GP267">
            <v>687</v>
          </cell>
          <cell r="GQ267">
            <v>1365</v>
          </cell>
          <cell r="GR267">
            <v>687</v>
          </cell>
          <cell r="GS267">
            <v>678</v>
          </cell>
          <cell r="GT267">
            <v>1263</v>
          </cell>
          <cell r="GU267">
            <v>642</v>
          </cell>
          <cell r="GV267">
            <v>621</v>
          </cell>
          <cell r="GW267">
            <v>1318</v>
          </cell>
          <cell r="GX267">
            <v>627</v>
          </cell>
          <cell r="GY267">
            <v>691</v>
          </cell>
          <cell r="GZ267">
            <v>1354</v>
          </cell>
          <cell r="HA267">
            <v>684</v>
          </cell>
          <cell r="HB267">
            <v>670</v>
          </cell>
          <cell r="HC267">
            <v>1367</v>
          </cell>
          <cell r="HD267">
            <v>675</v>
          </cell>
          <cell r="HE267">
            <v>692</v>
          </cell>
          <cell r="HF267">
            <v>1315</v>
          </cell>
          <cell r="HG267">
            <v>644</v>
          </cell>
          <cell r="HH267">
            <v>671</v>
          </cell>
          <cell r="HI267">
            <v>1497</v>
          </cell>
          <cell r="HJ267">
            <v>725</v>
          </cell>
          <cell r="HK267">
            <v>772</v>
          </cell>
          <cell r="HL267">
            <v>1456</v>
          </cell>
          <cell r="HM267">
            <v>714</v>
          </cell>
          <cell r="HN267">
            <v>742</v>
          </cell>
          <cell r="HO267">
            <v>1650</v>
          </cell>
          <cell r="HP267">
            <v>825</v>
          </cell>
          <cell r="HQ267">
            <v>825</v>
          </cell>
          <cell r="HR267">
            <v>1715</v>
          </cell>
          <cell r="HS267">
            <v>845</v>
          </cell>
          <cell r="HT267">
            <v>870</v>
          </cell>
          <cell r="HU267">
            <v>1319</v>
          </cell>
          <cell r="HV267">
            <v>632</v>
          </cell>
          <cell r="HW267">
            <v>687</v>
          </cell>
          <cell r="HX267">
            <v>1286</v>
          </cell>
          <cell r="HY267">
            <v>633</v>
          </cell>
          <cell r="HZ267">
            <v>653</v>
          </cell>
          <cell r="IA267">
            <v>1298</v>
          </cell>
          <cell r="IB267">
            <v>657</v>
          </cell>
          <cell r="IC267">
            <v>641</v>
          </cell>
          <cell r="ID267">
            <v>1155</v>
          </cell>
          <cell r="IE267">
            <v>585</v>
          </cell>
          <cell r="IF267">
            <v>570</v>
          </cell>
          <cell r="IG267">
            <v>1085</v>
          </cell>
          <cell r="IH267">
            <v>556</v>
          </cell>
          <cell r="II267">
            <v>529</v>
          </cell>
          <cell r="IJ267">
            <v>974</v>
          </cell>
          <cell r="IK267">
            <v>464</v>
          </cell>
          <cell r="IL267">
            <v>510</v>
          </cell>
          <cell r="IM267">
            <v>941</v>
          </cell>
          <cell r="IN267">
            <v>476</v>
          </cell>
          <cell r="IO267">
            <v>465</v>
          </cell>
          <cell r="IP267">
            <v>918</v>
          </cell>
          <cell r="IQ267">
            <v>444</v>
          </cell>
          <cell r="IR267">
            <v>474</v>
          </cell>
          <cell r="IS267">
            <v>894</v>
          </cell>
          <cell r="IT267">
            <v>409</v>
          </cell>
          <cell r="IU267">
            <v>485</v>
          </cell>
          <cell r="IV267">
            <v>814</v>
          </cell>
          <cell r="IW267">
            <v>403</v>
          </cell>
          <cell r="IX267">
            <v>411</v>
          </cell>
          <cell r="IY267">
            <v>777</v>
          </cell>
          <cell r="IZ267">
            <v>347</v>
          </cell>
          <cell r="JA267">
            <v>430</v>
          </cell>
          <cell r="JB267">
            <v>698</v>
          </cell>
          <cell r="JC267">
            <v>324</v>
          </cell>
          <cell r="JD267">
            <v>374</v>
          </cell>
          <cell r="JE267">
            <v>655</v>
          </cell>
          <cell r="JF267">
            <v>308</v>
          </cell>
          <cell r="JG267">
            <v>347</v>
          </cell>
          <cell r="JH267">
            <v>542</v>
          </cell>
          <cell r="JI267">
            <v>233</v>
          </cell>
          <cell r="JJ267">
            <v>309</v>
          </cell>
          <cell r="JK267">
            <v>554</v>
          </cell>
          <cell r="JL267">
            <v>251</v>
          </cell>
          <cell r="JM267">
            <v>303</v>
          </cell>
          <cell r="JN267">
            <v>511</v>
          </cell>
          <cell r="JO267">
            <v>196</v>
          </cell>
          <cell r="JP267">
            <v>315</v>
          </cell>
          <cell r="JQ267">
            <v>428</v>
          </cell>
          <cell r="JR267">
            <v>167</v>
          </cell>
          <cell r="JS267">
            <v>261</v>
          </cell>
          <cell r="JT267">
            <v>384</v>
          </cell>
          <cell r="JU267">
            <v>158</v>
          </cell>
          <cell r="JV267">
            <v>226</v>
          </cell>
          <cell r="JW267">
            <v>309</v>
          </cell>
          <cell r="JX267">
            <v>123</v>
          </cell>
          <cell r="JY267">
            <v>186</v>
          </cell>
          <cell r="JZ267">
            <v>303</v>
          </cell>
          <cell r="KA267">
            <v>120</v>
          </cell>
          <cell r="KB267">
            <v>183</v>
          </cell>
          <cell r="KC267">
            <v>295</v>
          </cell>
          <cell r="KD267">
            <v>93</v>
          </cell>
          <cell r="KE267">
            <v>202</v>
          </cell>
          <cell r="KF267">
            <v>929</v>
          </cell>
          <cell r="KG267">
            <v>258</v>
          </cell>
          <cell r="KH267">
            <v>671</v>
          </cell>
        </row>
        <row r="268">
          <cell r="C268" t="str">
            <v>Stevenage</v>
          </cell>
          <cell r="D268" t="str">
            <v>E07000101</v>
          </cell>
          <cell r="E268" t="str">
            <v>Non-metropolitan District</v>
          </cell>
          <cell r="F268">
            <v>86469</v>
          </cell>
          <cell r="G268">
            <v>55745</v>
          </cell>
          <cell r="H268">
            <v>4.2419317100000002</v>
          </cell>
          <cell r="I268">
            <v>0.64468190912350087</v>
          </cell>
          <cell r="J268">
            <v>4646</v>
          </cell>
          <cell r="K268">
            <v>4405</v>
          </cell>
          <cell r="L268">
            <v>6229</v>
          </cell>
          <cell r="M268">
            <v>6669</v>
          </cell>
          <cell r="N268">
            <v>5577</v>
          </cell>
          <cell r="O268">
            <v>5822</v>
          </cell>
          <cell r="P268">
            <v>6353</v>
          </cell>
          <cell r="Q268">
            <v>6527</v>
          </cell>
          <cell r="R268">
            <v>4854</v>
          </cell>
          <cell r="S268">
            <v>4663</v>
          </cell>
          <cell r="T268">
            <v>42558</v>
          </cell>
          <cell r="U268">
            <v>43911</v>
          </cell>
          <cell r="V268">
            <v>1136</v>
          </cell>
          <cell r="W268">
            <v>557</v>
          </cell>
          <cell r="X268">
            <v>579</v>
          </cell>
          <cell r="Y268">
            <v>1171</v>
          </cell>
          <cell r="Z268">
            <v>590</v>
          </cell>
          <cell r="AA268">
            <v>581</v>
          </cell>
          <cell r="AB268">
            <v>1200</v>
          </cell>
          <cell r="AC268">
            <v>620</v>
          </cell>
          <cell r="AD268">
            <v>580</v>
          </cell>
          <cell r="AE268">
            <v>1251</v>
          </cell>
          <cell r="AF268">
            <v>610</v>
          </cell>
          <cell r="AG268">
            <v>641</v>
          </cell>
          <cell r="AH268">
            <v>1301</v>
          </cell>
          <cell r="AI268">
            <v>680</v>
          </cell>
          <cell r="AJ268">
            <v>621</v>
          </cell>
          <cell r="AK268">
            <v>1219</v>
          </cell>
          <cell r="AL268">
            <v>611</v>
          </cell>
          <cell r="AM268">
            <v>608</v>
          </cell>
          <cell r="AN268">
            <v>1135</v>
          </cell>
          <cell r="AO268">
            <v>554</v>
          </cell>
          <cell r="AP268">
            <v>581</v>
          </cell>
          <cell r="AQ268">
            <v>1172</v>
          </cell>
          <cell r="AR268">
            <v>638</v>
          </cell>
          <cell r="AS268">
            <v>534</v>
          </cell>
          <cell r="AT268">
            <v>1136</v>
          </cell>
          <cell r="AU268">
            <v>624</v>
          </cell>
          <cell r="AV268">
            <v>512</v>
          </cell>
          <cell r="AW268">
            <v>1030</v>
          </cell>
          <cell r="AX268">
            <v>514</v>
          </cell>
          <cell r="AY268">
            <v>516</v>
          </cell>
          <cell r="AZ268">
            <v>963</v>
          </cell>
          <cell r="BA268">
            <v>511</v>
          </cell>
          <cell r="BB268">
            <v>452</v>
          </cell>
          <cell r="BC268">
            <v>967</v>
          </cell>
          <cell r="BD268">
            <v>502</v>
          </cell>
          <cell r="BE268">
            <v>465</v>
          </cell>
          <cell r="BF268">
            <v>1000</v>
          </cell>
          <cell r="BG268">
            <v>525</v>
          </cell>
          <cell r="BH268">
            <v>475</v>
          </cell>
          <cell r="BI268">
            <v>927</v>
          </cell>
          <cell r="BJ268">
            <v>499</v>
          </cell>
          <cell r="BK268">
            <v>428</v>
          </cell>
          <cell r="BL268">
            <v>944</v>
          </cell>
          <cell r="BM268">
            <v>508</v>
          </cell>
          <cell r="BN268">
            <v>436</v>
          </cell>
          <cell r="BO268">
            <v>1080</v>
          </cell>
          <cell r="BP268">
            <v>588</v>
          </cell>
          <cell r="BQ268">
            <v>492</v>
          </cell>
          <cell r="BR268">
            <v>962</v>
          </cell>
          <cell r="BS268">
            <v>485</v>
          </cell>
          <cell r="BT268">
            <v>477</v>
          </cell>
          <cell r="BU268">
            <v>1043</v>
          </cell>
          <cell r="BV268">
            <v>539</v>
          </cell>
          <cell r="BW268">
            <v>504</v>
          </cell>
          <cell r="BX268">
            <v>996</v>
          </cell>
          <cell r="BY268">
            <v>551</v>
          </cell>
          <cell r="BZ268">
            <v>445</v>
          </cell>
          <cell r="CA268">
            <v>952</v>
          </cell>
          <cell r="CB268">
            <v>505</v>
          </cell>
          <cell r="CC268">
            <v>447</v>
          </cell>
          <cell r="CD268">
            <v>848</v>
          </cell>
          <cell r="CE268">
            <v>437</v>
          </cell>
          <cell r="CF268">
            <v>411</v>
          </cell>
          <cell r="CG268">
            <v>1008</v>
          </cell>
          <cell r="CH268">
            <v>523</v>
          </cell>
          <cell r="CI268">
            <v>485</v>
          </cell>
          <cell r="CJ268">
            <v>1067</v>
          </cell>
          <cell r="CK268">
            <v>532</v>
          </cell>
          <cell r="CL268">
            <v>535</v>
          </cell>
          <cell r="CM268">
            <v>1066</v>
          </cell>
          <cell r="CN268">
            <v>518</v>
          </cell>
          <cell r="CO268">
            <v>548</v>
          </cell>
          <cell r="CP268">
            <v>1109</v>
          </cell>
          <cell r="CQ268">
            <v>556</v>
          </cell>
          <cell r="CR268">
            <v>553</v>
          </cell>
          <cell r="CS268">
            <v>1257</v>
          </cell>
          <cell r="CT268">
            <v>634</v>
          </cell>
          <cell r="CU268">
            <v>623</v>
          </cell>
          <cell r="CV268">
            <v>1267</v>
          </cell>
          <cell r="CW268">
            <v>595</v>
          </cell>
          <cell r="CX268">
            <v>672</v>
          </cell>
          <cell r="CY268">
            <v>1308</v>
          </cell>
          <cell r="CZ268">
            <v>617</v>
          </cell>
          <cell r="DA268">
            <v>691</v>
          </cell>
          <cell r="DB268">
            <v>1281</v>
          </cell>
          <cell r="DC268">
            <v>617</v>
          </cell>
          <cell r="DD268">
            <v>664</v>
          </cell>
          <cell r="DE268">
            <v>1309</v>
          </cell>
          <cell r="DF268">
            <v>664</v>
          </cell>
          <cell r="DG268">
            <v>645</v>
          </cell>
          <cell r="DH268">
            <v>1347</v>
          </cell>
          <cell r="DI268">
            <v>685</v>
          </cell>
          <cell r="DJ268">
            <v>662</v>
          </cell>
          <cell r="DK268">
            <v>1244</v>
          </cell>
          <cell r="DL268">
            <v>568</v>
          </cell>
          <cell r="DM268">
            <v>676</v>
          </cell>
          <cell r="DN268">
            <v>1384</v>
          </cell>
          <cell r="DO268">
            <v>629</v>
          </cell>
          <cell r="DP268">
            <v>755</v>
          </cell>
          <cell r="DQ268">
            <v>1197</v>
          </cell>
          <cell r="DR268">
            <v>571</v>
          </cell>
          <cell r="DS268">
            <v>626</v>
          </cell>
          <cell r="DT268">
            <v>1304</v>
          </cell>
          <cell r="DU268">
            <v>649</v>
          </cell>
          <cell r="DV268">
            <v>655</v>
          </cell>
          <cell r="DW268">
            <v>1274</v>
          </cell>
          <cell r="DX268">
            <v>644</v>
          </cell>
          <cell r="DY268">
            <v>630</v>
          </cell>
          <cell r="DZ268">
            <v>1170</v>
          </cell>
          <cell r="EA268">
            <v>551</v>
          </cell>
          <cell r="EB268">
            <v>619</v>
          </cell>
          <cell r="EC268">
            <v>1070</v>
          </cell>
          <cell r="ED268">
            <v>535</v>
          </cell>
          <cell r="EE268">
            <v>535</v>
          </cell>
          <cell r="EF268">
            <v>1076</v>
          </cell>
          <cell r="EG268">
            <v>539</v>
          </cell>
          <cell r="EH268">
            <v>537</v>
          </cell>
          <cell r="EI268">
            <v>1101</v>
          </cell>
          <cell r="EJ268">
            <v>553</v>
          </cell>
          <cell r="EK268">
            <v>548</v>
          </cell>
          <cell r="EL268">
            <v>1087</v>
          </cell>
          <cell r="EM268">
            <v>499</v>
          </cell>
          <cell r="EN268">
            <v>588</v>
          </cell>
          <cell r="EO268">
            <v>1027</v>
          </cell>
          <cell r="EP268">
            <v>536</v>
          </cell>
          <cell r="EQ268">
            <v>491</v>
          </cell>
          <cell r="ER268">
            <v>1172</v>
          </cell>
          <cell r="ES268">
            <v>570</v>
          </cell>
          <cell r="ET268">
            <v>602</v>
          </cell>
          <cell r="EU268">
            <v>1178</v>
          </cell>
          <cell r="EV268">
            <v>560</v>
          </cell>
          <cell r="EW268">
            <v>618</v>
          </cell>
          <cell r="EX268">
            <v>1244</v>
          </cell>
          <cell r="EY268">
            <v>590</v>
          </cell>
          <cell r="EZ268">
            <v>654</v>
          </cell>
          <cell r="FA268">
            <v>1224</v>
          </cell>
          <cell r="FB268">
            <v>577</v>
          </cell>
          <cell r="FC268">
            <v>647</v>
          </cell>
          <cell r="FD268">
            <v>1284</v>
          </cell>
          <cell r="FE268">
            <v>635</v>
          </cell>
          <cell r="FF268">
            <v>649</v>
          </cell>
          <cell r="FG268">
            <v>1236</v>
          </cell>
          <cell r="FH268">
            <v>587</v>
          </cell>
          <cell r="FI268">
            <v>649</v>
          </cell>
          <cell r="FJ268">
            <v>1290</v>
          </cell>
          <cell r="FK268">
            <v>629</v>
          </cell>
          <cell r="FL268">
            <v>661</v>
          </cell>
          <cell r="FM268">
            <v>1398</v>
          </cell>
          <cell r="FN268">
            <v>686</v>
          </cell>
          <cell r="FO268">
            <v>712</v>
          </cell>
          <cell r="FP268">
            <v>1330</v>
          </cell>
          <cell r="FQ268">
            <v>671</v>
          </cell>
          <cell r="FR268">
            <v>659</v>
          </cell>
          <cell r="FS268">
            <v>1320</v>
          </cell>
          <cell r="FT268">
            <v>662</v>
          </cell>
          <cell r="FU268">
            <v>658</v>
          </cell>
          <cell r="FV268">
            <v>1343</v>
          </cell>
          <cell r="FW268">
            <v>645</v>
          </cell>
          <cell r="FX268">
            <v>698</v>
          </cell>
          <cell r="FY268">
            <v>1314</v>
          </cell>
          <cell r="FZ268">
            <v>668</v>
          </cell>
          <cell r="GA268">
            <v>646</v>
          </cell>
          <cell r="GB268">
            <v>1141</v>
          </cell>
          <cell r="GC268">
            <v>593</v>
          </cell>
          <cell r="GD268">
            <v>548</v>
          </cell>
          <cell r="GE268">
            <v>1147</v>
          </cell>
          <cell r="GF268">
            <v>541</v>
          </cell>
          <cell r="GG268">
            <v>606</v>
          </cell>
          <cell r="GH268">
            <v>1150</v>
          </cell>
          <cell r="GI268">
            <v>584</v>
          </cell>
          <cell r="GJ268">
            <v>566</v>
          </cell>
          <cell r="GK268">
            <v>1116</v>
          </cell>
          <cell r="GL268">
            <v>572</v>
          </cell>
          <cell r="GM268">
            <v>544</v>
          </cell>
          <cell r="GN268">
            <v>1048</v>
          </cell>
          <cell r="GO268">
            <v>567</v>
          </cell>
          <cell r="GP268">
            <v>481</v>
          </cell>
          <cell r="GQ268">
            <v>969</v>
          </cell>
          <cell r="GR268">
            <v>508</v>
          </cell>
          <cell r="GS268">
            <v>461</v>
          </cell>
          <cell r="GT268">
            <v>915</v>
          </cell>
          <cell r="GU268">
            <v>470</v>
          </cell>
          <cell r="GV268">
            <v>445</v>
          </cell>
          <cell r="GW268">
            <v>835</v>
          </cell>
          <cell r="GX268">
            <v>432</v>
          </cell>
          <cell r="GY268">
            <v>403</v>
          </cell>
          <cell r="GZ268">
            <v>815</v>
          </cell>
          <cell r="HA268">
            <v>426</v>
          </cell>
          <cell r="HB268">
            <v>389</v>
          </cell>
          <cell r="HC268">
            <v>788</v>
          </cell>
          <cell r="HD268">
            <v>401</v>
          </cell>
          <cell r="HE268">
            <v>387</v>
          </cell>
          <cell r="HF268">
            <v>734</v>
          </cell>
          <cell r="HG268">
            <v>353</v>
          </cell>
          <cell r="HH268">
            <v>381</v>
          </cell>
          <cell r="HI268">
            <v>758</v>
          </cell>
          <cell r="HJ268">
            <v>383</v>
          </cell>
          <cell r="HK268">
            <v>375</v>
          </cell>
          <cell r="HL268">
            <v>735</v>
          </cell>
          <cell r="HM268">
            <v>373</v>
          </cell>
          <cell r="HN268">
            <v>362</v>
          </cell>
          <cell r="HO268">
            <v>814</v>
          </cell>
          <cell r="HP268">
            <v>412</v>
          </cell>
          <cell r="HQ268">
            <v>402</v>
          </cell>
          <cell r="HR268">
            <v>916</v>
          </cell>
          <cell r="HS268">
            <v>449</v>
          </cell>
          <cell r="HT268">
            <v>467</v>
          </cell>
          <cell r="HU268">
            <v>662</v>
          </cell>
          <cell r="HV268">
            <v>297</v>
          </cell>
          <cell r="HW268">
            <v>365</v>
          </cell>
          <cell r="HX268">
            <v>645</v>
          </cell>
          <cell r="HY268">
            <v>298</v>
          </cell>
          <cell r="HZ268">
            <v>347</v>
          </cell>
          <cell r="IA268">
            <v>604</v>
          </cell>
          <cell r="IB268">
            <v>275</v>
          </cell>
          <cell r="IC268">
            <v>329</v>
          </cell>
          <cell r="ID268">
            <v>621</v>
          </cell>
          <cell r="IE268">
            <v>304</v>
          </cell>
          <cell r="IF268">
            <v>317</v>
          </cell>
          <cell r="IG268">
            <v>527</v>
          </cell>
          <cell r="IH268">
            <v>248</v>
          </cell>
          <cell r="II268">
            <v>279</v>
          </cell>
          <cell r="IJ268">
            <v>465</v>
          </cell>
          <cell r="IK268">
            <v>224</v>
          </cell>
          <cell r="IL268">
            <v>241</v>
          </cell>
          <cell r="IM268">
            <v>513</v>
          </cell>
          <cell r="IN268">
            <v>219</v>
          </cell>
          <cell r="IO268">
            <v>294</v>
          </cell>
          <cell r="IP268">
            <v>517</v>
          </cell>
          <cell r="IQ268">
            <v>229</v>
          </cell>
          <cell r="IR268">
            <v>288</v>
          </cell>
          <cell r="IS268">
            <v>489</v>
          </cell>
          <cell r="IT268">
            <v>209</v>
          </cell>
          <cell r="IU268">
            <v>280</v>
          </cell>
          <cell r="IV268">
            <v>502</v>
          </cell>
          <cell r="IW268">
            <v>208</v>
          </cell>
          <cell r="IX268">
            <v>294</v>
          </cell>
          <cell r="IY268">
            <v>462</v>
          </cell>
          <cell r="IZ268">
            <v>212</v>
          </cell>
          <cell r="JA268">
            <v>250</v>
          </cell>
          <cell r="JB268">
            <v>475</v>
          </cell>
          <cell r="JC268">
            <v>176</v>
          </cell>
          <cell r="JD268">
            <v>299</v>
          </cell>
          <cell r="JE268">
            <v>435</v>
          </cell>
          <cell r="JF268">
            <v>186</v>
          </cell>
          <cell r="JG268">
            <v>249</v>
          </cell>
          <cell r="JH268">
            <v>338</v>
          </cell>
          <cell r="JI268">
            <v>126</v>
          </cell>
          <cell r="JJ268">
            <v>212</v>
          </cell>
          <cell r="JK268">
            <v>388</v>
          </cell>
          <cell r="JL268">
            <v>141</v>
          </cell>
          <cell r="JM268">
            <v>247</v>
          </cell>
          <cell r="JN268">
            <v>383</v>
          </cell>
          <cell r="JO268">
            <v>162</v>
          </cell>
          <cell r="JP268">
            <v>221</v>
          </cell>
          <cell r="JQ268">
            <v>301</v>
          </cell>
          <cell r="JR268">
            <v>114</v>
          </cell>
          <cell r="JS268">
            <v>187</v>
          </cell>
          <cell r="JT268">
            <v>306</v>
          </cell>
          <cell r="JU268">
            <v>106</v>
          </cell>
          <cell r="JV268">
            <v>200</v>
          </cell>
          <cell r="JW268">
            <v>236</v>
          </cell>
          <cell r="JX268">
            <v>68</v>
          </cell>
          <cell r="JY268">
            <v>168</v>
          </cell>
          <cell r="JZ268">
            <v>198</v>
          </cell>
          <cell r="KA268">
            <v>77</v>
          </cell>
          <cell r="KB268">
            <v>121</v>
          </cell>
          <cell r="KC268">
            <v>174</v>
          </cell>
          <cell r="KD268">
            <v>60</v>
          </cell>
          <cell r="KE268">
            <v>114</v>
          </cell>
          <cell r="KF268">
            <v>628</v>
          </cell>
          <cell r="KG268">
            <v>212</v>
          </cell>
          <cell r="KH268">
            <v>416</v>
          </cell>
        </row>
        <row r="269">
          <cell r="C269" t="str">
            <v>Stockport</v>
          </cell>
          <cell r="D269" t="str">
            <v>E08000007</v>
          </cell>
          <cell r="E269" t="str">
            <v>Metropolitan District</v>
          </cell>
          <cell r="F269">
            <v>288733</v>
          </cell>
          <cell r="G269">
            <v>177076</v>
          </cell>
          <cell r="H269">
            <v>4.2700892800000005</v>
          </cell>
          <cell r="I269">
            <v>0.61328632335063882</v>
          </cell>
          <cell r="J269">
            <v>14006</v>
          </cell>
          <cell r="K269">
            <v>13336</v>
          </cell>
          <cell r="L269">
            <v>16426</v>
          </cell>
          <cell r="M269">
            <v>17891</v>
          </cell>
          <cell r="N269">
            <v>18416</v>
          </cell>
          <cell r="O269">
            <v>19132</v>
          </cell>
          <cell r="P269">
            <v>21017</v>
          </cell>
          <cell r="Q269">
            <v>21840</v>
          </cell>
          <cell r="R269">
            <v>17600</v>
          </cell>
          <cell r="S269">
            <v>17412</v>
          </cell>
          <cell r="T269">
            <v>141372</v>
          </cell>
          <cell r="U269">
            <v>147361</v>
          </cell>
          <cell r="V269">
            <v>3405</v>
          </cell>
          <cell r="W269">
            <v>1722</v>
          </cell>
          <cell r="X269">
            <v>1683</v>
          </cell>
          <cell r="Y269">
            <v>3555</v>
          </cell>
          <cell r="Z269">
            <v>1828</v>
          </cell>
          <cell r="AA269">
            <v>1727</v>
          </cell>
          <cell r="AB269">
            <v>3675</v>
          </cell>
          <cell r="AC269">
            <v>1842</v>
          </cell>
          <cell r="AD269">
            <v>1833</v>
          </cell>
          <cell r="AE269">
            <v>3704</v>
          </cell>
          <cell r="AF269">
            <v>1858</v>
          </cell>
          <cell r="AG269">
            <v>1846</v>
          </cell>
          <cell r="AH269">
            <v>3648</v>
          </cell>
          <cell r="AI269">
            <v>1895</v>
          </cell>
          <cell r="AJ269">
            <v>1753</v>
          </cell>
          <cell r="AK269">
            <v>3542</v>
          </cell>
          <cell r="AL269">
            <v>1798</v>
          </cell>
          <cell r="AM269">
            <v>1744</v>
          </cell>
          <cell r="AN269">
            <v>3600</v>
          </cell>
          <cell r="AO269">
            <v>1854</v>
          </cell>
          <cell r="AP269">
            <v>1746</v>
          </cell>
          <cell r="AQ269">
            <v>3651</v>
          </cell>
          <cell r="AR269">
            <v>1864</v>
          </cell>
          <cell r="AS269">
            <v>1787</v>
          </cell>
          <cell r="AT269">
            <v>3578</v>
          </cell>
          <cell r="AU269">
            <v>1906</v>
          </cell>
          <cell r="AV269">
            <v>1672</v>
          </cell>
          <cell r="AW269">
            <v>3450</v>
          </cell>
          <cell r="AX269">
            <v>1822</v>
          </cell>
          <cell r="AY269">
            <v>1628</v>
          </cell>
          <cell r="AZ269">
            <v>3361</v>
          </cell>
          <cell r="BA269">
            <v>1767</v>
          </cell>
          <cell r="BB269">
            <v>1594</v>
          </cell>
          <cell r="BC269">
            <v>3261</v>
          </cell>
          <cell r="BD269">
            <v>1671</v>
          </cell>
          <cell r="BE269">
            <v>1590</v>
          </cell>
          <cell r="BF269">
            <v>3056</v>
          </cell>
          <cell r="BG269">
            <v>1579</v>
          </cell>
          <cell r="BH269">
            <v>1477</v>
          </cell>
          <cell r="BI269">
            <v>3121</v>
          </cell>
          <cell r="BJ269">
            <v>1645</v>
          </cell>
          <cell r="BK269">
            <v>1476</v>
          </cell>
          <cell r="BL269">
            <v>3191</v>
          </cell>
          <cell r="BM269">
            <v>1628</v>
          </cell>
          <cell r="BN269">
            <v>1563</v>
          </cell>
          <cell r="BO269">
            <v>3385</v>
          </cell>
          <cell r="BP269">
            <v>1700</v>
          </cell>
          <cell r="BQ269">
            <v>1685</v>
          </cell>
          <cell r="BR269">
            <v>3291</v>
          </cell>
          <cell r="BS269">
            <v>1634</v>
          </cell>
          <cell r="BT269">
            <v>1657</v>
          </cell>
          <cell r="BU269">
            <v>3391</v>
          </cell>
          <cell r="BV269">
            <v>1751</v>
          </cell>
          <cell r="BW269">
            <v>1640</v>
          </cell>
          <cell r="BX269">
            <v>3464</v>
          </cell>
          <cell r="BY269">
            <v>1761</v>
          </cell>
          <cell r="BZ269">
            <v>1703</v>
          </cell>
          <cell r="CA269">
            <v>2584</v>
          </cell>
          <cell r="CB269">
            <v>1390</v>
          </cell>
          <cell r="CC269">
            <v>1194</v>
          </cell>
          <cell r="CD269">
            <v>2473</v>
          </cell>
          <cell r="CE269">
            <v>1286</v>
          </cell>
          <cell r="CF269">
            <v>1187</v>
          </cell>
          <cell r="CG269">
            <v>2594</v>
          </cell>
          <cell r="CH269">
            <v>1429</v>
          </cell>
          <cell r="CI269">
            <v>1165</v>
          </cell>
          <cell r="CJ269">
            <v>2822</v>
          </cell>
          <cell r="CK269">
            <v>1405</v>
          </cell>
          <cell r="CL269">
            <v>1417</v>
          </cell>
          <cell r="CM269">
            <v>3361</v>
          </cell>
          <cell r="CN269">
            <v>1664</v>
          </cell>
          <cell r="CO269">
            <v>1697</v>
          </cell>
          <cell r="CP269">
            <v>3362</v>
          </cell>
          <cell r="CQ269">
            <v>1686</v>
          </cell>
          <cell r="CR269">
            <v>1676</v>
          </cell>
          <cell r="CS269">
            <v>3343</v>
          </cell>
          <cell r="CT269">
            <v>1620</v>
          </cell>
          <cell r="CU269">
            <v>1723</v>
          </cell>
          <cell r="CV269">
            <v>3234</v>
          </cell>
          <cell r="CW269">
            <v>1554</v>
          </cell>
          <cell r="CX269">
            <v>1680</v>
          </cell>
          <cell r="CY269">
            <v>3530</v>
          </cell>
          <cell r="CZ269">
            <v>1735</v>
          </cell>
          <cell r="DA269">
            <v>1795</v>
          </cell>
          <cell r="DB269">
            <v>3282</v>
          </cell>
          <cell r="DC269">
            <v>1584</v>
          </cell>
          <cell r="DD269">
            <v>1698</v>
          </cell>
          <cell r="DE269">
            <v>3275</v>
          </cell>
          <cell r="DF269">
            <v>1566</v>
          </cell>
          <cell r="DG269">
            <v>1709</v>
          </cell>
          <cell r="DH269">
            <v>3546</v>
          </cell>
          <cell r="DI269">
            <v>1738</v>
          </cell>
          <cell r="DJ269">
            <v>1808</v>
          </cell>
          <cell r="DK269">
            <v>3397</v>
          </cell>
          <cell r="DL269">
            <v>1619</v>
          </cell>
          <cell r="DM269">
            <v>1778</v>
          </cell>
          <cell r="DN269">
            <v>3484</v>
          </cell>
          <cell r="DO269">
            <v>1640</v>
          </cell>
          <cell r="DP269">
            <v>1844</v>
          </cell>
          <cell r="DQ269">
            <v>3504</v>
          </cell>
          <cell r="DR269">
            <v>1557</v>
          </cell>
          <cell r="DS269">
            <v>1947</v>
          </cell>
          <cell r="DT269">
            <v>3722</v>
          </cell>
          <cell r="DU269">
            <v>1813</v>
          </cell>
          <cell r="DV269">
            <v>1909</v>
          </cell>
          <cell r="DW269">
            <v>3819</v>
          </cell>
          <cell r="DX269">
            <v>1874</v>
          </cell>
          <cell r="DY269">
            <v>1945</v>
          </cell>
          <cell r="DZ269">
            <v>3713</v>
          </cell>
          <cell r="EA269">
            <v>1809</v>
          </cell>
          <cell r="EB269">
            <v>1904</v>
          </cell>
          <cell r="EC269">
            <v>3502</v>
          </cell>
          <cell r="ED269">
            <v>1710</v>
          </cell>
          <cell r="EE269">
            <v>1792</v>
          </cell>
          <cell r="EF269">
            <v>3539</v>
          </cell>
          <cell r="EG269">
            <v>1743</v>
          </cell>
          <cell r="EH269">
            <v>1796</v>
          </cell>
          <cell r="EI269">
            <v>3389</v>
          </cell>
          <cell r="EJ269">
            <v>1660</v>
          </cell>
          <cell r="EK269">
            <v>1729</v>
          </cell>
          <cell r="EL269">
            <v>3619</v>
          </cell>
          <cell r="EM269">
            <v>1852</v>
          </cell>
          <cell r="EN269">
            <v>1767</v>
          </cell>
          <cell r="EO269">
            <v>3635</v>
          </cell>
          <cell r="EP269">
            <v>1773</v>
          </cell>
          <cell r="EQ269">
            <v>1862</v>
          </cell>
          <cell r="ER269">
            <v>3790</v>
          </cell>
          <cell r="ES269">
            <v>1824</v>
          </cell>
          <cell r="ET269">
            <v>1966</v>
          </cell>
          <cell r="EU269">
            <v>4245</v>
          </cell>
          <cell r="EV269">
            <v>2068</v>
          </cell>
          <cell r="EW269">
            <v>2177</v>
          </cell>
          <cell r="EX269">
            <v>4297</v>
          </cell>
          <cell r="EY269">
            <v>2103</v>
          </cell>
          <cell r="EZ269">
            <v>2194</v>
          </cell>
          <cell r="FA269">
            <v>4060</v>
          </cell>
          <cell r="FB269">
            <v>2008</v>
          </cell>
          <cell r="FC269">
            <v>2052</v>
          </cell>
          <cell r="FD269">
            <v>4322</v>
          </cell>
          <cell r="FE269">
            <v>2127</v>
          </cell>
          <cell r="FF269">
            <v>2195</v>
          </cell>
          <cell r="FG269">
            <v>4236</v>
          </cell>
          <cell r="FH269">
            <v>2060</v>
          </cell>
          <cell r="FI269">
            <v>2176</v>
          </cell>
          <cell r="FJ269">
            <v>4376</v>
          </cell>
          <cell r="FK269">
            <v>2101</v>
          </cell>
          <cell r="FL269">
            <v>2275</v>
          </cell>
          <cell r="FM269">
            <v>4319</v>
          </cell>
          <cell r="FN269">
            <v>2115</v>
          </cell>
          <cell r="FO269">
            <v>2204</v>
          </cell>
          <cell r="FP269">
            <v>4663</v>
          </cell>
          <cell r="FQ269">
            <v>2295</v>
          </cell>
          <cell r="FR269">
            <v>2368</v>
          </cell>
          <cell r="FS269">
            <v>4310</v>
          </cell>
          <cell r="FT269">
            <v>2155</v>
          </cell>
          <cell r="FU269">
            <v>2155</v>
          </cell>
          <cell r="FV269">
            <v>4291</v>
          </cell>
          <cell r="FW269">
            <v>2154</v>
          </cell>
          <cell r="FX269">
            <v>2137</v>
          </cell>
          <cell r="FY269">
            <v>4274</v>
          </cell>
          <cell r="FZ269">
            <v>2021</v>
          </cell>
          <cell r="GA269">
            <v>2253</v>
          </cell>
          <cell r="GB269">
            <v>4006</v>
          </cell>
          <cell r="GC269">
            <v>1981</v>
          </cell>
          <cell r="GD269">
            <v>2025</v>
          </cell>
          <cell r="GE269">
            <v>3976</v>
          </cell>
          <cell r="GF269">
            <v>1943</v>
          </cell>
          <cell r="GG269">
            <v>2033</v>
          </cell>
          <cell r="GH269">
            <v>3859</v>
          </cell>
          <cell r="GI269">
            <v>1991</v>
          </cell>
          <cell r="GJ269">
            <v>1868</v>
          </cell>
          <cell r="GK269">
            <v>3750</v>
          </cell>
          <cell r="GL269">
            <v>1871</v>
          </cell>
          <cell r="GM269">
            <v>1879</v>
          </cell>
          <cell r="GN269">
            <v>3607</v>
          </cell>
          <cell r="GO269">
            <v>1805</v>
          </cell>
          <cell r="GP269">
            <v>1802</v>
          </cell>
          <cell r="GQ269">
            <v>3507</v>
          </cell>
          <cell r="GR269">
            <v>1782</v>
          </cell>
          <cell r="GS269">
            <v>1725</v>
          </cell>
          <cell r="GT269">
            <v>3365</v>
          </cell>
          <cell r="GU269">
            <v>1688</v>
          </cell>
          <cell r="GV269">
            <v>1677</v>
          </cell>
          <cell r="GW269">
            <v>3329</v>
          </cell>
          <cell r="GX269">
            <v>1713</v>
          </cell>
          <cell r="GY269">
            <v>1616</v>
          </cell>
          <cell r="GZ269">
            <v>3280</v>
          </cell>
          <cell r="HA269">
            <v>1636</v>
          </cell>
          <cell r="HB269">
            <v>1644</v>
          </cell>
          <cell r="HC269">
            <v>3169</v>
          </cell>
          <cell r="HD269">
            <v>1569</v>
          </cell>
          <cell r="HE269">
            <v>1600</v>
          </cell>
          <cell r="HF269">
            <v>3170</v>
          </cell>
          <cell r="HG269">
            <v>1602</v>
          </cell>
          <cell r="HH269">
            <v>1568</v>
          </cell>
          <cell r="HI269">
            <v>3307</v>
          </cell>
          <cell r="HJ269">
            <v>1590</v>
          </cell>
          <cell r="HK269">
            <v>1717</v>
          </cell>
          <cell r="HL269">
            <v>3339</v>
          </cell>
          <cell r="HM269">
            <v>1648</v>
          </cell>
          <cell r="HN269">
            <v>1691</v>
          </cell>
          <cell r="HO269">
            <v>3520</v>
          </cell>
          <cell r="HP269">
            <v>1779</v>
          </cell>
          <cell r="HQ269">
            <v>1741</v>
          </cell>
          <cell r="HR269">
            <v>3947</v>
          </cell>
          <cell r="HS269">
            <v>1869</v>
          </cell>
          <cell r="HT269">
            <v>2078</v>
          </cell>
          <cell r="HU269">
            <v>2902</v>
          </cell>
          <cell r="HV269">
            <v>1369</v>
          </cell>
          <cell r="HW269">
            <v>1533</v>
          </cell>
          <cell r="HX269">
            <v>2869</v>
          </cell>
          <cell r="HY269">
            <v>1347</v>
          </cell>
          <cell r="HZ269">
            <v>1522</v>
          </cell>
          <cell r="IA269">
            <v>2750</v>
          </cell>
          <cell r="IB269">
            <v>1335</v>
          </cell>
          <cell r="IC269">
            <v>1415</v>
          </cell>
          <cell r="ID269">
            <v>2695</v>
          </cell>
          <cell r="IE269">
            <v>1294</v>
          </cell>
          <cell r="IF269">
            <v>1401</v>
          </cell>
          <cell r="IG269">
            <v>2454</v>
          </cell>
          <cell r="IH269">
            <v>1130</v>
          </cell>
          <cell r="II269">
            <v>1324</v>
          </cell>
          <cell r="IJ269">
            <v>2175</v>
          </cell>
          <cell r="IK269">
            <v>1034</v>
          </cell>
          <cell r="IL269">
            <v>1141</v>
          </cell>
          <cell r="IM269">
            <v>2316</v>
          </cell>
          <cell r="IN269">
            <v>1080</v>
          </cell>
          <cell r="IO269">
            <v>1236</v>
          </cell>
          <cell r="IP269">
            <v>2266</v>
          </cell>
          <cell r="IQ269">
            <v>1042</v>
          </cell>
          <cell r="IR269">
            <v>1224</v>
          </cell>
          <cell r="IS269">
            <v>2225</v>
          </cell>
          <cell r="IT269">
            <v>999</v>
          </cell>
          <cell r="IU269">
            <v>1226</v>
          </cell>
          <cell r="IV269">
            <v>2058</v>
          </cell>
          <cell r="IW269">
            <v>917</v>
          </cell>
          <cell r="IX269">
            <v>1141</v>
          </cell>
          <cell r="IY269">
            <v>1963</v>
          </cell>
          <cell r="IZ269">
            <v>894</v>
          </cell>
          <cell r="JA269">
            <v>1069</v>
          </cell>
          <cell r="JB269">
            <v>1889</v>
          </cell>
          <cell r="JC269">
            <v>869</v>
          </cell>
          <cell r="JD269">
            <v>1020</v>
          </cell>
          <cell r="JE269">
            <v>1644</v>
          </cell>
          <cell r="JF269">
            <v>731</v>
          </cell>
          <cell r="JG269">
            <v>913</v>
          </cell>
          <cell r="JH269">
            <v>1627</v>
          </cell>
          <cell r="JI269">
            <v>687</v>
          </cell>
          <cell r="JJ269">
            <v>940</v>
          </cell>
          <cell r="JK269">
            <v>1545</v>
          </cell>
          <cell r="JL269">
            <v>634</v>
          </cell>
          <cell r="JM269">
            <v>911</v>
          </cell>
          <cell r="JN269">
            <v>1405</v>
          </cell>
          <cell r="JO269">
            <v>572</v>
          </cell>
          <cell r="JP269">
            <v>833</v>
          </cell>
          <cell r="JQ269">
            <v>1261</v>
          </cell>
          <cell r="JR269">
            <v>475</v>
          </cell>
          <cell r="JS269">
            <v>786</v>
          </cell>
          <cell r="JT269">
            <v>1099</v>
          </cell>
          <cell r="JU269">
            <v>441</v>
          </cell>
          <cell r="JV269">
            <v>658</v>
          </cell>
          <cell r="JW269">
            <v>980</v>
          </cell>
          <cell r="JX269">
            <v>387</v>
          </cell>
          <cell r="JY269">
            <v>593</v>
          </cell>
          <cell r="JZ269">
            <v>829</v>
          </cell>
          <cell r="KA269">
            <v>319</v>
          </cell>
          <cell r="KB269">
            <v>510</v>
          </cell>
          <cell r="KC269">
            <v>736</v>
          </cell>
          <cell r="KD269">
            <v>268</v>
          </cell>
          <cell r="KE269">
            <v>468</v>
          </cell>
          <cell r="KF269">
            <v>2673</v>
          </cell>
          <cell r="KG269">
            <v>818</v>
          </cell>
          <cell r="KH269">
            <v>1855</v>
          </cell>
        </row>
        <row r="270">
          <cell r="C270" t="str">
            <v>Stockton-on-Tees</v>
          </cell>
          <cell r="D270" t="str">
            <v>E06000004</v>
          </cell>
          <cell r="E270" t="str">
            <v>Unitary Authority</v>
          </cell>
          <cell r="F270">
            <v>194803</v>
          </cell>
          <cell r="G270">
            <v>122849</v>
          </cell>
          <cell r="H270">
            <v>6.4285431700000011</v>
          </cell>
          <cell r="I270">
            <v>0.63063197178688213</v>
          </cell>
          <cell r="J270">
            <v>11373</v>
          </cell>
          <cell r="K270">
            <v>10296</v>
          </cell>
          <cell r="L270">
            <v>12398</v>
          </cell>
          <cell r="M270">
            <v>13093</v>
          </cell>
          <cell r="N270">
            <v>11507</v>
          </cell>
          <cell r="O270">
            <v>12154</v>
          </cell>
          <cell r="P270">
            <v>13718</v>
          </cell>
          <cell r="Q270">
            <v>14579</v>
          </cell>
          <cell r="R270">
            <v>11591</v>
          </cell>
          <cell r="S270">
            <v>12140</v>
          </cell>
          <cell r="T270">
            <v>95496</v>
          </cell>
          <cell r="U270">
            <v>99307</v>
          </cell>
          <cell r="V270">
            <v>2363</v>
          </cell>
          <cell r="W270">
            <v>1224</v>
          </cell>
          <cell r="X270">
            <v>1139</v>
          </cell>
          <cell r="Y270">
            <v>2362</v>
          </cell>
          <cell r="Z270">
            <v>1261</v>
          </cell>
          <cell r="AA270">
            <v>1101</v>
          </cell>
          <cell r="AB270">
            <v>2510</v>
          </cell>
          <cell r="AC270">
            <v>1321</v>
          </cell>
          <cell r="AD270">
            <v>1189</v>
          </cell>
          <cell r="AE270">
            <v>2573</v>
          </cell>
          <cell r="AF270">
            <v>1260</v>
          </cell>
          <cell r="AG270">
            <v>1313</v>
          </cell>
          <cell r="AH270">
            <v>2588</v>
          </cell>
          <cell r="AI270">
            <v>1315</v>
          </cell>
          <cell r="AJ270">
            <v>1273</v>
          </cell>
          <cell r="AK270">
            <v>2593</v>
          </cell>
          <cell r="AL270">
            <v>1340</v>
          </cell>
          <cell r="AM270">
            <v>1253</v>
          </cell>
          <cell r="AN270">
            <v>2507</v>
          </cell>
          <cell r="AO270">
            <v>1268</v>
          </cell>
          <cell r="AP270">
            <v>1239</v>
          </cell>
          <cell r="AQ270">
            <v>2554</v>
          </cell>
          <cell r="AR270">
            <v>1278</v>
          </cell>
          <cell r="AS270">
            <v>1276</v>
          </cell>
          <cell r="AT270">
            <v>2427</v>
          </cell>
          <cell r="AU270">
            <v>1214</v>
          </cell>
          <cell r="AV270">
            <v>1213</v>
          </cell>
          <cell r="AW270">
            <v>2434</v>
          </cell>
          <cell r="AX270">
            <v>1235</v>
          </cell>
          <cell r="AY270">
            <v>1199</v>
          </cell>
          <cell r="AZ270">
            <v>2307</v>
          </cell>
          <cell r="BA270">
            <v>1149</v>
          </cell>
          <cell r="BB270">
            <v>1158</v>
          </cell>
          <cell r="BC270">
            <v>2278</v>
          </cell>
          <cell r="BD270">
            <v>1198</v>
          </cell>
          <cell r="BE270">
            <v>1080</v>
          </cell>
          <cell r="BF270">
            <v>2171</v>
          </cell>
          <cell r="BG270">
            <v>1126</v>
          </cell>
          <cell r="BH270">
            <v>1045</v>
          </cell>
          <cell r="BI270">
            <v>2081</v>
          </cell>
          <cell r="BJ270">
            <v>1094</v>
          </cell>
          <cell r="BK270">
            <v>987</v>
          </cell>
          <cell r="BL270">
            <v>2138</v>
          </cell>
          <cell r="BM270">
            <v>1093</v>
          </cell>
          <cell r="BN270">
            <v>1045</v>
          </cell>
          <cell r="BO270">
            <v>2246</v>
          </cell>
          <cell r="BP270">
            <v>1166</v>
          </cell>
          <cell r="BQ270">
            <v>1080</v>
          </cell>
          <cell r="BR270">
            <v>2327</v>
          </cell>
          <cell r="BS270">
            <v>1204</v>
          </cell>
          <cell r="BT270">
            <v>1123</v>
          </cell>
          <cell r="BU270">
            <v>2286</v>
          </cell>
          <cell r="BV270">
            <v>1241</v>
          </cell>
          <cell r="BW270">
            <v>1045</v>
          </cell>
          <cell r="BX270">
            <v>2369</v>
          </cell>
          <cell r="BY270">
            <v>1200</v>
          </cell>
          <cell r="BZ270">
            <v>1169</v>
          </cell>
          <cell r="CA270">
            <v>2237</v>
          </cell>
          <cell r="CB270">
            <v>1177</v>
          </cell>
          <cell r="CC270">
            <v>1060</v>
          </cell>
          <cell r="CD270">
            <v>2382</v>
          </cell>
          <cell r="CE270">
            <v>1283</v>
          </cell>
          <cell r="CF270">
            <v>1099</v>
          </cell>
          <cell r="CG270">
            <v>2453</v>
          </cell>
          <cell r="CH270">
            <v>1284</v>
          </cell>
          <cell r="CI270">
            <v>1169</v>
          </cell>
          <cell r="CJ270">
            <v>2481</v>
          </cell>
          <cell r="CK270">
            <v>1268</v>
          </cell>
          <cell r="CL270">
            <v>1213</v>
          </cell>
          <cell r="CM270">
            <v>2617</v>
          </cell>
          <cell r="CN270">
            <v>1392</v>
          </cell>
          <cell r="CO270">
            <v>1225</v>
          </cell>
          <cell r="CP270">
            <v>2517</v>
          </cell>
          <cell r="CQ270">
            <v>1324</v>
          </cell>
          <cell r="CR270">
            <v>1193</v>
          </cell>
          <cell r="CS270">
            <v>2550</v>
          </cell>
          <cell r="CT270">
            <v>1306</v>
          </cell>
          <cell r="CU270">
            <v>1244</v>
          </cell>
          <cell r="CV270">
            <v>2459</v>
          </cell>
          <cell r="CW270">
            <v>1238</v>
          </cell>
          <cell r="CX270">
            <v>1221</v>
          </cell>
          <cell r="CY270">
            <v>2544</v>
          </cell>
          <cell r="CZ270">
            <v>1258</v>
          </cell>
          <cell r="DA270">
            <v>1286</v>
          </cell>
          <cell r="DB270">
            <v>2509</v>
          </cell>
          <cell r="DC270">
            <v>1258</v>
          </cell>
          <cell r="DD270">
            <v>1251</v>
          </cell>
          <cell r="DE270">
            <v>2666</v>
          </cell>
          <cell r="DF270">
            <v>1311</v>
          </cell>
          <cell r="DG270">
            <v>1355</v>
          </cell>
          <cell r="DH270">
            <v>2631</v>
          </cell>
          <cell r="DI270">
            <v>1242</v>
          </cell>
          <cell r="DJ270">
            <v>1389</v>
          </cell>
          <cell r="DK270">
            <v>2585</v>
          </cell>
          <cell r="DL270">
            <v>1209</v>
          </cell>
          <cell r="DM270">
            <v>1376</v>
          </cell>
          <cell r="DN270">
            <v>2498</v>
          </cell>
          <cell r="DO270">
            <v>1181</v>
          </cell>
          <cell r="DP270">
            <v>1317</v>
          </cell>
          <cell r="DQ270">
            <v>2565</v>
          </cell>
          <cell r="DR270">
            <v>1267</v>
          </cell>
          <cell r="DS270">
            <v>1298</v>
          </cell>
          <cell r="DT270">
            <v>2484</v>
          </cell>
          <cell r="DU270">
            <v>1128</v>
          </cell>
          <cell r="DV270">
            <v>1356</v>
          </cell>
          <cell r="DW270">
            <v>2518</v>
          </cell>
          <cell r="DX270">
            <v>1268</v>
          </cell>
          <cell r="DY270">
            <v>1250</v>
          </cell>
          <cell r="DZ270">
            <v>2347</v>
          </cell>
          <cell r="EA270">
            <v>1106</v>
          </cell>
          <cell r="EB270">
            <v>1241</v>
          </cell>
          <cell r="EC270">
            <v>2169</v>
          </cell>
          <cell r="ED270">
            <v>1037</v>
          </cell>
          <cell r="EE270">
            <v>1132</v>
          </cell>
          <cell r="EF270">
            <v>2096</v>
          </cell>
          <cell r="EG270">
            <v>1029</v>
          </cell>
          <cell r="EH270">
            <v>1067</v>
          </cell>
          <cell r="EI270">
            <v>2238</v>
          </cell>
          <cell r="EJ270">
            <v>1045</v>
          </cell>
          <cell r="EK270">
            <v>1193</v>
          </cell>
          <cell r="EL270">
            <v>2228</v>
          </cell>
          <cell r="EM270">
            <v>1064</v>
          </cell>
          <cell r="EN270">
            <v>1164</v>
          </cell>
          <cell r="EO270">
            <v>2287</v>
          </cell>
          <cell r="EP270">
            <v>1096</v>
          </cell>
          <cell r="EQ270">
            <v>1191</v>
          </cell>
          <cell r="ER270">
            <v>2373</v>
          </cell>
          <cell r="ES270">
            <v>1174</v>
          </cell>
          <cell r="ET270">
            <v>1199</v>
          </cell>
          <cell r="EU270">
            <v>2674</v>
          </cell>
          <cell r="EV270">
            <v>1329</v>
          </cell>
          <cell r="EW270">
            <v>1345</v>
          </cell>
          <cell r="EX270">
            <v>2731</v>
          </cell>
          <cell r="EY270">
            <v>1359</v>
          </cell>
          <cell r="EZ270">
            <v>1372</v>
          </cell>
          <cell r="FA270">
            <v>2768</v>
          </cell>
          <cell r="FB270">
            <v>1299</v>
          </cell>
          <cell r="FC270">
            <v>1469</v>
          </cell>
          <cell r="FD270">
            <v>2711</v>
          </cell>
          <cell r="FE270">
            <v>1306</v>
          </cell>
          <cell r="FF270">
            <v>1405</v>
          </cell>
          <cell r="FG270">
            <v>2783</v>
          </cell>
          <cell r="FH270">
            <v>1399</v>
          </cell>
          <cell r="FI270">
            <v>1384</v>
          </cell>
          <cell r="FJ270">
            <v>2862</v>
          </cell>
          <cell r="FK270">
            <v>1437</v>
          </cell>
          <cell r="FL270">
            <v>1425</v>
          </cell>
          <cell r="FM270">
            <v>2903</v>
          </cell>
          <cell r="FN270">
            <v>1392</v>
          </cell>
          <cell r="FO270">
            <v>1511</v>
          </cell>
          <cell r="FP270">
            <v>2886</v>
          </cell>
          <cell r="FQ270">
            <v>1430</v>
          </cell>
          <cell r="FR270">
            <v>1456</v>
          </cell>
          <cell r="FS270">
            <v>2796</v>
          </cell>
          <cell r="FT270">
            <v>1310</v>
          </cell>
          <cell r="FU270">
            <v>1486</v>
          </cell>
          <cell r="FV270">
            <v>2933</v>
          </cell>
          <cell r="FW270">
            <v>1383</v>
          </cell>
          <cell r="FX270">
            <v>1550</v>
          </cell>
          <cell r="FY270">
            <v>2917</v>
          </cell>
          <cell r="FZ270">
            <v>1442</v>
          </cell>
          <cell r="GA270">
            <v>1475</v>
          </cell>
          <cell r="GB270">
            <v>2738</v>
          </cell>
          <cell r="GC270">
            <v>1320</v>
          </cell>
          <cell r="GD270">
            <v>1418</v>
          </cell>
          <cell r="GE270">
            <v>2673</v>
          </cell>
          <cell r="GF270">
            <v>1279</v>
          </cell>
          <cell r="GG270">
            <v>1394</v>
          </cell>
          <cell r="GH270">
            <v>2552</v>
          </cell>
          <cell r="GI270">
            <v>1272</v>
          </cell>
          <cell r="GJ270">
            <v>1280</v>
          </cell>
          <cell r="GK270">
            <v>2614</v>
          </cell>
          <cell r="GL270">
            <v>1268</v>
          </cell>
          <cell r="GM270">
            <v>1346</v>
          </cell>
          <cell r="GN270">
            <v>2548</v>
          </cell>
          <cell r="GO270">
            <v>1244</v>
          </cell>
          <cell r="GP270">
            <v>1304</v>
          </cell>
          <cell r="GQ270">
            <v>2336</v>
          </cell>
          <cell r="GR270">
            <v>1165</v>
          </cell>
          <cell r="GS270">
            <v>1171</v>
          </cell>
          <cell r="GT270">
            <v>2242</v>
          </cell>
          <cell r="GU270">
            <v>1075</v>
          </cell>
          <cell r="GV270">
            <v>1167</v>
          </cell>
          <cell r="GW270">
            <v>2322</v>
          </cell>
          <cell r="GX270">
            <v>1124</v>
          </cell>
          <cell r="GY270">
            <v>1198</v>
          </cell>
          <cell r="GZ270">
            <v>2211</v>
          </cell>
          <cell r="HA270">
            <v>1117</v>
          </cell>
          <cell r="HB270">
            <v>1094</v>
          </cell>
          <cell r="HC270">
            <v>2163</v>
          </cell>
          <cell r="HD270">
            <v>1056</v>
          </cell>
          <cell r="HE270">
            <v>1107</v>
          </cell>
          <cell r="HF270">
            <v>2070</v>
          </cell>
          <cell r="HG270">
            <v>991</v>
          </cell>
          <cell r="HH270">
            <v>1079</v>
          </cell>
          <cell r="HI270">
            <v>2141</v>
          </cell>
          <cell r="HJ270">
            <v>1063</v>
          </cell>
          <cell r="HK270">
            <v>1078</v>
          </cell>
          <cell r="HL270">
            <v>2158</v>
          </cell>
          <cell r="HM270">
            <v>1077</v>
          </cell>
          <cell r="HN270">
            <v>1081</v>
          </cell>
          <cell r="HO270">
            <v>2270</v>
          </cell>
          <cell r="HP270">
            <v>1066</v>
          </cell>
          <cell r="HQ270">
            <v>1204</v>
          </cell>
          <cell r="HR270">
            <v>2423</v>
          </cell>
          <cell r="HS270">
            <v>1157</v>
          </cell>
          <cell r="HT270">
            <v>1266</v>
          </cell>
          <cell r="HU270">
            <v>1831</v>
          </cell>
          <cell r="HV270">
            <v>880</v>
          </cell>
          <cell r="HW270">
            <v>951</v>
          </cell>
          <cell r="HX270">
            <v>1712</v>
          </cell>
          <cell r="HY270">
            <v>841</v>
          </cell>
          <cell r="HZ270">
            <v>871</v>
          </cell>
          <cell r="IA270">
            <v>1725</v>
          </cell>
          <cell r="IB270">
            <v>860</v>
          </cell>
          <cell r="IC270">
            <v>865</v>
          </cell>
          <cell r="ID270">
            <v>1519</v>
          </cell>
          <cell r="IE270">
            <v>726</v>
          </cell>
          <cell r="IF270">
            <v>793</v>
          </cell>
          <cell r="IG270">
            <v>1471</v>
          </cell>
          <cell r="IH270">
            <v>697</v>
          </cell>
          <cell r="II270">
            <v>774</v>
          </cell>
          <cell r="IJ270">
            <v>1338</v>
          </cell>
          <cell r="IK270">
            <v>658</v>
          </cell>
          <cell r="IL270">
            <v>680</v>
          </cell>
          <cell r="IM270">
            <v>1328</v>
          </cell>
          <cell r="IN270">
            <v>588</v>
          </cell>
          <cell r="IO270">
            <v>740</v>
          </cell>
          <cell r="IP270">
            <v>1412</v>
          </cell>
          <cell r="IQ270">
            <v>642</v>
          </cell>
          <cell r="IR270">
            <v>770</v>
          </cell>
          <cell r="IS270">
            <v>1317</v>
          </cell>
          <cell r="IT270">
            <v>613</v>
          </cell>
          <cell r="IU270">
            <v>704</v>
          </cell>
          <cell r="IV270">
            <v>1231</v>
          </cell>
          <cell r="IW270">
            <v>560</v>
          </cell>
          <cell r="IX270">
            <v>671</v>
          </cell>
          <cell r="IY270">
            <v>1170</v>
          </cell>
          <cell r="IZ270">
            <v>514</v>
          </cell>
          <cell r="JA270">
            <v>656</v>
          </cell>
          <cell r="JB270">
            <v>1103</v>
          </cell>
          <cell r="JC270">
            <v>483</v>
          </cell>
          <cell r="JD270">
            <v>620</v>
          </cell>
          <cell r="JE270">
            <v>971</v>
          </cell>
          <cell r="JF270">
            <v>406</v>
          </cell>
          <cell r="JG270">
            <v>565</v>
          </cell>
          <cell r="JH270">
            <v>935</v>
          </cell>
          <cell r="JI270">
            <v>404</v>
          </cell>
          <cell r="JJ270">
            <v>531</v>
          </cell>
          <cell r="JK270">
            <v>934</v>
          </cell>
          <cell r="JL270">
            <v>414</v>
          </cell>
          <cell r="JM270">
            <v>520</v>
          </cell>
          <cell r="JN270">
            <v>875</v>
          </cell>
          <cell r="JO270">
            <v>336</v>
          </cell>
          <cell r="JP270">
            <v>539</v>
          </cell>
          <cell r="JQ270">
            <v>744</v>
          </cell>
          <cell r="JR270">
            <v>274</v>
          </cell>
          <cell r="JS270">
            <v>470</v>
          </cell>
          <cell r="JT270">
            <v>546</v>
          </cell>
          <cell r="JU270">
            <v>220</v>
          </cell>
          <cell r="JV270">
            <v>326</v>
          </cell>
          <cell r="JW270">
            <v>521</v>
          </cell>
          <cell r="JX270">
            <v>220</v>
          </cell>
          <cell r="JY270">
            <v>301</v>
          </cell>
          <cell r="JZ270">
            <v>393</v>
          </cell>
          <cell r="KA270">
            <v>132</v>
          </cell>
          <cell r="KB270">
            <v>261</v>
          </cell>
          <cell r="KC270">
            <v>344</v>
          </cell>
          <cell r="KD270">
            <v>113</v>
          </cell>
          <cell r="KE270">
            <v>231</v>
          </cell>
          <cell r="KF270">
            <v>1410</v>
          </cell>
          <cell r="KG270">
            <v>423</v>
          </cell>
          <cell r="KH270">
            <v>987</v>
          </cell>
        </row>
        <row r="271">
          <cell r="C271" t="str">
            <v>Stoke-on-Trent</v>
          </cell>
          <cell r="D271" t="str">
            <v>E06000021</v>
          </cell>
          <cell r="E271" t="str">
            <v>Unitary Authority</v>
          </cell>
          <cell r="F271">
            <v>251648</v>
          </cell>
          <cell r="G271">
            <v>158868</v>
          </cell>
          <cell r="H271">
            <v>5.4811687300000003</v>
          </cell>
          <cell r="I271">
            <v>0.63131040183112919</v>
          </cell>
          <cell r="J271">
            <v>15488</v>
          </cell>
          <cell r="K271">
            <v>14834</v>
          </cell>
          <cell r="L271">
            <v>17982</v>
          </cell>
          <cell r="M271">
            <v>17734</v>
          </cell>
          <cell r="N271">
            <v>15669</v>
          </cell>
          <cell r="O271">
            <v>15174</v>
          </cell>
          <cell r="P271">
            <v>17363</v>
          </cell>
          <cell r="Q271">
            <v>16577</v>
          </cell>
          <cell r="R271">
            <v>14011</v>
          </cell>
          <cell r="S271">
            <v>14036</v>
          </cell>
          <cell r="T271">
            <v>125396</v>
          </cell>
          <cell r="U271">
            <v>126252</v>
          </cell>
          <cell r="V271">
            <v>3449</v>
          </cell>
          <cell r="W271">
            <v>1781</v>
          </cell>
          <cell r="X271">
            <v>1668</v>
          </cell>
          <cell r="Y271">
            <v>3685</v>
          </cell>
          <cell r="Z271">
            <v>1845</v>
          </cell>
          <cell r="AA271">
            <v>1840</v>
          </cell>
          <cell r="AB271">
            <v>3601</v>
          </cell>
          <cell r="AC271">
            <v>1852</v>
          </cell>
          <cell r="AD271">
            <v>1749</v>
          </cell>
          <cell r="AE271">
            <v>3598</v>
          </cell>
          <cell r="AF271">
            <v>1833</v>
          </cell>
          <cell r="AG271">
            <v>1765</v>
          </cell>
          <cell r="AH271">
            <v>3500</v>
          </cell>
          <cell r="AI271">
            <v>1764</v>
          </cell>
          <cell r="AJ271">
            <v>1736</v>
          </cell>
          <cell r="AK271">
            <v>3256</v>
          </cell>
          <cell r="AL271">
            <v>1694</v>
          </cell>
          <cell r="AM271">
            <v>1562</v>
          </cell>
          <cell r="AN271">
            <v>3226</v>
          </cell>
          <cell r="AO271">
            <v>1590</v>
          </cell>
          <cell r="AP271">
            <v>1636</v>
          </cell>
          <cell r="AQ271">
            <v>3480</v>
          </cell>
          <cell r="AR271">
            <v>1739</v>
          </cell>
          <cell r="AS271">
            <v>1741</v>
          </cell>
          <cell r="AT271">
            <v>3121</v>
          </cell>
          <cell r="AU271">
            <v>1560</v>
          </cell>
          <cell r="AV271">
            <v>1561</v>
          </cell>
          <cell r="AW271">
            <v>3053</v>
          </cell>
          <cell r="AX271">
            <v>1497</v>
          </cell>
          <cell r="AY271">
            <v>1556</v>
          </cell>
          <cell r="AZ271">
            <v>3043</v>
          </cell>
          <cell r="BA271">
            <v>1580</v>
          </cell>
          <cell r="BB271">
            <v>1463</v>
          </cell>
          <cell r="BC271">
            <v>2820</v>
          </cell>
          <cell r="BD271">
            <v>1448</v>
          </cell>
          <cell r="BE271">
            <v>1372</v>
          </cell>
          <cell r="BF271">
            <v>2705</v>
          </cell>
          <cell r="BG271">
            <v>1374</v>
          </cell>
          <cell r="BH271">
            <v>1331</v>
          </cell>
          <cell r="BI271">
            <v>2523</v>
          </cell>
          <cell r="BJ271">
            <v>1298</v>
          </cell>
          <cell r="BK271">
            <v>1225</v>
          </cell>
          <cell r="BL271">
            <v>2607</v>
          </cell>
          <cell r="BM271">
            <v>1306</v>
          </cell>
          <cell r="BN271">
            <v>1301</v>
          </cell>
          <cell r="BO271">
            <v>2779</v>
          </cell>
          <cell r="BP271">
            <v>1406</v>
          </cell>
          <cell r="BQ271">
            <v>1373</v>
          </cell>
          <cell r="BR271">
            <v>2768</v>
          </cell>
          <cell r="BS271">
            <v>1391</v>
          </cell>
          <cell r="BT271">
            <v>1377</v>
          </cell>
          <cell r="BU271">
            <v>2897</v>
          </cell>
          <cell r="BV271">
            <v>1516</v>
          </cell>
          <cell r="BW271">
            <v>1381</v>
          </cell>
          <cell r="BX271">
            <v>3075</v>
          </cell>
          <cell r="BY271">
            <v>1651</v>
          </cell>
          <cell r="BZ271">
            <v>1424</v>
          </cell>
          <cell r="CA271">
            <v>3087</v>
          </cell>
          <cell r="CB271">
            <v>1540</v>
          </cell>
          <cell r="CC271">
            <v>1547</v>
          </cell>
          <cell r="CD271">
            <v>3459</v>
          </cell>
          <cell r="CE271">
            <v>1772</v>
          </cell>
          <cell r="CF271">
            <v>1687</v>
          </cell>
          <cell r="CG271">
            <v>3715</v>
          </cell>
          <cell r="CH271">
            <v>1886</v>
          </cell>
          <cell r="CI271">
            <v>1829</v>
          </cell>
          <cell r="CJ271">
            <v>3751</v>
          </cell>
          <cell r="CK271">
            <v>1868</v>
          </cell>
          <cell r="CL271">
            <v>1883</v>
          </cell>
          <cell r="CM271">
            <v>3762</v>
          </cell>
          <cell r="CN271">
            <v>1877</v>
          </cell>
          <cell r="CO271">
            <v>1885</v>
          </cell>
          <cell r="CP271">
            <v>3808</v>
          </cell>
          <cell r="CQ271">
            <v>1987</v>
          </cell>
          <cell r="CR271">
            <v>1821</v>
          </cell>
          <cell r="CS271">
            <v>3678</v>
          </cell>
          <cell r="CT271">
            <v>1860</v>
          </cell>
          <cell r="CU271">
            <v>1818</v>
          </cell>
          <cell r="CV271">
            <v>3601</v>
          </cell>
          <cell r="CW271">
            <v>1812</v>
          </cell>
          <cell r="CX271">
            <v>1789</v>
          </cell>
          <cell r="CY271">
            <v>3707</v>
          </cell>
          <cell r="CZ271">
            <v>1890</v>
          </cell>
          <cell r="DA271">
            <v>1817</v>
          </cell>
          <cell r="DB271">
            <v>3600</v>
          </cell>
          <cell r="DC271">
            <v>1794</v>
          </cell>
          <cell r="DD271">
            <v>1806</v>
          </cell>
          <cell r="DE271">
            <v>3565</v>
          </cell>
          <cell r="DF271">
            <v>1773</v>
          </cell>
          <cell r="DG271">
            <v>1792</v>
          </cell>
          <cell r="DH271">
            <v>3730</v>
          </cell>
          <cell r="DI271">
            <v>1839</v>
          </cell>
          <cell r="DJ271">
            <v>1891</v>
          </cell>
          <cell r="DK271">
            <v>3468</v>
          </cell>
          <cell r="DL271">
            <v>1791</v>
          </cell>
          <cell r="DM271">
            <v>1677</v>
          </cell>
          <cell r="DN271">
            <v>3504</v>
          </cell>
          <cell r="DO271">
            <v>1791</v>
          </cell>
          <cell r="DP271">
            <v>1713</v>
          </cell>
          <cell r="DQ271">
            <v>3439</v>
          </cell>
          <cell r="DR271">
            <v>1699</v>
          </cell>
          <cell r="DS271">
            <v>1740</v>
          </cell>
          <cell r="DT271">
            <v>3424</v>
          </cell>
          <cell r="DU271">
            <v>1733</v>
          </cell>
          <cell r="DV271">
            <v>1691</v>
          </cell>
          <cell r="DW271">
            <v>3268</v>
          </cell>
          <cell r="DX271">
            <v>1664</v>
          </cell>
          <cell r="DY271">
            <v>1604</v>
          </cell>
          <cell r="DZ271">
            <v>3094</v>
          </cell>
          <cell r="EA271">
            <v>1559</v>
          </cell>
          <cell r="EB271">
            <v>1535</v>
          </cell>
          <cell r="EC271">
            <v>2765</v>
          </cell>
          <cell r="ED271">
            <v>1451</v>
          </cell>
          <cell r="EE271">
            <v>1314</v>
          </cell>
          <cell r="EF271">
            <v>2731</v>
          </cell>
          <cell r="EG271">
            <v>1414</v>
          </cell>
          <cell r="EH271">
            <v>1317</v>
          </cell>
          <cell r="EI271">
            <v>2874</v>
          </cell>
          <cell r="EJ271">
            <v>1489</v>
          </cell>
          <cell r="EK271">
            <v>1385</v>
          </cell>
          <cell r="EL271">
            <v>2957</v>
          </cell>
          <cell r="EM271">
            <v>1468</v>
          </cell>
          <cell r="EN271">
            <v>1489</v>
          </cell>
          <cell r="EO271">
            <v>3085</v>
          </cell>
          <cell r="EP271">
            <v>1541</v>
          </cell>
          <cell r="EQ271">
            <v>1544</v>
          </cell>
          <cell r="ER271">
            <v>3236</v>
          </cell>
          <cell r="ES271">
            <v>1633</v>
          </cell>
          <cell r="ET271">
            <v>1603</v>
          </cell>
          <cell r="EU271">
            <v>3340</v>
          </cell>
          <cell r="EV271">
            <v>1671</v>
          </cell>
          <cell r="EW271">
            <v>1669</v>
          </cell>
          <cell r="EX271">
            <v>3493</v>
          </cell>
          <cell r="EY271">
            <v>1779</v>
          </cell>
          <cell r="EZ271">
            <v>1714</v>
          </cell>
          <cell r="FA271">
            <v>3444</v>
          </cell>
          <cell r="FB271">
            <v>1754</v>
          </cell>
          <cell r="FC271">
            <v>1690</v>
          </cell>
          <cell r="FD271">
            <v>3507</v>
          </cell>
          <cell r="FE271">
            <v>1789</v>
          </cell>
          <cell r="FF271">
            <v>1718</v>
          </cell>
          <cell r="FG271">
            <v>3334</v>
          </cell>
          <cell r="FH271">
            <v>1715</v>
          </cell>
          <cell r="FI271">
            <v>1619</v>
          </cell>
          <cell r="FJ271">
            <v>3424</v>
          </cell>
          <cell r="FK271">
            <v>1779</v>
          </cell>
          <cell r="FL271">
            <v>1645</v>
          </cell>
          <cell r="FM271">
            <v>3417</v>
          </cell>
          <cell r="FN271">
            <v>1727</v>
          </cell>
          <cell r="FO271">
            <v>1690</v>
          </cell>
          <cell r="FP271">
            <v>3543</v>
          </cell>
          <cell r="FQ271">
            <v>1777</v>
          </cell>
          <cell r="FR271">
            <v>1766</v>
          </cell>
          <cell r="FS271">
            <v>3360</v>
          </cell>
          <cell r="FT271">
            <v>1748</v>
          </cell>
          <cell r="FU271">
            <v>1612</v>
          </cell>
          <cell r="FV271">
            <v>3244</v>
          </cell>
          <cell r="FW271">
            <v>1631</v>
          </cell>
          <cell r="FX271">
            <v>1613</v>
          </cell>
          <cell r="FY271">
            <v>3411</v>
          </cell>
          <cell r="FZ271">
            <v>1810</v>
          </cell>
          <cell r="GA271">
            <v>1601</v>
          </cell>
          <cell r="GB271">
            <v>3256</v>
          </cell>
          <cell r="GC271">
            <v>1633</v>
          </cell>
          <cell r="GD271">
            <v>1623</v>
          </cell>
          <cell r="GE271">
            <v>3036</v>
          </cell>
          <cell r="GF271">
            <v>1504</v>
          </cell>
          <cell r="GG271">
            <v>1532</v>
          </cell>
          <cell r="GH271">
            <v>2941</v>
          </cell>
          <cell r="GI271">
            <v>1499</v>
          </cell>
          <cell r="GJ271">
            <v>1442</v>
          </cell>
          <cell r="GK271">
            <v>2974</v>
          </cell>
          <cell r="GL271">
            <v>1505</v>
          </cell>
          <cell r="GM271">
            <v>1469</v>
          </cell>
          <cell r="GN271">
            <v>2959</v>
          </cell>
          <cell r="GO271">
            <v>1450</v>
          </cell>
          <cell r="GP271">
            <v>1509</v>
          </cell>
          <cell r="GQ271">
            <v>2847</v>
          </cell>
          <cell r="GR271">
            <v>1447</v>
          </cell>
          <cell r="GS271">
            <v>1400</v>
          </cell>
          <cell r="GT271">
            <v>2728</v>
          </cell>
          <cell r="GU271">
            <v>1325</v>
          </cell>
          <cell r="GV271">
            <v>1403</v>
          </cell>
          <cell r="GW271">
            <v>2810</v>
          </cell>
          <cell r="GX271">
            <v>1384</v>
          </cell>
          <cell r="GY271">
            <v>1426</v>
          </cell>
          <cell r="GZ271">
            <v>2684</v>
          </cell>
          <cell r="HA271">
            <v>1368</v>
          </cell>
          <cell r="HB271">
            <v>1316</v>
          </cell>
          <cell r="HC271">
            <v>2579</v>
          </cell>
          <cell r="HD271">
            <v>1333</v>
          </cell>
          <cell r="HE271">
            <v>1246</v>
          </cell>
          <cell r="HF271">
            <v>2489</v>
          </cell>
          <cell r="HG271">
            <v>1196</v>
          </cell>
          <cell r="HH271">
            <v>1293</v>
          </cell>
          <cell r="HI271">
            <v>2705</v>
          </cell>
          <cell r="HJ271">
            <v>1354</v>
          </cell>
          <cell r="HK271">
            <v>1351</v>
          </cell>
          <cell r="HL271">
            <v>2780</v>
          </cell>
          <cell r="HM271">
            <v>1354</v>
          </cell>
          <cell r="HN271">
            <v>1426</v>
          </cell>
          <cell r="HO271">
            <v>2773</v>
          </cell>
          <cell r="HP271">
            <v>1349</v>
          </cell>
          <cell r="HQ271">
            <v>1424</v>
          </cell>
          <cell r="HR271">
            <v>3079</v>
          </cell>
          <cell r="HS271">
            <v>1477</v>
          </cell>
          <cell r="HT271">
            <v>1602</v>
          </cell>
          <cell r="HU271">
            <v>2288</v>
          </cell>
          <cell r="HV271">
            <v>1151</v>
          </cell>
          <cell r="HW271">
            <v>1137</v>
          </cell>
          <cell r="HX271">
            <v>2309</v>
          </cell>
          <cell r="HY271">
            <v>1152</v>
          </cell>
          <cell r="HZ271">
            <v>1157</v>
          </cell>
          <cell r="IA271">
            <v>2211</v>
          </cell>
          <cell r="IB271">
            <v>1101</v>
          </cell>
          <cell r="IC271">
            <v>1110</v>
          </cell>
          <cell r="ID271">
            <v>2205</v>
          </cell>
          <cell r="IE271">
            <v>1080</v>
          </cell>
          <cell r="IF271">
            <v>1125</v>
          </cell>
          <cell r="IG271">
            <v>1855</v>
          </cell>
          <cell r="IH271">
            <v>894</v>
          </cell>
          <cell r="II271">
            <v>961</v>
          </cell>
          <cell r="IJ271">
            <v>1726</v>
          </cell>
          <cell r="IK271">
            <v>833</v>
          </cell>
          <cell r="IL271">
            <v>893</v>
          </cell>
          <cell r="IM271">
            <v>1749</v>
          </cell>
          <cell r="IN271">
            <v>808</v>
          </cell>
          <cell r="IO271">
            <v>941</v>
          </cell>
          <cell r="IP271">
            <v>1568</v>
          </cell>
          <cell r="IQ271">
            <v>710</v>
          </cell>
          <cell r="IR271">
            <v>858</v>
          </cell>
          <cell r="IS271">
            <v>1642</v>
          </cell>
          <cell r="IT271">
            <v>764</v>
          </cell>
          <cell r="IU271">
            <v>878</v>
          </cell>
          <cell r="IV271">
            <v>1520</v>
          </cell>
          <cell r="IW271">
            <v>668</v>
          </cell>
          <cell r="IX271">
            <v>852</v>
          </cell>
          <cell r="IY271">
            <v>1443</v>
          </cell>
          <cell r="IZ271">
            <v>654</v>
          </cell>
          <cell r="JA271">
            <v>789</v>
          </cell>
          <cell r="JB271">
            <v>1255</v>
          </cell>
          <cell r="JC271">
            <v>518</v>
          </cell>
          <cell r="JD271">
            <v>737</v>
          </cell>
          <cell r="JE271">
            <v>1143</v>
          </cell>
          <cell r="JF271">
            <v>483</v>
          </cell>
          <cell r="JG271">
            <v>660</v>
          </cell>
          <cell r="JH271">
            <v>1107</v>
          </cell>
          <cell r="JI271">
            <v>477</v>
          </cell>
          <cell r="JJ271">
            <v>630</v>
          </cell>
          <cell r="JK271">
            <v>1081</v>
          </cell>
          <cell r="JL271">
            <v>439</v>
          </cell>
          <cell r="JM271">
            <v>642</v>
          </cell>
          <cell r="JN271">
            <v>954</v>
          </cell>
          <cell r="JO271">
            <v>387</v>
          </cell>
          <cell r="JP271">
            <v>567</v>
          </cell>
          <cell r="JQ271">
            <v>913</v>
          </cell>
          <cell r="JR271">
            <v>363</v>
          </cell>
          <cell r="JS271">
            <v>550</v>
          </cell>
          <cell r="JT271">
            <v>756</v>
          </cell>
          <cell r="JU271">
            <v>263</v>
          </cell>
          <cell r="JV271">
            <v>493</v>
          </cell>
          <cell r="JW271">
            <v>640</v>
          </cell>
          <cell r="JX271">
            <v>250</v>
          </cell>
          <cell r="JY271">
            <v>390</v>
          </cell>
          <cell r="JZ271">
            <v>556</v>
          </cell>
          <cell r="KA271">
            <v>190</v>
          </cell>
          <cell r="KB271">
            <v>366</v>
          </cell>
          <cell r="KC271">
            <v>469</v>
          </cell>
          <cell r="KD271">
            <v>171</v>
          </cell>
          <cell r="KE271">
            <v>298</v>
          </cell>
          <cell r="KF271">
            <v>1607</v>
          </cell>
          <cell r="KG271">
            <v>426</v>
          </cell>
          <cell r="KH271">
            <v>1181</v>
          </cell>
        </row>
        <row r="272">
          <cell r="C272" t="str">
            <v>Stratford-on-Avon</v>
          </cell>
          <cell r="D272" t="str">
            <v>E07000221</v>
          </cell>
          <cell r="E272" t="str">
            <v>Non-metropolitan District</v>
          </cell>
          <cell r="F272">
            <v>121522</v>
          </cell>
          <cell r="G272">
            <v>70704</v>
          </cell>
          <cell r="H272">
            <v>2.4209170900000001</v>
          </cell>
          <cell r="I272">
            <v>0.58182057569822743</v>
          </cell>
          <cell r="J272">
            <v>5285</v>
          </cell>
          <cell r="K272">
            <v>4981</v>
          </cell>
          <cell r="L272">
            <v>5437</v>
          </cell>
          <cell r="M272">
            <v>5510</v>
          </cell>
          <cell r="N272">
            <v>6638</v>
          </cell>
          <cell r="O272">
            <v>7397</v>
          </cell>
          <cell r="P272">
            <v>9086</v>
          </cell>
          <cell r="Q272">
            <v>9790</v>
          </cell>
          <cell r="R272">
            <v>8192</v>
          </cell>
          <cell r="S272">
            <v>8388</v>
          </cell>
          <cell r="T272">
            <v>59116</v>
          </cell>
          <cell r="U272">
            <v>62406</v>
          </cell>
          <cell r="V272">
            <v>1107</v>
          </cell>
          <cell r="W272">
            <v>590</v>
          </cell>
          <cell r="X272">
            <v>517</v>
          </cell>
          <cell r="Y272">
            <v>1081</v>
          </cell>
          <cell r="Z272">
            <v>543</v>
          </cell>
          <cell r="AA272">
            <v>538</v>
          </cell>
          <cell r="AB272">
            <v>1217</v>
          </cell>
          <cell r="AC272">
            <v>627</v>
          </cell>
          <cell r="AD272">
            <v>590</v>
          </cell>
          <cell r="AE272">
            <v>1240</v>
          </cell>
          <cell r="AF272">
            <v>609</v>
          </cell>
          <cell r="AG272">
            <v>631</v>
          </cell>
          <cell r="AH272">
            <v>1247</v>
          </cell>
          <cell r="AI272">
            <v>669</v>
          </cell>
          <cell r="AJ272">
            <v>578</v>
          </cell>
          <cell r="AK272">
            <v>1162</v>
          </cell>
          <cell r="AL272">
            <v>616</v>
          </cell>
          <cell r="AM272">
            <v>546</v>
          </cell>
          <cell r="AN272">
            <v>1290</v>
          </cell>
          <cell r="AO272">
            <v>690</v>
          </cell>
          <cell r="AP272">
            <v>600</v>
          </cell>
          <cell r="AQ272">
            <v>1350</v>
          </cell>
          <cell r="AR272">
            <v>724</v>
          </cell>
          <cell r="AS272">
            <v>626</v>
          </cell>
          <cell r="AT272">
            <v>1339</v>
          </cell>
          <cell r="AU272">
            <v>678</v>
          </cell>
          <cell r="AV272">
            <v>661</v>
          </cell>
          <cell r="AW272">
            <v>1319</v>
          </cell>
          <cell r="AX272">
            <v>664</v>
          </cell>
          <cell r="AY272">
            <v>655</v>
          </cell>
          <cell r="AZ272">
            <v>1273</v>
          </cell>
          <cell r="BA272">
            <v>655</v>
          </cell>
          <cell r="BB272">
            <v>618</v>
          </cell>
          <cell r="BC272">
            <v>1328</v>
          </cell>
          <cell r="BD272">
            <v>663</v>
          </cell>
          <cell r="BE272">
            <v>665</v>
          </cell>
          <cell r="BF272">
            <v>1289</v>
          </cell>
          <cell r="BG272">
            <v>685</v>
          </cell>
          <cell r="BH272">
            <v>604</v>
          </cell>
          <cell r="BI272">
            <v>1279</v>
          </cell>
          <cell r="BJ272">
            <v>634</v>
          </cell>
          <cell r="BK272">
            <v>645</v>
          </cell>
          <cell r="BL272">
            <v>1328</v>
          </cell>
          <cell r="BM272">
            <v>679</v>
          </cell>
          <cell r="BN272">
            <v>649</v>
          </cell>
          <cell r="BO272">
            <v>1391</v>
          </cell>
          <cell r="BP272">
            <v>746</v>
          </cell>
          <cell r="BQ272">
            <v>645</v>
          </cell>
          <cell r="BR272">
            <v>1390</v>
          </cell>
          <cell r="BS272">
            <v>708</v>
          </cell>
          <cell r="BT272">
            <v>682</v>
          </cell>
          <cell r="BU272">
            <v>1386</v>
          </cell>
          <cell r="BV272">
            <v>718</v>
          </cell>
          <cell r="BW272">
            <v>668</v>
          </cell>
          <cell r="BX272">
            <v>1437</v>
          </cell>
          <cell r="BY272">
            <v>738</v>
          </cell>
          <cell r="BZ272">
            <v>699</v>
          </cell>
          <cell r="CA272">
            <v>1060</v>
          </cell>
          <cell r="CB272">
            <v>538</v>
          </cell>
          <cell r="CC272">
            <v>522</v>
          </cell>
          <cell r="CD272">
            <v>936</v>
          </cell>
          <cell r="CE272">
            <v>496</v>
          </cell>
          <cell r="CF272">
            <v>440</v>
          </cell>
          <cell r="CG272">
            <v>930</v>
          </cell>
          <cell r="CH272">
            <v>479</v>
          </cell>
          <cell r="CI272">
            <v>451</v>
          </cell>
          <cell r="CJ272">
            <v>946</v>
          </cell>
          <cell r="CK272">
            <v>462</v>
          </cell>
          <cell r="CL272">
            <v>484</v>
          </cell>
          <cell r="CM272">
            <v>1051</v>
          </cell>
          <cell r="CN272">
            <v>569</v>
          </cell>
          <cell r="CO272">
            <v>482</v>
          </cell>
          <cell r="CP272">
            <v>1130</v>
          </cell>
          <cell r="CQ272">
            <v>577</v>
          </cell>
          <cell r="CR272">
            <v>553</v>
          </cell>
          <cell r="CS272">
            <v>1130</v>
          </cell>
          <cell r="CT272">
            <v>595</v>
          </cell>
          <cell r="CU272">
            <v>535</v>
          </cell>
          <cell r="CV272">
            <v>1137</v>
          </cell>
          <cell r="CW272">
            <v>585</v>
          </cell>
          <cell r="CX272">
            <v>552</v>
          </cell>
          <cell r="CY272">
            <v>1146</v>
          </cell>
          <cell r="CZ272">
            <v>586</v>
          </cell>
          <cell r="DA272">
            <v>560</v>
          </cell>
          <cell r="DB272">
            <v>1012</v>
          </cell>
          <cell r="DC272">
            <v>526</v>
          </cell>
          <cell r="DD272">
            <v>486</v>
          </cell>
          <cell r="DE272">
            <v>1063</v>
          </cell>
          <cell r="DF272">
            <v>544</v>
          </cell>
          <cell r="DG272">
            <v>519</v>
          </cell>
          <cell r="DH272">
            <v>1018</v>
          </cell>
          <cell r="DI272">
            <v>499</v>
          </cell>
          <cell r="DJ272">
            <v>519</v>
          </cell>
          <cell r="DK272">
            <v>1056</v>
          </cell>
          <cell r="DL272">
            <v>494</v>
          </cell>
          <cell r="DM272">
            <v>562</v>
          </cell>
          <cell r="DN272">
            <v>1074</v>
          </cell>
          <cell r="DO272">
            <v>527</v>
          </cell>
          <cell r="DP272">
            <v>547</v>
          </cell>
          <cell r="DQ272">
            <v>1151</v>
          </cell>
          <cell r="DR272">
            <v>516</v>
          </cell>
          <cell r="DS272">
            <v>635</v>
          </cell>
          <cell r="DT272">
            <v>1160</v>
          </cell>
          <cell r="DU272">
            <v>565</v>
          </cell>
          <cell r="DV272">
            <v>595</v>
          </cell>
          <cell r="DW272">
            <v>1227</v>
          </cell>
          <cell r="DX272">
            <v>596</v>
          </cell>
          <cell r="DY272">
            <v>631</v>
          </cell>
          <cell r="DZ272">
            <v>1138</v>
          </cell>
          <cell r="EA272">
            <v>560</v>
          </cell>
          <cell r="EB272">
            <v>578</v>
          </cell>
          <cell r="EC272">
            <v>1218</v>
          </cell>
          <cell r="ED272">
            <v>568</v>
          </cell>
          <cell r="EE272">
            <v>650</v>
          </cell>
          <cell r="EF272">
            <v>1230</v>
          </cell>
          <cell r="EG272">
            <v>608</v>
          </cell>
          <cell r="EH272">
            <v>622</v>
          </cell>
          <cell r="EI272">
            <v>1287</v>
          </cell>
          <cell r="EJ272">
            <v>618</v>
          </cell>
          <cell r="EK272">
            <v>669</v>
          </cell>
          <cell r="EL272">
            <v>1345</v>
          </cell>
          <cell r="EM272">
            <v>619</v>
          </cell>
          <cell r="EN272">
            <v>726</v>
          </cell>
          <cell r="EO272">
            <v>1501</v>
          </cell>
          <cell r="EP272">
            <v>677</v>
          </cell>
          <cell r="EQ272">
            <v>824</v>
          </cell>
          <cell r="ER272">
            <v>1517</v>
          </cell>
          <cell r="ES272">
            <v>701</v>
          </cell>
          <cell r="ET272">
            <v>816</v>
          </cell>
          <cell r="EU272">
            <v>1757</v>
          </cell>
          <cell r="EV272">
            <v>852</v>
          </cell>
          <cell r="EW272">
            <v>905</v>
          </cell>
          <cell r="EX272">
            <v>1815</v>
          </cell>
          <cell r="EY272">
            <v>839</v>
          </cell>
          <cell r="EZ272">
            <v>976</v>
          </cell>
          <cell r="FA272">
            <v>1745</v>
          </cell>
          <cell r="FB272">
            <v>832</v>
          </cell>
          <cell r="FC272">
            <v>913</v>
          </cell>
          <cell r="FD272">
            <v>1802</v>
          </cell>
          <cell r="FE272">
            <v>849</v>
          </cell>
          <cell r="FF272">
            <v>953</v>
          </cell>
          <cell r="FG272">
            <v>1834</v>
          </cell>
          <cell r="FH272">
            <v>866</v>
          </cell>
          <cell r="FI272">
            <v>968</v>
          </cell>
          <cell r="FJ272">
            <v>1862</v>
          </cell>
          <cell r="FK272">
            <v>918</v>
          </cell>
          <cell r="FL272">
            <v>944</v>
          </cell>
          <cell r="FM272">
            <v>2013</v>
          </cell>
          <cell r="FN272">
            <v>942</v>
          </cell>
          <cell r="FO272">
            <v>1071</v>
          </cell>
          <cell r="FP272">
            <v>1967</v>
          </cell>
          <cell r="FQ272">
            <v>976</v>
          </cell>
          <cell r="FR272">
            <v>991</v>
          </cell>
          <cell r="FS272">
            <v>1977</v>
          </cell>
          <cell r="FT272">
            <v>987</v>
          </cell>
          <cell r="FU272">
            <v>990</v>
          </cell>
          <cell r="FV272">
            <v>1884</v>
          </cell>
          <cell r="FW272">
            <v>915</v>
          </cell>
          <cell r="FX272">
            <v>969</v>
          </cell>
          <cell r="FY272">
            <v>1912</v>
          </cell>
          <cell r="FZ272">
            <v>902</v>
          </cell>
          <cell r="GA272">
            <v>1010</v>
          </cell>
          <cell r="GB272">
            <v>1880</v>
          </cell>
          <cell r="GC272">
            <v>899</v>
          </cell>
          <cell r="GD272">
            <v>981</v>
          </cell>
          <cell r="GE272">
            <v>1772</v>
          </cell>
          <cell r="GF272">
            <v>883</v>
          </cell>
          <cell r="GG272">
            <v>889</v>
          </cell>
          <cell r="GH272">
            <v>1871</v>
          </cell>
          <cell r="GI272">
            <v>912</v>
          </cell>
          <cell r="GJ272">
            <v>959</v>
          </cell>
          <cell r="GK272">
            <v>1705</v>
          </cell>
          <cell r="GL272">
            <v>848</v>
          </cell>
          <cell r="GM272">
            <v>857</v>
          </cell>
          <cell r="GN272">
            <v>1678</v>
          </cell>
          <cell r="GO272">
            <v>802</v>
          </cell>
          <cell r="GP272">
            <v>876</v>
          </cell>
          <cell r="GQ272">
            <v>1542</v>
          </cell>
          <cell r="GR272">
            <v>759</v>
          </cell>
          <cell r="GS272">
            <v>783</v>
          </cell>
          <cell r="GT272">
            <v>1556</v>
          </cell>
          <cell r="GU272">
            <v>760</v>
          </cell>
          <cell r="GV272">
            <v>796</v>
          </cell>
          <cell r="GW272">
            <v>1604</v>
          </cell>
          <cell r="GX272">
            <v>841</v>
          </cell>
          <cell r="GY272">
            <v>763</v>
          </cell>
          <cell r="GZ272">
            <v>1595</v>
          </cell>
          <cell r="HA272">
            <v>827</v>
          </cell>
          <cell r="HB272">
            <v>768</v>
          </cell>
          <cell r="HC272">
            <v>1638</v>
          </cell>
          <cell r="HD272">
            <v>784</v>
          </cell>
          <cell r="HE272">
            <v>854</v>
          </cell>
          <cell r="HF272">
            <v>1619</v>
          </cell>
          <cell r="HG272">
            <v>776</v>
          </cell>
          <cell r="HH272">
            <v>843</v>
          </cell>
          <cell r="HI272">
            <v>1627</v>
          </cell>
          <cell r="HJ272">
            <v>805</v>
          </cell>
          <cell r="HK272">
            <v>822</v>
          </cell>
          <cell r="HL272">
            <v>1773</v>
          </cell>
          <cell r="HM272">
            <v>827</v>
          </cell>
          <cell r="HN272">
            <v>946</v>
          </cell>
          <cell r="HO272">
            <v>1898</v>
          </cell>
          <cell r="HP272">
            <v>941</v>
          </cell>
          <cell r="HQ272">
            <v>957</v>
          </cell>
          <cell r="HR272">
            <v>2074</v>
          </cell>
          <cell r="HS272">
            <v>1004</v>
          </cell>
          <cell r="HT272">
            <v>1070</v>
          </cell>
          <cell r="HU272">
            <v>1812</v>
          </cell>
          <cell r="HV272">
            <v>903</v>
          </cell>
          <cell r="HW272">
            <v>909</v>
          </cell>
          <cell r="HX272">
            <v>1692</v>
          </cell>
          <cell r="HY272">
            <v>834</v>
          </cell>
          <cell r="HZ272">
            <v>858</v>
          </cell>
          <cell r="IA272">
            <v>1725</v>
          </cell>
          <cell r="IB272">
            <v>796</v>
          </cell>
          <cell r="IC272">
            <v>929</v>
          </cell>
          <cell r="ID272">
            <v>1554</v>
          </cell>
          <cell r="IE272">
            <v>785</v>
          </cell>
          <cell r="IF272">
            <v>769</v>
          </cell>
          <cell r="IG272">
            <v>1328</v>
          </cell>
          <cell r="IH272">
            <v>626</v>
          </cell>
          <cell r="II272">
            <v>702</v>
          </cell>
          <cell r="IJ272">
            <v>1131</v>
          </cell>
          <cell r="IK272">
            <v>528</v>
          </cell>
          <cell r="IL272">
            <v>603</v>
          </cell>
          <cell r="IM272">
            <v>1148</v>
          </cell>
          <cell r="IN272">
            <v>543</v>
          </cell>
          <cell r="IO272">
            <v>605</v>
          </cell>
          <cell r="IP272">
            <v>1152</v>
          </cell>
          <cell r="IQ272">
            <v>564</v>
          </cell>
          <cell r="IR272">
            <v>588</v>
          </cell>
          <cell r="IS272">
            <v>1205</v>
          </cell>
          <cell r="IT272">
            <v>570</v>
          </cell>
          <cell r="IU272">
            <v>635</v>
          </cell>
          <cell r="IV272">
            <v>1170</v>
          </cell>
          <cell r="IW272">
            <v>582</v>
          </cell>
          <cell r="IX272">
            <v>588</v>
          </cell>
          <cell r="IY272">
            <v>1010</v>
          </cell>
          <cell r="IZ272">
            <v>467</v>
          </cell>
          <cell r="JA272">
            <v>543</v>
          </cell>
          <cell r="JB272">
            <v>961</v>
          </cell>
          <cell r="JC272">
            <v>453</v>
          </cell>
          <cell r="JD272">
            <v>508</v>
          </cell>
          <cell r="JE272">
            <v>829</v>
          </cell>
          <cell r="JF272">
            <v>364</v>
          </cell>
          <cell r="JG272">
            <v>465</v>
          </cell>
          <cell r="JH272">
            <v>778</v>
          </cell>
          <cell r="JI272">
            <v>344</v>
          </cell>
          <cell r="JJ272">
            <v>434</v>
          </cell>
          <cell r="JK272">
            <v>767</v>
          </cell>
          <cell r="JL272">
            <v>350</v>
          </cell>
          <cell r="JM272">
            <v>417</v>
          </cell>
          <cell r="JN272">
            <v>726</v>
          </cell>
          <cell r="JO272">
            <v>291</v>
          </cell>
          <cell r="JP272">
            <v>435</v>
          </cell>
          <cell r="JQ272">
            <v>661</v>
          </cell>
          <cell r="JR272">
            <v>273</v>
          </cell>
          <cell r="JS272">
            <v>388</v>
          </cell>
          <cell r="JT272">
            <v>577</v>
          </cell>
          <cell r="JU272">
            <v>212</v>
          </cell>
          <cell r="JV272">
            <v>365</v>
          </cell>
          <cell r="JW272">
            <v>524</v>
          </cell>
          <cell r="JX272">
            <v>185</v>
          </cell>
          <cell r="JY272">
            <v>339</v>
          </cell>
          <cell r="JZ272">
            <v>464</v>
          </cell>
          <cell r="KA272">
            <v>181</v>
          </cell>
          <cell r="KB272">
            <v>283</v>
          </cell>
          <cell r="KC272">
            <v>395</v>
          </cell>
          <cell r="KD272">
            <v>152</v>
          </cell>
          <cell r="KE272">
            <v>243</v>
          </cell>
          <cell r="KF272">
            <v>1597</v>
          </cell>
          <cell r="KG272">
            <v>426</v>
          </cell>
          <cell r="KH272">
            <v>1171</v>
          </cell>
        </row>
        <row r="273">
          <cell r="C273" t="str">
            <v>Stroud</v>
          </cell>
          <cell r="D273" t="str">
            <v>E07000082</v>
          </cell>
          <cell r="E273" t="str">
            <v>Non-metropolitan District</v>
          </cell>
          <cell r="F273">
            <v>116627</v>
          </cell>
          <cell r="G273">
            <v>70497</v>
          </cell>
          <cell r="H273">
            <v>2.8085810799999997</v>
          </cell>
          <cell r="I273">
            <v>0.60446551827621386</v>
          </cell>
          <cell r="J273">
            <v>5519</v>
          </cell>
          <cell r="K273">
            <v>5035</v>
          </cell>
          <cell r="L273">
            <v>5463</v>
          </cell>
          <cell r="M273">
            <v>5726</v>
          </cell>
          <cell r="N273">
            <v>7202</v>
          </cell>
          <cell r="O273">
            <v>7321</v>
          </cell>
          <cell r="P273">
            <v>9006</v>
          </cell>
          <cell r="Q273">
            <v>9362</v>
          </cell>
          <cell r="R273">
            <v>7879</v>
          </cell>
          <cell r="S273">
            <v>7984</v>
          </cell>
          <cell r="T273">
            <v>57356</v>
          </cell>
          <cell r="U273">
            <v>59271</v>
          </cell>
          <cell r="V273">
            <v>1140</v>
          </cell>
          <cell r="W273">
            <v>574</v>
          </cell>
          <cell r="X273">
            <v>566</v>
          </cell>
          <cell r="Y273">
            <v>1115</v>
          </cell>
          <cell r="Z273">
            <v>562</v>
          </cell>
          <cell r="AA273">
            <v>553</v>
          </cell>
          <cell r="AB273">
            <v>1188</v>
          </cell>
          <cell r="AC273">
            <v>626</v>
          </cell>
          <cell r="AD273">
            <v>562</v>
          </cell>
          <cell r="AE273">
            <v>1324</v>
          </cell>
          <cell r="AF273">
            <v>704</v>
          </cell>
          <cell r="AG273">
            <v>620</v>
          </cell>
          <cell r="AH273">
            <v>1321</v>
          </cell>
          <cell r="AI273">
            <v>725</v>
          </cell>
          <cell r="AJ273">
            <v>596</v>
          </cell>
          <cell r="AK273">
            <v>1314</v>
          </cell>
          <cell r="AL273">
            <v>646</v>
          </cell>
          <cell r="AM273">
            <v>668</v>
          </cell>
          <cell r="AN273">
            <v>1371</v>
          </cell>
          <cell r="AO273">
            <v>676</v>
          </cell>
          <cell r="AP273">
            <v>695</v>
          </cell>
          <cell r="AQ273">
            <v>1396</v>
          </cell>
          <cell r="AR273">
            <v>715</v>
          </cell>
          <cell r="AS273">
            <v>681</v>
          </cell>
          <cell r="AT273">
            <v>1394</v>
          </cell>
          <cell r="AU273">
            <v>743</v>
          </cell>
          <cell r="AV273">
            <v>651</v>
          </cell>
          <cell r="AW273">
            <v>1390</v>
          </cell>
          <cell r="AX273">
            <v>738</v>
          </cell>
          <cell r="AY273">
            <v>652</v>
          </cell>
          <cell r="AZ273">
            <v>1242</v>
          </cell>
          <cell r="BA273">
            <v>634</v>
          </cell>
          <cell r="BB273">
            <v>608</v>
          </cell>
          <cell r="BC273">
            <v>1328</v>
          </cell>
          <cell r="BD273">
            <v>675</v>
          </cell>
          <cell r="BE273">
            <v>653</v>
          </cell>
          <cell r="BF273">
            <v>1323</v>
          </cell>
          <cell r="BG273">
            <v>677</v>
          </cell>
          <cell r="BH273">
            <v>646</v>
          </cell>
          <cell r="BI273">
            <v>1313</v>
          </cell>
          <cell r="BJ273">
            <v>685</v>
          </cell>
          <cell r="BK273">
            <v>628</v>
          </cell>
          <cell r="BL273">
            <v>1337</v>
          </cell>
          <cell r="BM273">
            <v>666</v>
          </cell>
          <cell r="BN273">
            <v>671</v>
          </cell>
          <cell r="BO273">
            <v>1432</v>
          </cell>
          <cell r="BP273">
            <v>740</v>
          </cell>
          <cell r="BQ273">
            <v>692</v>
          </cell>
          <cell r="BR273">
            <v>1417</v>
          </cell>
          <cell r="BS273">
            <v>749</v>
          </cell>
          <cell r="BT273">
            <v>668</v>
          </cell>
          <cell r="BU273">
            <v>1413</v>
          </cell>
          <cell r="BV273">
            <v>725</v>
          </cell>
          <cell r="BW273">
            <v>688</v>
          </cell>
          <cell r="BX273">
            <v>1275</v>
          </cell>
          <cell r="BY273">
            <v>672</v>
          </cell>
          <cell r="BZ273">
            <v>603</v>
          </cell>
          <cell r="CA273">
            <v>1050</v>
          </cell>
          <cell r="CB273">
            <v>546</v>
          </cell>
          <cell r="CC273">
            <v>504</v>
          </cell>
          <cell r="CD273">
            <v>1051</v>
          </cell>
          <cell r="CE273">
            <v>577</v>
          </cell>
          <cell r="CF273">
            <v>474</v>
          </cell>
          <cell r="CG273">
            <v>991</v>
          </cell>
          <cell r="CH273">
            <v>548</v>
          </cell>
          <cell r="CI273">
            <v>443</v>
          </cell>
          <cell r="CJ273">
            <v>1034</v>
          </cell>
          <cell r="CK273">
            <v>558</v>
          </cell>
          <cell r="CL273">
            <v>476</v>
          </cell>
          <cell r="CM273">
            <v>1162</v>
          </cell>
          <cell r="CN273">
            <v>547</v>
          </cell>
          <cell r="CO273">
            <v>615</v>
          </cell>
          <cell r="CP273">
            <v>1161</v>
          </cell>
          <cell r="CQ273">
            <v>597</v>
          </cell>
          <cell r="CR273">
            <v>564</v>
          </cell>
          <cell r="CS273">
            <v>1176</v>
          </cell>
          <cell r="CT273">
            <v>580</v>
          </cell>
          <cell r="CU273">
            <v>596</v>
          </cell>
          <cell r="CV273">
            <v>1074</v>
          </cell>
          <cell r="CW273">
            <v>568</v>
          </cell>
          <cell r="CX273">
            <v>506</v>
          </cell>
          <cell r="CY273">
            <v>1166</v>
          </cell>
          <cell r="CZ273">
            <v>538</v>
          </cell>
          <cell r="DA273">
            <v>628</v>
          </cell>
          <cell r="DB273">
            <v>1099</v>
          </cell>
          <cell r="DC273">
            <v>530</v>
          </cell>
          <cell r="DD273">
            <v>569</v>
          </cell>
          <cell r="DE273">
            <v>1069</v>
          </cell>
          <cell r="DF273">
            <v>524</v>
          </cell>
          <cell r="DG273">
            <v>545</v>
          </cell>
          <cell r="DH273">
            <v>1018</v>
          </cell>
          <cell r="DI273">
            <v>477</v>
          </cell>
          <cell r="DJ273">
            <v>541</v>
          </cell>
          <cell r="DK273">
            <v>1044</v>
          </cell>
          <cell r="DL273">
            <v>522</v>
          </cell>
          <cell r="DM273">
            <v>522</v>
          </cell>
          <cell r="DN273">
            <v>1157</v>
          </cell>
          <cell r="DO273">
            <v>570</v>
          </cell>
          <cell r="DP273">
            <v>587</v>
          </cell>
          <cell r="DQ273">
            <v>1147</v>
          </cell>
          <cell r="DR273">
            <v>574</v>
          </cell>
          <cell r="DS273">
            <v>573</v>
          </cell>
          <cell r="DT273">
            <v>1239</v>
          </cell>
          <cell r="DU273">
            <v>580</v>
          </cell>
          <cell r="DV273">
            <v>659</v>
          </cell>
          <cell r="DW273">
            <v>1205</v>
          </cell>
          <cell r="DX273">
            <v>630</v>
          </cell>
          <cell r="DY273">
            <v>575</v>
          </cell>
          <cell r="DZ273">
            <v>1270</v>
          </cell>
          <cell r="EA273">
            <v>634</v>
          </cell>
          <cell r="EB273">
            <v>636</v>
          </cell>
          <cell r="EC273">
            <v>1292</v>
          </cell>
          <cell r="ED273">
            <v>628</v>
          </cell>
          <cell r="EE273">
            <v>664</v>
          </cell>
          <cell r="EF273">
            <v>1240</v>
          </cell>
          <cell r="EG273">
            <v>613</v>
          </cell>
          <cell r="EH273">
            <v>627</v>
          </cell>
          <cell r="EI273">
            <v>1283</v>
          </cell>
          <cell r="EJ273">
            <v>632</v>
          </cell>
          <cell r="EK273">
            <v>651</v>
          </cell>
          <cell r="EL273">
            <v>1417</v>
          </cell>
          <cell r="EM273">
            <v>688</v>
          </cell>
          <cell r="EN273">
            <v>729</v>
          </cell>
          <cell r="EO273">
            <v>1546</v>
          </cell>
          <cell r="EP273">
            <v>766</v>
          </cell>
          <cell r="EQ273">
            <v>780</v>
          </cell>
          <cell r="ER273">
            <v>1668</v>
          </cell>
          <cell r="ES273">
            <v>807</v>
          </cell>
          <cell r="ET273">
            <v>861</v>
          </cell>
          <cell r="EU273">
            <v>1780</v>
          </cell>
          <cell r="EV273">
            <v>916</v>
          </cell>
          <cell r="EW273">
            <v>864</v>
          </cell>
          <cell r="EX273">
            <v>1822</v>
          </cell>
          <cell r="EY273">
            <v>888</v>
          </cell>
          <cell r="EZ273">
            <v>934</v>
          </cell>
          <cell r="FA273">
            <v>1811</v>
          </cell>
          <cell r="FB273">
            <v>887</v>
          </cell>
          <cell r="FC273">
            <v>924</v>
          </cell>
          <cell r="FD273">
            <v>1789</v>
          </cell>
          <cell r="FE273">
            <v>886</v>
          </cell>
          <cell r="FF273">
            <v>903</v>
          </cell>
          <cell r="FG273">
            <v>1831</v>
          </cell>
          <cell r="FH273">
            <v>934</v>
          </cell>
          <cell r="FI273">
            <v>897</v>
          </cell>
          <cell r="FJ273">
            <v>1907</v>
          </cell>
          <cell r="FK273">
            <v>941</v>
          </cell>
          <cell r="FL273">
            <v>966</v>
          </cell>
          <cell r="FM273">
            <v>1872</v>
          </cell>
          <cell r="FN273">
            <v>910</v>
          </cell>
          <cell r="FO273">
            <v>962</v>
          </cell>
          <cell r="FP273">
            <v>1864</v>
          </cell>
          <cell r="FQ273">
            <v>903</v>
          </cell>
          <cell r="FR273">
            <v>961</v>
          </cell>
          <cell r="FS273">
            <v>1849</v>
          </cell>
          <cell r="FT273">
            <v>917</v>
          </cell>
          <cell r="FU273">
            <v>932</v>
          </cell>
          <cell r="FV273">
            <v>1856</v>
          </cell>
          <cell r="FW273">
            <v>916</v>
          </cell>
          <cell r="FX273">
            <v>940</v>
          </cell>
          <cell r="FY273">
            <v>1840</v>
          </cell>
          <cell r="FZ273">
            <v>838</v>
          </cell>
          <cell r="GA273">
            <v>1002</v>
          </cell>
          <cell r="GB273">
            <v>1749</v>
          </cell>
          <cell r="GC273">
            <v>874</v>
          </cell>
          <cell r="GD273">
            <v>875</v>
          </cell>
          <cell r="GE273">
            <v>1763</v>
          </cell>
          <cell r="GF273">
            <v>886</v>
          </cell>
          <cell r="GG273">
            <v>877</v>
          </cell>
          <cell r="GH273">
            <v>1668</v>
          </cell>
          <cell r="GI273">
            <v>797</v>
          </cell>
          <cell r="GJ273">
            <v>871</v>
          </cell>
          <cell r="GK273">
            <v>1650</v>
          </cell>
          <cell r="GL273">
            <v>826</v>
          </cell>
          <cell r="GM273">
            <v>824</v>
          </cell>
          <cell r="GN273">
            <v>1566</v>
          </cell>
          <cell r="GO273">
            <v>777</v>
          </cell>
          <cell r="GP273">
            <v>789</v>
          </cell>
          <cell r="GQ273">
            <v>1586</v>
          </cell>
          <cell r="GR273">
            <v>799</v>
          </cell>
          <cell r="GS273">
            <v>787</v>
          </cell>
          <cell r="GT273">
            <v>1550</v>
          </cell>
          <cell r="GU273">
            <v>789</v>
          </cell>
          <cell r="GV273">
            <v>761</v>
          </cell>
          <cell r="GW273">
            <v>1563</v>
          </cell>
          <cell r="GX273">
            <v>787</v>
          </cell>
          <cell r="GY273">
            <v>776</v>
          </cell>
          <cell r="GZ273">
            <v>1467</v>
          </cell>
          <cell r="HA273">
            <v>733</v>
          </cell>
          <cell r="HB273">
            <v>734</v>
          </cell>
          <cell r="HC273">
            <v>1507</v>
          </cell>
          <cell r="HD273">
            <v>743</v>
          </cell>
          <cell r="HE273">
            <v>764</v>
          </cell>
          <cell r="HF273">
            <v>1543</v>
          </cell>
          <cell r="HG273">
            <v>742</v>
          </cell>
          <cell r="HH273">
            <v>801</v>
          </cell>
          <cell r="HI273">
            <v>1584</v>
          </cell>
          <cell r="HJ273">
            <v>749</v>
          </cell>
          <cell r="HK273">
            <v>835</v>
          </cell>
          <cell r="HL273">
            <v>1622</v>
          </cell>
          <cell r="HM273">
            <v>783</v>
          </cell>
          <cell r="HN273">
            <v>839</v>
          </cell>
          <cell r="HO273">
            <v>1681</v>
          </cell>
          <cell r="HP273">
            <v>839</v>
          </cell>
          <cell r="HQ273">
            <v>842</v>
          </cell>
          <cell r="HR273">
            <v>1806</v>
          </cell>
          <cell r="HS273">
            <v>840</v>
          </cell>
          <cell r="HT273">
            <v>966</v>
          </cell>
          <cell r="HU273">
            <v>1416</v>
          </cell>
          <cell r="HV273">
            <v>697</v>
          </cell>
          <cell r="HW273">
            <v>719</v>
          </cell>
          <cell r="HX273">
            <v>1294</v>
          </cell>
          <cell r="HY273">
            <v>617</v>
          </cell>
          <cell r="HZ273">
            <v>677</v>
          </cell>
          <cell r="IA273">
            <v>1316</v>
          </cell>
          <cell r="IB273">
            <v>625</v>
          </cell>
          <cell r="IC273">
            <v>691</v>
          </cell>
          <cell r="ID273">
            <v>1309</v>
          </cell>
          <cell r="IE273">
            <v>659</v>
          </cell>
          <cell r="IF273">
            <v>650</v>
          </cell>
          <cell r="IG273">
            <v>1132</v>
          </cell>
          <cell r="IH273">
            <v>526</v>
          </cell>
          <cell r="II273">
            <v>606</v>
          </cell>
          <cell r="IJ273">
            <v>949</v>
          </cell>
          <cell r="IK273">
            <v>462</v>
          </cell>
          <cell r="IL273">
            <v>487</v>
          </cell>
          <cell r="IM273">
            <v>994</v>
          </cell>
          <cell r="IN273">
            <v>488</v>
          </cell>
          <cell r="IO273">
            <v>506</v>
          </cell>
          <cell r="IP273">
            <v>994</v>
          </cell>
          <cell r="IQ273">
            <v>468</v>
          </cell>
          <cell r="IR273">
            <v>526</v>
          </cell>
          <cell r="IS273">
            <v>941</v>
          </cell>
          <cell r="IT273">
            <v>437</v>
          </cell>
          <cell r="IU273">
            <v>504</v>
          </cell>
          <cell r="IV273">
            <v>905</v>
          </cell>
          <cell r="IW273">
            <v>431</v>
          </cell>
          <cell r="IX273">
            <v>474</v>
          </cell>
          <cell r="IY273">
            <v>751</v>
          </cell>
          <cell r="IZ273">
            <v>329</v>
          </cell>
          <cell r="JA273">
            <v>422</v>
          </cell>
          <cell r="JB273">
            <v>812</v>
          </cell>
          <cell r="JC273">
            <v>382</v>
          </cell>
          <cell r="JD273">
            <v>430</v>
          </cell>
          <cell r="JE273">
            <v>685</v>
          </cell>
          <cell r="JF273">
            <v>287</v>
          </cell>
          <cell r="JG273">
            <v>398</v>
          </cell>
          <cell r="JH273">
            <v>656</v>
          </cell>
          <cell r="JI273">
            <v>292</v>
          </cell>
          <cell r="JJ273">
            <v>364</v>
          </cell>
          <cell r="JK273">
            <v>620</v>
          </cell>
          <cell r="JL273">
            <v>257</v>
          </cell>
          <cell r="JM273">
            <v>363</v>
          </cell>
          <cell r="JN273">
            <v>559</v>
          </cell>
          <cell r="JO273">
            <v>221</v>
          </cell>
          <cell r="JP273">
            <v>338</v>
          </cell>
          <cell r="JQ273">
            <v>567</v>
          </cell>
          <cell r="JR273">
            <v>239</v>
          </cell>
          <cell r="JS273">
            <v>328</v>
          </cell>
          <cell r="JT273">
            <v>449</v>
          </cell>
          <cell r="JU273">
            <v>200</v>
          </cell>
          <cell r="JV273">
            <v>249</v>
          </cell>
          <cell r="JW273">
            <v>406</v>
          </cell>
          <cell r="JX273">
            <v>144</v>
          </cell>
          <cell r="JY273">
            <v>262</v>
          </cell>
          <cell r="JZ273">
            <v>324</v>
          </cell>
          <cell r="KA273">
            <v>113</v>
          </cell>
          <cell r="KB273">
            <v>211</v>
          </cell>
          <cell r="KC273">
            <v>296</v>
          </cell>
          <cell r="KD273">
            <v>109</v>
          </cell>
          <cell r="KE273">
            <v>187</v>
          </cell>
          <cell r="KF273">
            <v>1134</v>
          </cell>
          <cell r="KG273">
            <v>307</v>
          </cell>
          <cell r="KH273">
            <v>827</v>
          </cell>
        </row>
        <row r="274">
          <cell r="C274" t="str">
            <v>Suffolk Coastal</v>
          </cell>
          <cell r="D274" t="str">
            <v>E07000205</v>
          </cell>
          <cell r="E274" t="str">
            <v>Non-metropolitan District</v>
          </cell>
          <cell r="F274">
            <v>125052</v>
          </cell>
          <cell r="G274">
            <v>70846</v>
          </cell>
          <cell r="H274">
            <v>2.8999626000000003</v>
          </cell>
          <cell r="I274">
            <v>0.56653232255381758</v>
          </cell>
          <cell r="J274">
            <v>5662</v>
          </cell>
          <cell r="K274">
            <v>5169</v>
          </cell>
          <cell r="L274">
            <v>5082</v>
          </cell>
          <cell r="M274">
            <v>5014</v>
          </cell>
          <cell r="N274">
            <v>6566</v>
          </cell>
          <cell r="O274">
            <v>6970</v>
          </cell>
          <cell r="P274">
            <v>9140</v>
          </cell>
          <cell r="Q274">
            <v>9610</v>
          </cell>
          <cell r="R274">
            <v>8598</v>
          </cell>
          <cell r="S274">
            <v>9035</v>
          </cell>
          <cell r="T274">
            <v>60913</v>
          </cell>
          <cell r="U274">
            <v>64139</v>
          </cell>
          <cell r="V274">
            <v>1022</v>
          </cell>
          <cell r="W274">
            <v>539</v>
          </cell>
          <cell r="X274">
            <v>483</v>
          </cell>
          <cell r="Y274">
            <v>1111</v>
          </cell>
          <cell r="Z274">
            <v>563</v>
          </cell>
          <cell r="AA274">
            <v>548</v>
          </cell>
          <cell r="AB274">
            <v>1063</v>
          </cell>
          <cell r="AC274">
            <v>517</v>
          </cell>
          <cell r="AD274">
            <v>546</v>
          </cell>
          <cell r="AE274">
            <v>1191</v>
          </cell>
          <cell r="AF274">
            <v>629</v>
          </cell>
          <cell r="AG274">
            <v>562</v>
          </cell>
          <cell r="AH274">
            <v>1328</v>
          </cell>
          <cell r="AI274">
            <v>692</v>
          </cell>
          <cell r="AJ274">
            <v>636</v>
          </cell>
          <cell r="AK274">
            <v>1336</v>
          </cell>
          <cell r="AL274">
            <v>652</v>
          </cell>
          <cell r="AM274">
            <v>684</v>
          </cell>
          <cell r="AN274">
            <v>1350</v>
          </cell>
          <cell r="AO274">
            <v>725</v>
          </cell>
          <cell r="AP274">
            <v>625</v>
          </cell>
          <cell r="AQ274">
            <v>1404</v>
          </cell>
          <cell r="AR274">
            <v>707</v>
          </cell>
          <cell r="AS274">
            <v>697</v>
          </cell>
          <cell r="AT274">
            <v>1434</v>
          </cell>
          <cell r="AU274">
            <v>731</v>
          </cell>
          <cell r="AV274">
            <v>703</v>
          </cell>
          <cell r="AW274">
            <v>1377</v>
          </cell>
          <cell r="AX274">
            <v>700</v>
          </cell>
          <cell r="AY274">
            <v>677</v>
          </cell>
          <cell r="AZ274">
            <v>1419</v>
          </cell>
          <cell r="BA274">
            <v>667</v>
          </cell>
          <cell r="BB274">
            <v>752</v>
          </cell>
          <cell r="BC274">
            <v>1402</v>
          </cell>
          <cell r="BD274">
            <v>712</v>
          </cell>
          <cell r="BE274">
            <v>690</v>
          </cell>
          <cell r="BF274">
            <v>1392</v>
          </cell>
          <cell r="BG274">
            <v>699</v>
          </cell>
          <cell r="BH274">
            <v>693</v>
          </cell>
          <cell r="BI274">
            <v>1311</v>
          </cell>
          <cell r="BJ274">
            <v>675</v>
          </cell>
          <cell r="BK274">
            <v>636</v>
          </cell>
          <cell r="BL274">
            <v>1390</v>
          </cell>
          <cell r="BM274">
            <v>685</v>
          </cell>
          <cell r="BN274">
            <v>705</v>
          </cell>
          <cell r="BO274">
            <v>1534</v>
          </cell>
          <cell r="BP274">
            <v>789</v>
          </cell>
          <cell r="BQ274">
            <v>745</v>
          </cell>
          <cell r="BR274">
            <v>1594</v>
          </cell>
          <cell r="BS274">
            <v>828</v>
          </cell>
          <cell r="BT274">
            <v>766</v>
          </cell>
          <cell r="BU274">
            <v>1588</v>
          </cell>
          <cell r="BV274">
            <v>780</v>
          </cell>
          <cell r="BW274">
            <v>808</v>
          </cell>
          <cell r="BX274">
            <v>1535</v>
          </cell>
          <cell r="BY274">
            <v>782</v>
          </cell>
          <cell r="BZ274">
            <v>753</v>
          </cell>
          <cell r="CA274">
            <v>1058</v>
          </cell>
          <cell r="CB274">
            <v>583</v>
          </cell>
          <cell r="CC274">
            <v>475</v>
          </cell>
          <cell r="CD274">
            <v>906</v>
          </cell>
          <cell r="CE274">
            <v>485</v>
          </cell>
          <cell r="CF274">
            <v>421</v>
          </cell>
          <cell r="CG274">
            <v>975</v>
          </cell>
          <cell r="CH274">
            <v>529</v>
          </cell>
          <cell r="CI274">
            <v>446</v>
          </cell>
          <cell r="CJ274">
            <v>1012</v>
          </cell>
          <cell r="CK274">
            <v>548</v>
          </cell>
          <cell r="CL274">
            <v>464</v>
          </cell>
          <cell r="CM274">
            <v>1100</v>
          </cell>
          <cell r="CN274">
            <v>552</v>
          </cell>
          <cell r="CO274">
            <v>548</v>
          </cell>
          <cell r="CP274">
            <v>1063</v>
          </cell>
          <cell r="CQ274">
            <v>575</v>
          </cell>
          <cell r="CR274">
            <v>488</v>
          </cell>
          <cell r="CS274">
            <v>1037</v>
          </cell>
          <cell r="CT274">
            <v>564</v>
          </cell>
          <cell r="CU274">
            <v>473</v>
          </cell>
          <cell r="CV274">
            <v>1042</v>
          </cell>
          <cell r="CW274">
            <v>507</v>
          </cell>
          <cell r="CX274">
            <v>535</v>
          </cell>
          <cell r="CY274">
            <v>1005</v>
          </cell>
          <cell r="CZ274">
            <v>516</v>
          </cell>
          <cell r="DA274">
            <v>489</v>
          </cell>
          <cell r="DB274">
            <v>994</v>
          </cell>
          <cell r="DC274">
            <v>529</v>
          </cell>
          <cell r="DD274">
            <v>465</v>
          </cell>
          <cell r="DE274">
            <v>1027</v>
          </cell>
          <cell r="DF274">
            <v>532</v>
          </cell>
          <cell r="DG274">
            <v>495</v>
          </cell>
          <cell r="DH274">
            <v>990</v>
          </cell>
          <cell r="DI274">
            <v>491</v>
          </cell>
          <cell r="DJ274">
            <v>499</v>
          </cell>
          <cell r="DK274">
            <v>909</v>
          </cell>
          <cell r="DL274">
            <v>433</v>
          </cell>
          <cell r="DM274">
            <v>476</v>
          </cell>
          <cell r="DN274">
            <v>997</v>
          </cell>
          <cell r="DO274">
            <v>473</v>
          </cell>
          <cell r="DP274">
            <v>524</v>
          </cell>
          <cell r="DQ274">
            <v>1033</v>
          </cell>
          <cell r="DR274">
            <v>566</v>
          </cell>
          <cell r="DS274">
            <v>467</v>
          </cell>
          <cell r="DT274">
            <v>1062</v>
          </cell>
          <cell r="DU274">
            <v>471</v>
          </cell>
          <cell r="DV274">
            <v>591</v>
          </cell>
          <cell r="DW274">
            <v>1214</v>
          </cell>
          <cell r="DX274">
            <v>574</v>
          </cell>
          <cell r="DY274">
            <v>640</v>
          </cell>
          <cell r="DZ274">
            <v>1217</v>
          </cell>
          <cell r="EA274">
            <v>599</v>
          </cell>
          <cell r="EB274">
            <v>618</v>
          </cell>
          <cell r="EC274">
            <v>1195</v>
          </cell>
          <cell r="ED274">
            <v>584</v>
          </cell>
          <cell r="EE274">
            <v>611</v>
          </cell>
          <cell r="EF274">
            <v>1100</v>
          </cell>
          <cell r="EG274">
            <v>538</v>
          </cell>
          <cell r="EH274">
            <v>562</v>
          </cell>
          <cell r="EI274">
            <v>1158</v>
          </cell>
          <cell r="EJ274">
            <v>591</v>
          </cell>
          <cell r="EK274">
            <v>567</v>
          </cell>
          <cell r="EL274">
            <v>1286</v>
          </cell>
          <cell r="EM274">
            <v>641</v>
          </cell>
          <cell r="EN274">
            <v>645</v>
          </cell>
          <cell r="EO274">
            <v>1406</v>
          </cell>
          <cell r="EP274">
            <v>645</v>
          </cell>
          <cell r="EQ274">
            <v>761</v>
          </cell>
          <cell r="ER274">
            <v>1636</v>
          </cell>
          <cell r="ES274">
            <v>818</v>
          </cell>
          <cell r="ET274">
            <v>818</v>
          </cell>
          <cell r="EU274">
            <v>1626</v>
          </cell>
          <cell r="EV274">
            <v>776</v>
          </cell>
          <cell r="EW274">
            <v>850</v>
          </cell>
          <cell r="EX274">
            <v>1698</v>
          </cell>
          <cell r="EY274">
            <v>800</v>
          </cell>
          <cell r="EZ274">
            <v>898</v>
          </cell>
          <cell r="FA274">
            <v>1726</v>
          </cell>
          <cell r="FB274">
            <v>839</v>
          </cell>
          <cell r="FC274">
            <v>887</v>
          </cell>
          <cell r="FD274">
            <v>1767</v>
          </cell>
          <cell r="FE274">
            <v>816</v>
          </cell>
          <cell r="FF274">
            <v>951</v>
          </cell>
          <cell r="FG274">
            <v>1825</v>
          </cell>
          <cell r="FH274">
            <v>889</v>
          </cell>
          <cell r="FI274">
            <v>936</v>
          </cell>
          <cell r="FJ274">
            <v>1878</v>
          </cell>
          <cell r="FK274">
            <v>955</v>
          </cell>
          <cell r="FL274">
            <v>923</v>
          </cell>
          <cell r="FM274">
            <v>1916</v>
          </cell>
          <cell r="FN274">
            <v>918</v>
          </cell>
          <cell r="FO274">
            <v>998</v>
          </cell>
          <cell r="FP274">
            <v>1936</v>
          </cell>
          <cell r="FQ274">
            <v>960</v>
          </cell>
          <cell r="FR274">
            <v>976</v>
          </cell>
          <cell r="FS274">
            <v>2002</v>
          </cell>
          <cell r="FT274">
            <v>973</v>
          </cell>
          <cell r="FU274">
            <v>1029</v>
          </cell>
          <cell r="FV274">
            <v>1883</v>
          </cell>
          <cell r="FW274">
            <v>932</v>
          </cell>
          <cell r="FX274">
            <v>951</v>
          </cell>
          <cell r="FY274">
            <v>1927</v>
          </cell>
          <cell r="FZ274">
            <v>935</v>
          </cell>
          <cell r="GA274">
            <v>992</v>
          </cell>
          <cell r="GB274">
            <v>1890</v>
          </cell>
          <cell r="GC274">
            <v>923</v>
          </cell>
          <cell r="GD274">
            <v>967</v>
          </cell>
          <cell r="GE274">
            <v>1809</v>
          </cell>
          <cell r="GF274">
            <v>897</v>
          </cell>
          <cell r="GG274">
            <v>912</v>
          </cell>
          <cell r="GH274">
            <v>1800</v>
          </cell>
          <cell r="GI274">
            <v>889</v>
          </cell>
          <cell r="GJ274">
            <v>911</v>
          </cell>
          <cell r="GK274">
            <v>1830</v>
          </cell>
          <cell r="GL274">
            <v>923</v>
          </cell>
          <cell r="GM274">
            <v>907</v>
          </cell>
          <cell r="GN274">
            <v>1784</v>
          </cell>
          <cell r="GO274">
            <v>879</v>
          </cell>
          <cell r="GP274">
            <v>905</v>
          </cell>
          <cell r="GQ274">
            <v>1711</v>
          </cell>
          <cell r="GR274">
            <v>802</v>
          </cell>
          <cell r="GS274">
            <v>909</v>
          </cell>
          <cell r="GT274">
            <v>1691</v>
          </cell>
          <cell r="GU274">
            <v>821</v>
          </cell>
          <cell r="GV274">
            <v>870</v>
          </cell>
          <cell r="GW274">
            <v>1710</v>
          </cell>
          <cell r="GX274">
            <v>841</v>
          </cell>
          <cell r="GY274">
            <v>869</v>
          </cell>
          <cell r="GZ274">
            <v>1714</v>
          </cell>
          <cell r="HA274">
            <v>845</v>
          </cell>
          <cell r="HB274">
            <v>869</v>
          </cell>
          <cell r="HC274">
            <v>1762</v>
          </cell>
          <cell r="HD274">
            <v>824</v>
          </cell>
          <cell r="HE274">
            <v>938</v>
          </cell>
          <cell r="HF274">
            <v>1822</v>
          </cell>
          <cell r="HG274">
            <v>877</v>
          </cell>
          <cell r="HH274">
            <v>945</v>
          </cell>
          <cell r="HI274">
            <v>1909</v>
          </cell>
          <cell r="HJ274">
            <v>915</v>
          </cell>
          <cell r="HK274">
            <v>994</v>
          </cell>
          <cell r="HL274">
            <v>1937</v>
          </cell>
          <cell r="HM274">
            <v>939</v>
          </cell>
          <cell r="HN274">
            <v>998</v>
          </cell>
          <cell r="HO274">
            <v>2042</v>
          </cell>
          <cell r="HP274">
            <v>1016</v>
          </cell>
          <cell r="HQ274">
            <v>1026</v>
          </cell>
          <cell r="HR274">
            <v>2462</v>
          </cell>
          <cell r="HS274">
            <v>1152</v>
          </cell>
          <cell r="HT274">
            <v>1310</v>
          </cell>
          <cell r="HU274">
            <v>1764</v>
          </cell>
          <cell r="HV274">
            <v>843</v>
          </cell>
          <cell r="HW274">
            <v>921</v>
          </cell>
          <cell r="HX274">
            <v>1687</v>
          </cell>
          <cell r="HY274">
            <v>828</v>
          </cell>
          <cell r="HZ274">
            <v>859</v>
          </cell>
          <cell r="IA274">
            <v>1706</v>
          </cell>
          <cell r="IB274">
            <v>817</v>
          </cell>
          <cell r="IC274">
            <v>889</v>
          </cell>
          <cell r="ID274">
            <v>1563</v>
          </cell>
          <cell r="IE274">
            <v>748</v>
          </cell>
          <cell r="IF274">
            <v>815</v>
          </cell>
          <cell r="IG274">
            <v>1446</v>
          </cell>
          <cell r="IH274">
            <v>685</v>
          </cell>
          <cell r="II274">
            <v>761</v>
          </cell>
          <cell r="IJ274">
            <v>1164</v>
          </cell>
          <cell r="IK274">
            <v>550</v>
          </cell>
          <cell r="IL274">
            <v>614</v>
          </cell>
          <cell r="IM274">
            <v>1292</v>
          </cell>
          <cell r="IN274">
            <v>637</v>
          </cell>
          <cell r="IO274">
            <v>655</v>
          </cell>
          <cell r="IP274">
            <v>1294</v>
          </cell>
          <cell r="IQ274">
            <v>598</v>
          </cell>
          <cell r="IR274">
            <v>696</v>
          </cell>
          <cell r="IS274">
            <v>1184</v>
          </cell>
          <cell r="IT274">
            <v>557</v>
          </cell>
          <cell r="IU274">
            <v>627</v>
          </cell>
          <cell r="IV274">
            <v>1141</v>
          </cell>
          <cell r="IW274">
            <v>526</v>
          </cell>
          <cell r="IX274">
            <v>615</v>
          </cell>
          <cell r="IY274">
            <v>1126</v>
          </cell>
          <cell r="IZ274">
            <v>526</v>
          </cell>
          <cell r="JA274">
            <v>600</v>
          </cell>
          <cell r="JB274">
            <v>1049</v>
          </cell>
          <cell r="JC274">
            <v>511</v>
          </cell>
          <cell r="JD274">
            <v>538</v>
          </cell>
          <cell r="JE274">
            <v>988</v>
          </cell>
          <cell r="JF274">
            <v>427</v>
          </cell>
          <cell r="JG274">
            <v>561</v>
          </cell>
          <cell r="JH274">
            <v>911</v>
          </cell>
          <cell r="JI274">
            <v>435</v>
          </cell>
          <cell r="JJ274">
            <v>476</v>
          </cell>
          <cell r="JK274">
            <v>861</v>
          </cell>
          <cell r="JL274">
            <v>371</v>
          </cell>
          <cell r="JM274">
            <v>490</v>
          </cell>
          <cell r="JN274">
            <v>790</v>
          </cell>
          <cell r="JO274">
            <v>337</v>
          </cell>
          <cell r="JP274">
            <v>453</v>
          </cell>
          <cell r="JQ274">
            <v>795</v>
          </cell>
          <cell r="JR274">
            <v>354</v>
          </cell>
          <cell r="JS274">
            <v>441</v>
          </cell>
          <cell r="JT274">
            <v>659</v>
          </cell>
          <cell r="JU274">
            <v>243</v>
          </cell>
          <cell r="JV274">
            <v>416</v>
          </cell>
          <cell r="JW274">
            <v>582</v>
          </cell>
          <cell r="JX274">
            <v>230</v>
          </cell>
          <cell r="JY274">
            <v>352</v>
          </cell>
          <cell r="JZ274">
            <v>533</v>
          </cell>
          <cell r="KA274">
            <v>215</v>
          </cell>
          <cell r="KB274">
            <v>318</v>
          </cell>
          <cell r="KC274">
            <v>426</v>
          </cell>
          <cell r="KD274">
            <v>166</v>
          </cell>
          <cell r="KE274">
            <v>260</v>
          </cell>
          <cell r="KF274">
            <v>1831</v>
          </cell>
          <cell r="KG274">
            <v>557</v>
          </cell>
          <cell r="KH274">
            <v>1274</v>
          </cell>
        </row>
        <row r="275">
          <cell r="C275" t="str">
            <v>Sunderland</v>
          </cell>
          <cell r="D275" t="str">
            <v>E08000024</v>
          </cell>
          <cell r="E275" t="str">
            <v>Metropolitan District</v>
          </cell>
          <cell r="F275">
            <v>277150</v>
          </cell>
          <cell r="G275">
            <v>177510</v>
          </cell>
          <cell r="H275">
            <v>7.3841684000000001</v>
          </cell>
          <cell r="I275">
            <v>0.64048349269348726</v>
          </cell>
          <cell r="J275">
            <v>16674</v>
          </cell>
          <cell r="K275">
            <v>16381</v>
          </cell>
          <cell r="L275">
            <v>17713</v>
          </cell>
          <cell r="M275">
            <v>17672</v>
          </cell>
          <cell r="N275">
            <v>15790</v>
          </cell>
          <cell r="O275">
            <v>17061</v>
          </cell>
          <cell r="P275">
            <v>19458</v>
          </cell>
          <cell r="Q275">
            <v>20666</v>
          </cell>
          <cell r="R275">
            <v>17733</v>
          </cell>
          <cell r="S275">
            <v>18362</v>
          </cell>
          <cell r="T275">
            <v>134956</v>
          </cell>
          <cell r="U275">
            <v>142194</v>
          </cell>
          <cell r="V275">
            <v>2925</v>
          </cell>
          <cell r="W275">
            <v>1506</v>
          </cell>
          <cell r="X275">
            <v>1419</v>
          </cell>
          <cell r="Y275">
            <v>2974</v>
          </cell>
          <cell r="Z275">
            <v>1529</v>
          </cell>
          <cell r="AA275">
            <v>1445</v>
          </cell>
          <cell r="AB275">
            <v>3069</v>
          </cell>
          <cell r="AC275">
            <v>1590</v>
          </cell>
          <cell r="AD275">
            <v>1479</v>
          </cell>
          <cell r="AE275">
            <v>3510</v>
          </cell>
          <cell r="AF275">
            <v>1817</v>
          </cell>
          <cell r="AG275">
            <v>1693</v>
          </cell>
          <cell r="AH275">
            <v>3117</v>
          </cell>
          <cell r="AI275">
            <v>1636</v>
          </cell>
          <cell r="AJ275">
            <v>1481</v>
          </cell>
          <cell r="AK275">
            <v>3070</v>
          </cell>
          <cell r="AL275">
            <v>1553</v>
          </cell>
          <cell r="AM275">
            <v>1517</v>
          </cell>
          <cell r="AN275">
            <v>3062</v>
          </cell>
          <cell r="AO275">
            <v>1576</v>
          </cell>
          <cell r="AP275">
            <v>1486</v>
          </cell>
          <cell r="AQ275">
            <v>3162</v>
          </cell>
          <cell r="AR275">
            <v>1613</v>
          </cell>
          <cell r="AS275">
            <v>1549</v>
          </cell>
          <cell r="AT275">
            <v>3146</v>
          </cell>
          <cell r="AU275">
            <v>1623</v>
          </cell>
          <cell r="AV275">
            <v>1523</v>
          </cell>
          <cell r="AW275">
            <v>3009</v>
          </cell>
          <cell r="AX275">
            <v>1534</v>
          </cell>
          <cell r="AY275">
            <v>1475</v>
          </cell>
          <cell r="AZ275">
            <v>2827</v>
          </cell>
          <cell r="BA275">
            <v>1438</v>
          </cell>
          <cell r="BB275">
            <v>1389</v>
          </cell>
          <cell r="BC275">
            <v>2903</v>
          </cell>
          <cell r="BD275">
            <v>1551</v>
          </cell>
          <cell r="BE275">
            <v>1352</v>
          </cell>
          <cell r="BF275">
            <v>2794</v>
          </cell>
          <cell r="BG275">
            <v>1448</v>
          </cell>
          <cell r="BH275">
            <v>1346</v>
          </cell>
          <cell r="BI275">
            <v>2711</v>
          </cell>
          <cell r="BJ275">
            <v>1393</v>
          </cell>
          <cell r="BK275">
            <v>1318</v>
          </cell>
          <cell r="BL275">
            <v>2848</v>
          </cell>
          <cell r="BM275">
            <v>1485</v>
          </cell>
          <cell r="BN275">
            <v>1363</v>
          </cell>
          <cell r="BO275">
            <v>2970</v>
          </cell>
          <cell r="BP275">
            <v>1531</v>
          </cell>
          <cell r="BQ275">
            <v>1439</v>
          </cell>
          <cell r="BR275">
            <v>3032</v>
          </cell>
          <cell r="BS275">
            <v>1588</v>
          </cell>
          <cell r="BT275">
            <v>1444</v>
          </cell>
          <cell r="BU275">
            <v>3174</v>
          </cell>
          <cell r="BV275">
            <v>1575</v>
          </cell>
          <cell r="BW275">
            <v>1599</v>
          </cell>
          <cell r="BX275">
            <v>3327</v>
          </cell>
          <cell r="BY275">
            <v>1643</v>
          </cell>
          <cell r="BZ275">
            <v>1684</v>
          </cell>
          <cell r="CA275">
            <v>3493</v>
          </cell>
          <cell r="CB275">
            <v>1773</v>
          </cell>
          <cell r="CC275">
            <v>1720</v>
          </cell>
          <cell r="CD275">
            <v>3657</v>
          </cell>
          <cell r="CE275">
            <v>1874</v>
          </cell>
          <cell r="CF275">
            <v>1783</v>
          </cell>
          <cell r="CG275">
            <v>3888</v>
          </cell>
          <cell r="CH275">
            <v>1966</v>
          </cell>
          <cell r="CI275">
            <v>1922</v>
          </cell>
          <cell r="CJ275">
            <v>3891</v>
          </cell>
          <cell r="CK275">
            <v>1930</v>
          </cell>
          <cell r="CL275">
            <v>1961</v>
          </cell>
          <cell r="CM275">
            <v>4305</v>
          </cell>
          <cell r="CN275">
            <v>2142</v>
          </cell>
          <cell r="CO275">
            <v>2163</v>
          </cell>
          <cell r="CP275">
            <v>4288</v>
          </cell>
          <cell r="CQ275">
            <v>2183</v>
          </cell>
          <cell r="CR275">
            <v>2105</v>
          </cell>
          <cell r="CS275">
            <v>3971</v>
          </cell>
          <cell r="CT275">
            <v>2040</v>
          </cell>
          <cell r="CU275">
            <v>1931</v>
          </cell>
          <cell r="CV275">
            <v>3925</v>
          </cell>
          <cell r="CW275">
            <v>2007</v>
          </cell>
          <cell r="CX275">
            <v>1918</v>
          </cell>
          <cell r="CY275">
            <v>3804</v>
          </cell>
          <cell r="CZ275">
            <v>1930</v>
          </cell>
          <cell r="DA275">
            <v>1874</v>
          </cell>
          <cell r="DB275">
            <v>3607</v>
          </cell>
          <cell r="DC275">
            <v>1748</v>
          </cell>
          <cell r="DD275">
            <v>1859</v>
          </cell>
          <cell r="DE275">
            <v>3559</v>
          </cell>
          <cell r="DF275">
            <v>1804</v>
          </cell>
          <cell r="DG275">
            <v>1755</v>
          </cell>
          <cell r="DH275">
            <v>3479</v>
          </cell>
          <cell r="DI275">
            <v>1765</v>
          </cell>
          <cell r="DJ275">
            <v>1714</v>
          </cell>
          <cell r="DK275">
            <v>3260</v>
          </cell>
          <cell r="DL275">
            <v>1623</v>
          </cell>
          <cell r="DM275">
            <v>1637</v>
          </cell>
          <cell r="DN275">
            <v>3270</v>
          </cell>
          <cell r="DO275">
            <v>1588</v>
          </cell>
          <cell r="DP275">
            <v>1682</v>
          </cell>
          <cell r="DQ275">
            <v>3181</v>
          </cell>
          <cell r="DR275">
            <v>1591</v>
          </cell>
          <cell r="DS275">
            <v>1590</v>
          </cell>
          <cell r="DT275">
            <v>3329</v>
          </cell>
          <cell r="DU275">
            <v>1617</v>
          </cell>
          <cell r="DV275">
            <v>1712</v>
          </cell>
          <cell r="DW275">
            <v>3304</v>
          </cell>
          <cell r="DX275">
            <v>1617</v>
          </cell>
          <cell r="DY275">
            <v>1687</v>
          </cell>
          <cell r="DZ275">
            <v>3280</v>
          </cell>
          <cell r="EA275">
            <v>1614</v>
          </cell>
          <cell r="EB275">
            <v>1666</v>
          </cell>
          <cell r="EC275">
            <v>2999</v>
          </cell>
          <cell r="ED275">
            <v>1457</v>
          </cell>
          <cell r="EE275">
            <v>1542</v>
          </cell>
          <cell r="EF275">
            <v>2789</v>
          </cell>
          <cell r="EG275">
            <v>1318</v>
          </cell>
          <cell r="EH275">
            <v>1471</v>
          </cell>
          <cell r="EI275">
            <v>3004</v>
          </cell>
          <cell r="EJ275">
            <v>1389</v>
          </cell>
          <cell r="EK275">
            <v>1615</v>
          </cell>
          <cell r="EL275">
            <v>3059</v>
          </cell>
          <cell r="EM275">
            <v>1463</v>
          </cell>
          <cell r="EN275">
            <v>1596</v>
          </cell>
          <cell r="EO275">
            <v>3089</v>
          </cell>
          <cell r="EP275">
            <v>1472</v>
          </cell>
          <cell r="EQ275">
            <v>1617</v>
          </cell>
          <cell r="ER275">
            <v>3511</v>
          </cell>
          <cell r="ES275">
            <v>1685</v>
          </cell>
          <cell r="ET275">
            <v>1826</v>
          </cell>
          <cell r="EU275">
            <v>3767</v>
          </cell>
          <cell r="EV275">
            <v>1823</v>
          </cell>
          <cell r="EW275">
            <v>1944</v>
          </cell>
          <cell r="EX275">
            <v>4049</v>
          </cell>
          <cell r="EY275">
            <v>1952</v>
          </cell>
          <cell r="EZ275">
            <v>2097</v>
          </cell>
          <cell r="FA275">
            <v>3824</v>
          </cell>
          <cell r="FB275">
            <v>1842</v>
          </cell>
          <cell r="FC275">
            <v>1982</v>
          </cell>
          <cell r="FD275">
            <v>3822</v>
          </cell>
          <cell r="FE275">
            <v>1846</v>
          </cell>
          <cell r="FF275">
            <v>1976</v>
          </cell>
          <cell r="FG275">
            <v>3987</v>
          </cell>
          <cell r="FH275">
            <v>1909</v>
          </cell>
          <cell r="FI275">
            <v>2078</v>
          </cell>
          <cell r="FJ275">
            <v>3999</v>
          </cell>
          <cell r="FK275">
            <v>1882</v>
          </cell>
          <cell r="FL275">
            <v>2117</v>
          </cell>
          <cell r="FM275">
            <v>3936</v>
          </cell>
          <cell r="FN275">
            <v>1912</v>
          </cell>
          <cell r="FO275">
            <v>2024</v>
          </cell>
          <cell r="FP275">
            <v>4172</v>
          </cell>
          <cell r="FQ275">
            <v>2042</v>
          </cell>
          <cell r="FR275">
            <v>2130</v>
          </cell>
          <cell r="FS275">
            <v>4200</v>
          </cell>
          <cell r="FT275">
            <v>2039</v>
          </cell>
          <cell r="FU275">
            <v>2161</v>
          </cell>
          <cell r="FV275">
            <v>4092</v>
          </cell>
          <cell r="FW275">
            <v>2005</v>
          </cell>
          <cell r="FX275">
            <v>2087</v>
          </cell>
          <cell r="FY275">
            <v>4119</v>
          </cell>
          <cell r="FZ275">
            <v>2011</v>
          </cell>
          <cell r="GA275">
            <v>2108</v>
          </cell>
          <cell r="GB275">
            <v>3973</v>
          </cell>
          <cell r="GC275">
            <v>1970</v>
          </cell>
          <cell r="GD275">
            <v>2003</v>
          </cell>
          <cell r="GE275">
            <v>3858</v>
          </cell>
          <cell r="GF275">
            <v>1893</v>
          </cell>
          <cell r="GG275">
            <v>1965</v>
          </cell>
          <cell r="GH275">
            <v>3948</v>
          </cell>
          <cell r="GI275">
            <v>1957</v>
          </cell>
          <cell r="GJ275">
            <v>1991</v>
          </cell>
          <cell r="GK275">
            <v>3942</v>
          </cell>
          <cell r="GL275">
            <v>1960</v>
          </cell>
          <cell r="GM275">
            <v>1982</v>
          </cell>
          <cell r="GN275">
            <v>3895</v>
          </cell>
          <cell r="GO275">
            <v>1963</v>
          </cell>
          <cell r="GP275">
            <v>1932</v>
          </cell>
          <cell r="GQ275">
            <v>3639</v>
          </cell>
          <cell r="GR275">
            <v>1807</v>
          </cell>
          <cell r="GS275">
            <v>1832</v>
          </cell>
          <cell r="GT275">
            <v>3403</v>
          </cell>
          <cell r="GU275">
            <v>1647</v>
          </cell>
          <cell r="GV275">
            <v>1756</v>
          </cell>
          <cell r="GW275">
            <v>3402</v>
          </cell>
          <cell r="GX275">
            <v>1662</v>
          </cell>
          <cell r="GY275">
            <v>1740</v>
          </cell>
          <cell r="GZ275">
            <v>3356</v>
          </cell>
          <cell r="HA275">
            <v>1654</v>
          </cell>
          <cell r="HB275">
            <v>1702</v>
          </cell>
          <cell r="HC275">
            <v>3319</v>
          </cell>
          <cell r="HD275">
            <v>1586</v>
          </cell>
          <cell r="HE275">
            <v>1733</v>
          </cell>
          <cell r="HF275">
            <v>3333</v>
          </cell>
          <cell r="HG275">
            <v>1604</v>
          </cell>
          <cell r="HH275">
            <v>1729</v>
          </cell>
          <cell r="HI275">
            <v>3225</v>
          </cell>
          <cell r="HJ275">
            <v>1548</v>
          </cell>
          <cell r="HK275">
            <v>1677</v>
          </cell>
          <cell r="HL275">
            <v>3363</v>
          </cell>
          <cell r="HM275">
            <v>1623</v>
          </cell>
          <cell r="HN275">
            <v>1740</v>
          </cell>
          <cell r="HO275">
            <v>3460</v>
          </cell>
          <cell r="HP275">
            <v>1678</v>
          </cell>
          <cell r="HQ275">
            <v>1782</v>
          </cell>
          <cell r="HR275">
            <v>3790</v>
          </cell>
          <cell r="HS275">
            <v>1756</v>
          </cell>
          <cell r="HT275">
            <v>2034</v>
          </cell>
          <cell r="HU275">
            <v>2780</v>
          </cell>
          <cell r="HV275">
            <v>1321</v>
          </cell>
          <cell r="HW275">
            <v>1459</v>
          </cell>
          <cell r="HX275">
            <v>2661</v>
          </cell>
          <cell r="HY275">
            <v>1224</v>
          </cell>
          <cell r="HZ275">
            <v>1437</v>
          </cell>
          <cell r="IA275">
            <v>2506</v>
          </cell>
          <cell r="IB275">
            <v>1170</v>
          </cell>
          <cell r="IC275">
            <v>1336</v>
          </cell>
          <cell r="ID275">
            <v>2372</v>
          </cell>
          <cell r="IE275">
            <v>1129</v>
          </cell>
          <cell r="IF275">
            <v>1243</v>
          </cell>
          <cell r="IG275">
            <v>2201</v>
          </cell>
          <cell r="IH275">
            <v>1001</v>
          </cell>
          <cell r="II275">
            <v>1200</v>
          </cell>
          <cell r="IJ275">
            <v>2014</v>
          </cell>
          <cell r="IK275">
            <v>902</v>
          </cell>
          <cell r="IL275">
            <v>1112</v>
          </cell>
          <cell r="IM275">
            <v>2135</v>
          </cell>
          <cell r="IN275">
            <v>931</v>
          </cell>
          <cell r="IO275">
            <v>1204</v>
          </cell>
          <cell r="IP275">
            <v>2107</v>
          </cell>
          <cell r="IQ275">
            <v>984</v>
          </cell>
          <cell r="IR275">
            <v>1123</v>
          </cell>
          <cell r="IS275">
            <v>2172</v>
          </cell>
          <cell r="IT275">
            <v>958</v>
          </cell>
          <cell r="IU275">
            <v>1214</v>
          </cell>
          <cell r="IV275">
            <v>1894</v>
          </cell>
          <cell r="IW275">
            <v>846</v>
          </cell>
          <cell r="IX275">
            <v>1048</v>
          </cell>
          <cell r="IY275">
            <v>1818</v>
          </cell>
          <cell r="IZ275">
            <v>754</v>
          </cell>
          <cell r="JA275">
            <v>1064</v>
          </cell>
          <cell r="JB275">
            <v>1641</v>
          </cell>
          <cell r="JC275">
            <v>712</v>
          </cell>
          <cell r="JD275">
            <v>929</v>
          </cell>
          <cell r="JE275">
            <v>1623</v>
          </cell>
          <cell r="JF275">
            <v>685</v>
          </cell>
          <cell r="JG275">
            <v>938</v>
          </cell>
          <cell r="JH275">
            <v>1466</v>
          </cell>
          <cell r="JI275">
            <v>578</v>
          </cell>
          <cell r="JJ275">
            <v>888</v>
          </cell>
          <cell r="JK275">
            <v>1381</v>
          </cell>
          <cell r="JL275">
            <v>574</v>
          </cell>
          <cell r="JM275">
            <v>807</v>
          </cell>
          <cell r="JN275">
            <v>1284</v>
          </cell>
          <cell r="JO275">
            <v>491</v>
          </cell>
          <cell r="JP275">
            <v>793</v>
          </cell>
          <cell r="JQ275">
            <v>1109</v>
          </cell>
          <cell r="JR275">
            <v>457</v>
          </cell>
          <cell r="JS275">
            <v>652</v>
          </cell>
          <cell r="JT275">
            <v>895</v>
          </cell>
          <cell r="JU275">
            <v>321</v>
          </cell>
          <cell r="JV275">
            <v>574</v>
          </cell>
          <cell r="JW275">
            <v>726</v>
          </cell>
          <cell r="JX275">
            <v>266</v>
          </cell>
          <cell r="JY275">
            <v>460</v>
          </cell>
          <cell r="JZ275">
            <v>636</v>
          </cell>
          <cell r="KA275">
            <v>217</v>
          </cell>
          <cell r="KB275">
            <v>419</v>
          </cell>
          <cell r="KC275">
            <v>536</v>
          </cell>
          <cell r="KD275">
            <v>178</v>
          </cell>
          <cell r="KE275">
            <v>358</v>
          </cell>
          <cell r="KF275">
            <v>1748</v>
          </cell>
          <cell r="KG275">
            <v>461</v>
          </cell>
          <cell r="KH275">
            <v>1287</v>
          </cell>
        </row>
        <row r="276">
          <cell r="C276" t="str">
            <v>Surrey Heath</v>
          </cell>
          <cell r="D276" t="str">
            <v>E07000214</v>
          </cell>
          <cell r="E276" t="str">
            <v>Non-metropolitan District</v>
          </cell>
          <cell r="F276">
            <v>88067</v>
          </cell>
          <cell r="G276">
            <v>54631</v>
          </cell>
          <cell r="H276">
            <v>3.0023962399999999</v>
          </cell>
          <cell r="I276">
            <v>0.62033451803740336</v>
          </cell>
          <cell r="J276">
            <v>4346</v>
          </cell>
          <cell r="K276">
            <v>3937</v>
          </cell>
          <cell r="L276">
            <v>4803</v>
          </cell>
          <cell r="M276">
            <v>4671</v>
          </cell>
          <cell r="N276">
            <v>6010</v>
          </cell>
          <cell r="O276">
            <v>6158</v>
          </cell>
          <cell r="P276">
            <v>7142</v>
          </cell>
          <cell r="Q276">
            <v>7080</v>
          </cell>
          <cell r="R276">
            <v>5219</v>
          </cell>
          <cell r="S276">
            <v>5265</v>
          </cell>
          <cell r="T276">
            <v>43745</v>
          </cell>
          <cell r="U276">
            <v>44322</v>
          </cell>
          <cell r="V276">
            <v>954</v>
          </cell>
          <cell r="W276">
            <v>484</v>
          </cell>
          <cell r="X276">
            <v>470</v>
          </cell>
          <cell r="Y276">
            <v>956</v>
          </cell>
          <cell r="Z276">
            <v>510</v>
          </cell>
          <cell r="AA276">
            <v>446</v>
          </cell>
          <cell r="AB276">
            <v>965</v>
          </cell>
          <cell r="AC276">
            <v>511</v>
          </cell>
          <cell r="AD276">
            <v>454</v>
          </cell>
          <cell r="AE276">
            <v>1080</v>
          </cell>
          <cell r="AF276">
            <v>541</v>
          </cell>
          <cell r="AG276">
            <v>539</v>
          </cell>
          <cell r="AH276">
            <v>1122</v>
          </cell>
          <cell r="AI276">
            <v>569</v>
          </cell>
          <cell r="AJ276">
            <v>553</v>
          </cell>
          <cell r="AK276">
            <v>1075</v>
          </cell>
          <cell r="AL276">
            <v>534</v>
          </cell>
          <cell r="AM276">
            <v>541</v>
          </cell>
          <cell r="AN276">
            <v>1100</v>
          </cell>
          <cell r="AO276">
            <v>567</v>
          </cell>
          <cell r="AP276">
            <v>533</v>
          </cell>
          <cell r="AQ276">
            <v>1063</v>
          </cell>
          <cell r="AR276">
            <v>536</v>
          </cell>
          <cell r="AS276">
            <v>527</v>
          </cell>
          <cell r="AT276">
            <v>1110</v>
          </cell>
          <cell r="AU276">
            <v>570</v>
          </cell>
          <cell r="AV276">
            <v>540</v>
          </cell>
          <cell r="AW276">
            <v>1082</v>
          </cell>
          <cell r="AX276">
            <v>562</v>
          </cell>
          <cell r="AY276">
            <v>520</v>
          </cell>
          <cell r="AZ276">
            <v>1044</v>
          </cell>
          <cell r="BA276">
            <v>560</v>
          </cell>
          <cell r="BB276">
            <v>484</v>
          </cell>
          <cell r="BC276">
            <v>1119</v>
          </cell>
          <cell r="BD276">
            <v>565</v>
          </cell>
          <cell r="BE276">
            <v>554</v>
          </cell>
          <cell r="BF276">
            <v>1063</v>
          </cell>
          <cell r="BG276">
            <v>546</v>
          </cell>
          <cell r="BH276">
            <v>517</v>
          </cell>
          <cell r="BI276">
            <v>1075</v>
          </cell>
          <cell r="BJ276">
            <v>547</v>
          </cell>
          <cell r="BK276">
            <v>528</v>
          </cell>
          <cell r="BL276">
            <v>1017</v>
          </cell>
          <cell r="BM276">
            <v>531</v>
          </cell>
          <cell r="BN276">
            <v>486</v>
          </cell>
          <cell r="BO276">
            <v>1099</v>
          </cell>
          <cell r="BP276">
            <v>546</v>
          </cell>
          <cell r="BQ276">
            <v>553</v>
          </cell>
          <cell r="BR276">
            <v>1129</v>
          </cell>
          <cell r="BS276">
            <v>571</v>
          </cell>
          <cell r="BT276">
            <v>558</v>
          </cell>
          <cell r="BU276">
            <v>1091</v>
          </cell>
          <cell r="BV276">
            <v>574</v>
          </cell>
          <cell r="BW276">
            <v>517</v>
          </cell>
          <cell r="BX276">
            <v>1108</v>
          </cell>
          <cell r="BY276">
            <v>610</v>
          </cell>
          <cell r="BZ276">
            <v>498</v>
          </cell>
          <cell r="CA276">
            <v>732</v>
          </cell>
          <cell r="CB276">
            <v>422</v>
          </cell>
          <cell r="CC276">
            <v>310</v>
          </cell>
          <cell r="CD276">
            <v>734</v>
          </cell>
          <cell r="CE276">
            <v>368</v>
          </cell>
          <cell r="CF276">
            <v>366</v>
          </cell>
          <cell r="CG276">
            <v>744</v>
          </cell>
          <cell r="CH276">
            <v>360</v>
          </cell>
          <cell r="CI276">
            <v>384</v>
          </cell>
          <cell r="CJ276">
            <v>845</v>
          </cell>
          <cell r="CK276">
            <v>447</v>
          </cell>
          <cell r="CL276">
            <v>398</v>
          </cell>
          <cell r="CM276">
            <v>948</v>
          </cell>
          <cell r="CN276">
            <v>515</v>
          </cell>
          <cell r="CO276">
            <v>433</v>
          </cell>
          <cell r="CP276">
            <v>952</v>
          </cell>
          <cell r="CQ276">
            <v>479</v>
          </cell>
          <cell r="CR276">
            <v>473</v>
          </cell>
          <cell r="CS276">
            <v>908</v>
          </cell>
          <cell r="CT276">
            <v>510</v>
          </cell>
          <cell r="CU276">
            <v>398</v>
          </cell>
          <cell r="CV276">
            <v>926</v>
          </cell>
          <cell r="CW276">
            <v>450</v>
          </cell>
          <cell r="CX276">
            <v>476</v>
          </cell>
          <cell r="CY276">
            <v>1052</v>
          </cell>
          <cell r="CZ276">
            <v>584</v>
          </cell>
          <cell r="DA276">
            <v>468</v>
          </cell>
          <cell r="DB276">
            <v>825</v>
          </cell>
          <cell r="DC276">
            <v>407</v>
          </cell>
          <cell r="DD276">
            <v>418</v>
          </cell>
          <cell r="DE276">
            <v>872</v>
          </cell>
          <cell r="DF276">
            <v>427</v>
          </cell>
          <cell r="DG276">
            <v>445</v>
          </cell>
          <cell r="DH276">
            <v>863</v>
          </cell>
          <cell r="DI276">
            <v>428</v>
          </cell>
          <cell r="DJ276">
            <v>435</v>
          </cell>
          <cell r="DK276">
            <v>896</v>
          </cell>
          <cell r="DL276">
            <v>445</v>
          </cell>
          <cell r="DM276">
            <v>451</v>
          </cell>
          <cell r="DN276">
            <v>977</v>
          </cell>
          <cell r="DO276">
            <v>480</v>
          </cell>
          <cell r="DP276">
            <v>497</v>
          </cell>
          <cell r="DQ276">
            <v>1067</v>
          </cell>
          <cell r="DR276">
            <v>538</v>
          </cell>
          <cell r="DS276">
            <v>529</v>
          </cell>
          <cell r="DT276">
            <v>1088</v>
          </cell>
          <cell r="DU276">
            <v>534</v>
          </cell>
          <cell r="DV276">
            <v>554</v>
          </cell>
          <cell r="DW276">
            <v>1111</v>
          </cell>
          <cell r="DX276">
            <v>566</v>
          </cell>
          <cell r="DY276">
            <v>545</v>
          </cell>
          <cell r="DZ276">
            <v>1096</v>
          </cell>
          <cell r="EA276">
            <v>548</v>
          </cell>
          <cell r="EB276">
            <v>548</v>
          </cell>
          <cell r="EC276">
            <v>1081</v>
          </cell>
          <cell r="ED276">
            <v>530</v>
          </cell>
          <cell r="EE276">
            <v>551</v>
          </cell>
          <cell r="EF276">
            <v>1126</v>
          </cell>
          <cell r="EG276">
            <v>552</v>
          </cell>
          <cell r="EH276">
            <v>574</v>
          </cell>
          <cell r="EI276">
            <v>1087</v>
          </cell>
          <cell r="EJ276">
            <v>499</v>
          </cell>
          <cell r="EK276">
            <v>588</v>
          </cell>
          <cell r="EL276">
            <v>1256</v>
          </cell>
          <cell r="EM276">
            <v>590</v>
          </cell>
          <cell r="EN276">
            <v>666</v>
          </cell>
          <cell r="EO276">
            <v>1209</v>
          </cell>
          <cell r="EP276">
            <v>592</v>
          </cell>
          <cell r="EQ276">
            <v>617</v>
          </cell>
          <cell r="ER276">
            <v>1390</v>
          </cell>
          <cell r="ES276">
            <v>716</v>
          </cell>
          <cell r="ET276">
            <v>674</v>
          </cell>
          <cell r="EU276">
            <v>1397</v>
          </cell>
          <cell r="EV276">
            <v>706</v>
          </cell>
          <cell r="EW276">
            <v>691</v>
          </cell>
          <cell r="EX276">
            <v>1415</v>
          </cell>
          <cell r="EY276">
            <v>711</v>
          </cell>
          <cell r="EZ276">
            <v>704</v>
          </cell>
          <cell r="FA276">
            <v>1464</v>
          </cell>
          <cell r="FB276">
            <v>752</v>
          </cell>
          <cell r="FC276">
            <v>712</v>
          </cell>
          <cell r="FD276">
            <v>1403</v>
          </cell>
          <cell r="FE276">
            <v>720</v>
          </cell>
          <cell r="FF276">
            <v>683</v>
          </cell>
          <cell r="FG276">
            <v>1421</v>
          </cell>
          <cell r="FH276">
            <v>715</v>
          </cell>
          <cell r="FI276">
            <v>706</v>
          </cell>
          <cell r="FJ276">
            <v>1454</v>
          </cell>
          <cell r="FK276">
            <v>724</v>
          </cell>
          <cell r="FL276">
            <v>730</v>
          </cell>
          <cell r="FM276">
            <v>1467</v>
          </cell>
          <cell r="FN276">
            <v>726</v>
          </cell>
          <cell r="FO276">
            <v>741</v>
          </cell>
          <cell r="FP276">
            <v>1481</v>
          </cell>
          <cell r="FQ276">
            <v>712</v>
          </cell>
          <cell r="FR276">
            <v>769</v>
          </cell>
          <cell r="FS276">
            <v>1443</v>
          </cell>
          <cell r="FT276">
            <v>706</v>
          </cell>
          <cell r="FU276">
            <v>737</v>
          </cell>
          <cell r="FV276">
            <v>1391</v>
          </cell>
          <cell r="FW276">
            <v>718</v>
          </cell>
          <cell r="FX276">
            <v>673</v>
          </cell>
          <cell r="FY276">
            <v>1380</v>
          </cell>
          <cell r="FZ276">
            <v>697</v>
          </cell>
          <cell r="GA276">
            <v>683</v>
          </cell>
          <cell r="GB276">
            <v>1318</v>
          </cell>
          <cell r="GC276">
            <v>672</v>
          </cell>
          <cell r="GD276">
            <v>646</v>
          </cell>
          <cell r="GE276">
            <v>1219</v>
          </cell>
          <cell r="GF276">
            <v>580</v>
          </cell>
          <cell r="GG276">
            <v>639</v>
          </cell>
          <cell r="GH276">
            <v>1185</v>
          </cell>
          <cell r="GI276">
            <v>605</v>
          </cell>
          <cell r="GJ276">
            <v>580</v>
          </cell>
          <cell r="GK276">
            <v>1180</v>
          </cell>
          <cell r="GL276">
            <v>588</v>
          </cell>
          <cell r="GM276">
            <v>592</v>
          </cell>
          <cell r="GN276">
            <v>1099</v>
          </cell>
          <cell r="GO276">
            <v>552</v>
          </cell>
          <cell r="GP276">
            <v>547</v>
          </cell>
          <cell r="GQ276">
            <v>1054</v>
          </cell>
          <cell r="GR276">
            <v>520</v>
          </cell>
          <cell r="GS276">
            <v>534</v>
          </cell>
          <cell r="GT276">
            <v>1074</v>
          </cell>
          <cell r="GU276">
            <v>544</v>
          </cell>
          <cell r="GV276">
            <v>530</v>
          </cell>
          <cell r="GW276">
            <v>937</v>
          </cell>
          <cell r="GX276">
            <v>472</v>
          </cell>
          <cell r="GY276">
            <v>465</v>
          </cell>
          <cell r="GZ276">
            <v>926</v>
          </cell>
          <cell r="HA276">
            <v>462</v>
          </cell>
          <cell r="HB276">
            <v>464</v>
          </cell>
          <cell r="HC276">
            <v>928</v>
          </cell>
          <cell r="HD276">
            <v>464</v>
          </cell>
          <cell r="HE276">
            <v>464</v>
          </cell>
          <cell r="HF276">
            <v>882</v>
          </cell>
          <cell r="HG276">
            <v>432</v>
          </cell>
          <cell r="HH276">
            <v>450</v>
          </cell>
          <cell r="HI276">
            <v>920</v>
          </cell>
          <cell r="HJ276">
            <v>420</v>
          </cell>
          <cell r="HK276">
            <v>500</v>
          </cell>
          <cell r="HL276">
            <v>954</v>
          </cell>
          <cell r="HM276">
            <v>472</v>
          </cell>
          <cell r="HN276">
            <v>482</v>
          </cell>
          <cell r="HO276">
            <v>1011</v>
          </cell>
          <cell r="HP276">
            <v>483</v>
          </cell>
          <cell r="HQ276">
            <v>528</v>
          </cell>
          <cell r="HR276">
            <v>1145</v>
          </cell>
          <cell r="HS276">
            <v>558</v>
          </cell>
          <cell r="HT276">
            <v>587</v>
          </cell>
          <cell r="HU276">
            <v>883</v>
          </cell>
          <cell r="HV276">
            <v>435</v>
          </cell>
          <cell r="HW276">
            <v>448</v>
          </cell>
          <cell r="HX276">
            <v>824</v>
          </cell>
          <cell r="HY276">
            <v>388</v>
          </cell>
          <cell r="HZ276">
            <v>436</v>
          </cell>
          <cell r="IA276">
            <v>883</v>
          </cell>
          <cell r="IB276">
            <v>428</v>
          </cell>
          <cell r="IC276">
            <v>455</v>
          </cell>
          <cell r="ID276">
            <v>854</v>
          </cell>
          <cell r="IE276">
            <v>428</v>
          </cell>
          <cell r="IF276">
            <v>426</v>
          </cell>
          <cell r="IG276">
            <v>703</v>
          </cell>
          <cell r="IH276">
            <v>343</v>
          </cell>
          <cell r="II276">
            <v>360</v>
          </cell>
          <cell r="IJ276">
            <v>619</v>
          </cell>
          <cell r="IK276">
            <v>314</v>
          </cell>
          <cell r="IL276">
            <v>305</v>
          </cell>
          <cell r="IM276">
            <v>667</v>
          </cell>
          <cell r="IN276">
            <v>315</v>
          </cell>
          <cell r="IO276">
            <v>352</v>
          </cell>
          <cell r="IP276">
            <v>650</v>
          </cell>
          <cell r="IQ276">
            <v>318</v>
          </cell>
          <cell r="IR276">
            <v>332</v>
          </cell>
          <cell r="IS276">
            <v>606</v>
          </cell>
          <cell r="IT276">
            <v>300</v>
          </cell>
          <cell r="IU276">
            <v>306</v>
          </cell>
          <cell r="IV276">
            <v>594</v>
          </cell>
          <cell r="IW276">
            <v>276</v>
          </cell>
          <cell r="IX276">
            <v>318</v>
          </cell>
          <cell r="IY276">
            <v>655</v>
          </cell>
          <cell r="IZ276">
            <v>272</v>
          </cell>
          <cell r="JA276">
            <v>383</v>
          </cell>
          <cell r="JB276">
            <v>516</v>
          </cell>
          <cell r="JC276">
            <v>213</v>
          </cell>
          <cell r="JD276">
            <v>303</v>
          </cell>
          <cell r="JE276">
            <v>532</v>
          </cell>
          <cell r="JF276">
            <v>238</v>
          </cell>
          <cell r="JG276">
            <v>294</v>
          </cell>
          <cell r="JH276">
            <v>467</v>
          </cell>
          <cell r="JI276">
            <v>193</v>
          </cell>
          <cell r="JJ276">
            <v>274</v>
          </cell>
          <cell r="JK276">
            <v>418</v>
          </cell>
          <cell r="JL276">
            <v>178</v>
          </cell>
          <cell r="JM276">
            <v>240</v>
          </cell>
          <cell r="JN276">
            <v>408</v>
          </cell>
          <cell r="JO276">
            <v>168</v>
          </cell>
          <cell r="JP276">
            <v>240</v>
          </cell>
          <cell r="JQ276">
            <v>380</v>
          </cell>
          <cell r="JR276">
            <v>156</v>
          </cell>
          <cell r="JS276">
            <v>224</v>
          </cell>
          <cell r="JT276">
            <v>315</v>
          </cell>
          <cell r="JU276">
            <v>130</v>
          </cell>
          <cell r="JV276">
            <v>185</v>
          </cell>
          <cell r="JW276">
            <v>253</v>
          </cell>
          <cell r="JX276">
            <v>115</v>
          </cell>
          <cell r="JY276">
            <v>138</v>
          </cell>
          <cell r="JZ276">
            <v>232</v>
          </cell>
          <cell r="KA276">
            <v>86</v>
          </cell>
          <cell r="KB276">
            <v>146</v>
          </cell>
          <cell r="KC276">
            <v>206</v>
          </cell>
          <cell r="KD276">
            <v>67</v>
          </cell>
          <cell r="KE276">
            <v>139</v>
          </cell>
          <cell r="KF276">
            <v>817</v>
          </cell>
          <cell r="KG276">
            <v>252</v>
          </cell>
          <cell r="KH276">
            <v>565</v>
          </cell>
        </row>
        <row r="277">
          <cell r="C277" t="str">
            <v>Sutton</v>
          </cell>
          <cell r="D277" t="str">
            <v>E09000029</v>
          </cell>
          <cell r="E277" t="str">
            <v>London Borough</v>
          </cell>
          <cell r="F277">
            <v>200145</v>
          </cell>
          <cell r="G277">
            <v>128651</v>
          </cell>
          <cell r="H277">
            <v>4.4152306100000001</v>
          </cell>
          <cell r="I277">
            <v>0.64278897799095658</v>
          </cell>
          <cell r="J277">
            <v>9697</v>
          </cell>
          <cell r="K277">
            <v>9253</v>
          </cell>
          <cell r="L277">
            <v>12975</v>
          </cell>
          <cell r="M277">
            <v>14997</v>
          </cell>
          <cell r="N277">
            <v>15380</v>
          </cell>
          <cell r="O277">
            <v>15912</v>
          </cell>
          <cell r="P277">
            <v>14617</v>
          </cell>
          <cell r="Q277">
            <v>15120</v>
          </cell>
          <cell r="R277">
            <v>10285</v>
          </cell>
          <cell r="S277">
            <v>10415</v>
          </cell>
          <cell r="T277">
            <v>97498</v>
          </cell>
          <cell r="U277">
            <v>102647</v>
          </cell>
          <cell r="V277">
            <v>2841</v>
          </cell>
          <cell r="W277">
            <v>1474</v>
          </cell>
          <cell r="X277">
            <v>1367</v>
          </cell>
          <cell r="Y277">
            <v>2699</v>
          </cell>
          <cell r="Z277">
            <v>1391</v>
          </cell>
          <cell r="AA277">
            <v>1308</v>
          </cell>
          <cell r="AB277">
            <v>2727</v>
          </cell>
          <cell r="AC277">
            <v>1441</v>
          </cell>
          <cell r="AD277">
            <v>1286</v>
          </cell>
          <cell r="AE277">
            <v>3070</v>
          </cell>
          <cell r="AF277">
            <v>1592</v>
          </cell>
          <cell r="AG277">
            <v>1478</v>
          </cell>
          <cell r="AH277">
            <v>2855</v>
          </cell>
          <cell r="AI277">
            <v>1505</v>
          </cell>
          <cell r="AJ277">
            <v>1350</v>
          </cell>
          <cell r="AK277">
            <v>2769</v>
          </cell>
          <cell r="AL277">
            <v>1435</v>
          </cell>
          <cell r="AM277">
            <v>1334</v>
          </cell>
          <cell r="AN277">
            <v>2723</v>
          </cell>
          <cell r="AO277">
            <v>1356</v>
          </cell>
          <cell r="AP277">
            <v>1367</v>
          </cell>
          <cell r="AQ277">
            <v>2668</v>
          </cell>
          <cell r="AR277">
            <v>1397</v>
          </cell>
          <cell r="AS277">
            <v>1271</v>
          </cell>
          <cell r="AT277">
            <v>2672</v>
          </cell>
          <cell r="AU277">
            <v>1350</v>
          </cell>
          <cell r="AV277">
            <v>1322</v>
          </cell>
          <cell r="AW277">
            <v>2466</v>
          </cell>
          <cell r="AX277">
            <v>1254</v>
          </cell>
          <cell r="AY277">
            <v>1212</v>
          </cell>
          <cell r="AZ277">
            <v>2385</v>
          </cell>
          <cell r="BA277">
            <v>1235</v>
          </cell>
          <cell r="BB277">
            <v>1150</v>
          </cell>
          <cell r="BC277">
            <v>2346</v>
          </cell>
          <cell r="BD277">
            <v>1147</v>
          </cell>
          <cell r="BE277">
            <v>1199</v>
          </cell>
          <cell r="BF277">
            <v>2310</v>
          </cell>
          <cell r="BG277">
            <v>1146</v>
          </cell>
          <cell r="BH277">
            <v>1164</v>
          </cell>
          <cell r="BI277">
            <v>2138</v>
          </cell>
          <cell r="BJ277">
            <v>1125</v>
          </cell>
          <cell r="BK277">
            <v>1013</v>
          </cell>
          <cell r="BL277">
            <v>2324</v>
          </cell>
          <cell r="BM277">
            <v>1199</v>
          </cell>
          <cell r="BN277">
            <v>1125</v>
          </cell>
          <cell r="BO277">
            <v>2342</v>
          </cell>
          <cell r="BP277">
            <v>1212</v>
          </cell>
          <cell r="BQ277">
            <v>1130</v>
          </cell>
          <cell r="BR277">
            <v>2352</v>
          </cell>
          <cell r="BS277">
            <v>1250</v>
          </cell>
          <cell r="BT277">
            <v>1102</v>
          </cell>
          <cell r="BU277">
            <v>2503</v>
          </cell>
          <cell r="BV277">
            <v>1264</v>
          </cell>
          <cell r="BW277">
            <v>1239</v>
          </cell>
          <cell r="BX277">
            <v>2385</v>
          </cell>
          <cell r="BY277">
            <v>1242</v>
          </cell>
          <cell r="BZ277">
            <v>1143</v>
          </cell>
          <cell r="CA277">
            <v>1783</v>
          </cell>
          <cell r="CB277">
            <v>917</v>
          </cell>
          <cell r="CC277">
            <v>866</v>
          </cell>
          <cell r="CD277">
            <v>1735</v>
          </cell>
          <cell r="CE277">
            <v>903</v>
          </cell>
          <cell r="CF277">
            <v>832</v>
          </cell>
          <cell r="CG277">
            <v>1778</v>
          </cell>
          <cell r="CH277">
            <v>901</v>
          </cell>
          <cell r="CI277">
            <v>877</v>
          </cell>
          <cell r="CJ277">
            <v>1892</v>
          </cell>
          <cell r="CK277">
            <v>985</v>
          </cell>
          <cell r="CL277">
            <v>907</v>
          </cell>
          <cell r="CM277">
            <v>2197</v>
          </cell>
          <cell r="CN277">
            <v>1128</v>
          </cell>
          <cell r="CO277">
            <v>1069</v>
          </cell>
          <cell r="CP277">
            <v>2325</v>
          </cell>
          <cell r="CQ277">
            <v>1107</v>
          </cell>
          <cell r="CR277">
            <v>1218</v>
          </cell>
          <cell r="CS277">
            <v>2415</v>
          </cell>
          <cell r="CT277">
            <v>1111</v>
          </cell>
          <cell r="CU277">
            <v>1304</v>
          </cell>
          <cell r="CV277">
            <v>2454</v>
          </cell>
          <cell r="CW277">
            <v>1177</v>
          </cell>
          <cell r="CX277">
            <v>1277</v>
          </cell>
          <cell r="CY277">
            <v>2647</v>
          </cell>
          <cell r="CZ277">
            <v>1249</v>
          </cell>
          <cell r="DA277">
            <v>1398</v>
          </cell>
          <cell r="DB277">
            <v>2607</v>
          </cell>
          <cell r="DC277">
            <v>1186</v>
          </cell>
          <cell r="DD277">
            <v>1421</v>
          </cell>
          <cell r="DE277">
            <v>2604</v>
          </cell>
          <cell r="DF277">
            <v>1158</v>
          </cell>
          <cell r="DG277">
            <v>1446</v>
          </cell>
          <cell r="DH277">
            <v>2741</v>
          </cell>
          <cell r="DI277">
            <v>1290</v>
          </cell>
          <cell r="DJ277">
            <v>1451</v>
          </cell>
          <cell r="DK277">
            <v>2985</v>
          </cell>
          <cell r="DL277">
            <v>1453</v>
          </cell>
          <cell r="DM277">
            <v>1532</v>
          </cell>
          <cell r="DN277">
            <v>3075</v>
          </cell>
          <cell r="DO277">
            <v>1360</v>
          </cell>
          <cell r="DP277">
            <v>1715</v>
          </cell>
          <cell r="DQ277">
            <v>3219</v>
          </cell>
          <cell r="DR277">
            <v>1499</v>
          </cell>
          <cell r="DS277">
            <v>1720</v>
          </cell>
          <cell r="DT277">
            <v>3225</v>
          </cell>
          <cell r="DU277">
            <v>1492</v>
          </cell>
          <cell r="DV277">
            <v>1733</v>
          </cell>
          <cell r="DW277">
            <v>3355</v>
          </cell>
          <cell r="DX277">
            <v>1612</v>
          </cell>
          <cell r="DY277">
            <v>1743</v>
          </cell>
          <cell r="DZ277">
            <v>3250</v>
          </cell>
          <cell r="EA277">
            <v>1572</v>
          </cell>
          <cell r="EB277">
            <v>1678</v>
          </cell>
          <cell r="EC277">
            <v>3126</v>
          </cell>
          <cell r="ED277">
            <v>1526</v>
          </cell>
          <cell r="EE277">
            <v>1600</v>
          </cell>
          <cell r="EF277">
            <v>3060</v>
          </cell>
          <cell r="EG277">
            <v>1488</v>
          </cell>
          <cell r="EH277">
            <v>1572</v>
          </cell>
          <cell r="EI277">
            <v>3021</v>
          </cell>
          <cell r="EJ277">
            <v>1577</v>
          </cell>
          <cell r="EK277">
            <v>1444</v>
          </cell>
          <cell r="EL277">
            <v>3019</v>
          </cell>
          <cell r="EM277">
            <v>1501</v>
          </cell>
          <cell r="EN277">
            <v>1518</v>
          </cell>
          <cell r="EO277">
            <v>3075</v>
          </cell>
          <cell r="EP277">
            <v>1531</v>
          </cell>
          <cell r="EQ277">
            <v>1544</v>
          </cell>
          <cell r="ER277">
            <v>3080</v>
          </cell>
          <cell r="ES277">
            <v>1478</v>
          </cell>
          <cell r="ET277">
            <v>1602</v>
          </cell>
          <cell r="EU277">
            <v>3220</v>
          </cell>
          <cell r="EV277">
            <v>1579</v>
          </cell>
          <cell r="EW277">
            <v>1641</v>
          </cell>
          <cell r="EX277">
            <v>3086</v>
          </cell>
          <cell r="EY277">
            <v>1516</v>
          </cell>
          <cell r="EZ277">
            <v>1570</v>
          </cell>
          <cell r="FA277">
            <v>3034</v>
          </cell>
          <cell r="FB277">
            <v>1510</v>
          </cell>
          <cell r="FC277">
            <v>1524</v>
          </cell>
          <cell r="FD277">
            <v>2968</v>
          </cell>
          <cell r="FE277">
            <v>1444</v>
          </cell>
          <cell r="FF277">
            <v>1524</v>
          </cell>
          <cell r="FG277">
            <v>3204</v>
          </cell>
          <cell r="FH277">
            <v>1548</v>
          </cell>
          <cell r="FI277">
            <v>1656</v>
          </cell>
          <cell r="FJ277">
            <v>3188</v>
          </cell>
          <cell r="FK277">
            <v>1579</v>
          </cell>
          <cell r="FL277">
            <v>1609</v>
          </cell>
          <cell r="FM277">
            <v>3123</v>
          </cell>
          <cell r="FN277">
            <v>1542</v>
          </cell>
          <cell r="FO277">
            <v>1581</v>
          </cell>
          <cell r="FP277">
            <v>3151</v>
          </cell>
          <cell r="FQ277">
            <v>1545</v>
          </cell>
          <cell r="FR277">
            <v>1606</v>
          </cell>
          <cell r="FS277">
            <v>2969</v>
          </cell>
          <cell r="FT277">
            <v>1449</v>
          </cell>
          <cell r="FU277">
            <v>1520</v>
          </cell>
          <cell r="FV277">
            <v>2866</v>
          </cell>
          <cell r="FW277">
            <v>1388</v>
          </cell>
          <cell r="FX277">
            <v>1478</v>
          </cell>
          <cell r="FY277">
            <v>2629</v>
          </cell>
          <cell r="FZ277">
            <v>1294</v>
          </cell>
          <cell r="GA277">
            <v>1335</v>
          </cell>
          <cell r="GB277">
            <v>2605</v>
          </cell>
          <cell r="GC277">
            <v>1318</v>
          </cell>
          <cell r="GD277">
            <v>1287</v>
          </cell>
          <cell r="GE277">
            <v>2537</v>
          </cell>
          <cell r="GF277">
            <v>1225</v>
          </cell>
          <cell r="GG277">
            <v>1312</v>
          </cell>
          <cell r="GH277">
            <v>2395</v>
          </cell>
          <cell r="GI277">
            <v>1259</v>
          </cell>
          <cell r="GJ277">
            <v>1136</v>
          </cell>
          <cell r="GK277">
            <v>2253</v>
          </cell>
          <cell r="GL277">
            <v>1110</v>
          </cell>
          <cell r="GM277">
            <v>1143</v>
          </cell>
          <cell r="GN277">
            <v>2119</v>
          </cell>
          <cell r="GO277">
            <v>1070</v>
          </cell>
          <cell r="GP277">
            <v>1049</v>
          </cell>
          <cell r="GQ277">
            <v>2078</v>
          </cell>
          <cell r="GR277">
            <v>1033</v>
          </cell>
          <cell r="GS277">
            <v>1045</v>
          </cell>
          <cell r="GT277">
            <v>1958</v>
          </cell>
          <cell r="GU277">
            <v>984</v>
          </cell>
          <cell r="GV277">
            <v>974</v>
          </cell>
          <cell r="GW277">
            <v>1976</v>
          </cell>
          <cell r="GX277">
            <v>974</v>
          </cell>
          <cell r="GY277">
            <v>1002</v>
          </cell>
          <cell r="GZ277">
            <v>1833</v>
          </cell>
          <cell r="HA277">
            <v>945</v>
          </cell>
          <cell r="HB277">
            <v>888</v>
          </cell>
          <cell r="HC277">
            <v>1744</v>
          </cell>
          <cell r="HD277">
            <v>833</v>
          </cell>
          <cell r="HE277">
            <v>911</v>
          </cell>
          <cell r="HF277">
            <v>1807</v>
          </cell>
          <cell r="HG277">
            <v>852</v>
          </cell>
          <cell r="HH277">
            <v>955</v>
          </cell>
          <cell r="HI277">
            <v>1734</v>
          </cell>
          <cell r="HJ277">
            <v>841</v>
          </cell>
          <cell r="HK277">
            <v>893</v>
          </cell>
          <cell r="HL277">
            <v>1822</v>
          </cell>
          <cell r="HM277">
            <v>882</v>
          </cell>
          <cell r="HN277">
            <v>940</v>
          </cell>
          <cell r="HO277">
            <v>1866</v>
          </cell>
          <cell r="HP277">
            <v>864</v>
          </cell>
          <cell r="HQ277">
            <v>1002</v>
          </cell>
          <cell r="HR277">
            <v>2215</v>
          </cell>
          <cell r="HS277">
            <v>1029</v>
          </cell>
          <cell r="HT277">
            <v>1186</v>
          </cell>
          <cell r="HU277">
            <v>1681</v>
          </cell>
          <cell r="HV277">
            <v>806</v>
          </cell>
          <cell r="HW277">
            <v>875</v>
          </cell>
          <cell r="HX277">
            <v>1490</v>
          </cell>
          <cell r="HY277">
            <v>688</v>
          </cell>
          <cell r="HZ277">
            <v>802</v>
          </cell>
          <cell r="IA277">
            <v>1496</v>
          </cell>
          <cell r="IB277">
            <v>712</v>
          </cell>
          <cell r="IC277">
            <v>784</v>
          </cell>
          <cell r="ID277">
            <v>1381</v>
          </cell>
          <cell r="IE277">
            <v>641</v>
          </cell>
          <cell r="IF277">
            <v>740</v>
          </cell>
          <cell r="IG277">
            <v>1227</v>
          </cell>
          <cell r="IH277">
            <v>521</v>
          </cell>
          <cell r="II277">
            <v>706</v>
          </cell>
          <cell r="IJ277">
            <v>1073</v>
          </cell>
          <cell r="IK277">
            <v>489</v>
          </cell>
          <cell r="IL277">
            <v>584</v>
          </cell>
          <cell r="IM277">
            <v>1197</v>
          </cell>
          <cell r="IN277">
            <v>561</v>
          </cell>
          <cell r="IO277">
            <v>636</v>
          </cell>
          <cell r="IP277">
            <v>1139</v>
          </cell>
          <cell r="IQ277">
            <v>536</v>
          </cell>
          <cell r="IR277">
            <v>603</v>
          </cell>
          <cell r="IS277">
            <v>1123</v>
          </cell>
          <cell r="IT277">
            <v>515</v>
          </cell>
          <cell r="IU277">
            <v>608</v>
          </cell>
          <cell r="IV277">
            <v>1042</v>
          </cell>
          <cell r="IW277">
            <v>449</v>
          </cell>
          <cell r="IX277">
            <v>593</v>
          </cell>
          <cell r="IY277">
            <v>1047</v>
          </cell>
          <cell r="IZ277">
            <v>454</v>
          </cell>
          <cell r="JA277">
            <v>593</v>
          </cell>
          <cell r="JB277">
            <v>1022</v>
          </cell>
          <cell r="JC277">
            <v>426</v>
          </cell>
          <cell r="JD277">
            <v>596</v>
          </cell>
          <cell r="JE277">
            <v>885</v>
          </cell>
          <cell r="JF277">
            <v>386</v>
          </cell>
          <cell r="JG277">
            <v>499</v>
          </cell>
          <cell r="JH277">
            <v>870</v>
          </cell>
          <cell r="JI277">
            <v>375</v>
          </cell>
          <cell r="JJ277">
            <v>495</v>
          </cell>
          <cell r="JK277">
            <v>790</v>
          </cell>
          <cell r="JL277">
            <v>325</v>
          </cell>
          <cell r="JM277">
            <v>465</v>
          </cell>
          <cell r="JN277">
            <v>739</v>
          </cell>
          <cell r="JO277">
            <v>312</v>
          </cell>
          <cell r="JP277">
            <v>427</v>
          </cell>
          <cell r="JQ277">
            <v>669</v>
          </cell>
          <cell r="JR277">
            <v>260</v>
          </cell>
          <cell r="JS277">
            <v>409</v>
          </cell>
          <cell r="JT277">
            <v>692</v>
          </cell>
          <cell r="JU277">
            <v>253</v>
          </cell>
          <cell r="JV277">
            <v>439</v>
          </cell>
          <cell r="JW277">
            <v>552</v>
          </cell>
          <cell r="JX277">
            <v>208</v>
          </cell>
          <cell r="JY277">
            <v>344</v>
          </cell>
          <cell r="JZ277">
            <v>449</v>
          </cell>
          <cell r="KA277">
            <v>174</v>
          </cell>
          <cell r="KB277">
            <v>275</v>
          </cell>
          <cell r="KC277">
            <v>364</v>
          </cell>
          <cell r="KD277">
            <v>133</v>
          </cell>
          <cell r="KE277">
            <v>231</v>
          </cell>
          <cell r="KF277">
            <v>1594</v>
          </cell>
          <cell r="KG277">
            <v>445</v>
          </cell>
          <cell r="KH277">
            <v>1149</v>
          </cell>
        </row>
        <row r="278">
          <cell r="C278" t="str">
            <v>Swale</v>
          </cell>
          <cell r="D278" t="str">
            <v>E07000113</v>
          </cell>
          <cell r="E278" t="str">
            <v>Non-metropolitan District</v>
          </cell>
          <cell r="F278">
            <v>142417</v>
          </cell>
          <cell r="G278">
            <v>87284</v>
          </cell>
          <cell r="H278">
            <v>6.0308453800000006</v>
          </cell>
          <cell r="I278">
            <v>0.61287627179339543</v>
          </cell>
          <cell r="J278">
            <v>7900</v>
          </cell>
          <cell r="K278">
            <v>7198</v>
          </cell>
          <cell r="L278">
            <v>8244</v>
          </cell>
          <cell r="M278">
            <v>8738</v>
          </cell>
          <cell r="N278">
            <v>8401</v>
          </cell>
          <cell r="O278">
            <v>8830</v>
          </cell>
          <cell r="P278">
            <v>10335</v>
          </cell>
          <cell r="Q278">
            <v>10546</v>
          </cell>
          <cell r="R278">
            <v>8566</v>
          </cell>
          <cell r="S278">
            <v>8526</v>
          </cell>
          <cell r="T278">
            <v>70381</v>
          </cell>
          <cell r="U278">
            <v>72036</v>
          </cell>
          <cell r="V278">
            <v>1702</v>
          </cell>
          <cell r="W278">
            <v>840</v>
          </cell>
          <cell r="X278">
            <v>862</v>
          </cell>
          <cell r="Y278">
            <v>1774</v>
          </cell>
          <cell r="Z278">
            <v>932</v>
          </cell>
          <cell r="AA278">
            <v>842</v>
          </cell>
          <cell r="AB278">
            <v>1841</v>
          </cell>
          <cell r="AC278">
            <v>943</v>
          </cell>
          <cell r="AD278">
            <v>898</v>
          </cell>
          <cell r="AE278">
            <v>1883</v>
          </cell>
          <cell r="AF278">
            <v>964</v>
          </cell>
          <cell r="AG278">
            <v>919</v>
          </cell>
          <cell r="AH278">
            <v>1885</v>
          </cell>
          <cell r="AI278">
            <v>977</v>
          </cell>
          <cell r="AJ278">
            <v>908</v>
          </cell>
          <cell r="AK278">
            <v>1922</v>
          </cell>
          <cell r="AL278">
            <v>987</v>
          </cell>
          <cell r="AM278">
            <v>935</v>
          </cell>
          <cell r="AN278">
            <v>1820</v>
          </cell>
          <cell r="AO278">
            <v>926</v>
          </cell>
          <cell r="AP278">
            <v>894</v>
          </cell>
          <cell r="AQ278">
            <v>1886</v>
          </cell>
          <cell r="AR278">
            <v>986</v>
          </cell>
          <cell r="AS278">
            <v>900</v>
          </cell>
          <cell r="AT278">
            <v>1805</v>
          </cell>
          <cell r="AU278">
            <v>944</v>
          </cell>
          <cell r="AV278">
            <v>861</v>
          </cell>
          <cell r="AW278">
            <v>1817</v>
          </cell>
          <cell r="AX278">
            <v>984</v>
          </cell>
          <cell r="AY278">
            <v>833</v>
          </cell>
          <cell r="AZ278">
            <v>1679</v>
          </cell>
          <cell r="BA278">
            <v>838</v>
          </cell>
          <cell r="BB278">
            <v>841</v>
          </cell>
          <cell r="BC278">
            <v>1669</v>
          </cell>
          <cell r="BD278">
            <v>863</v>
          </cell>
          <cell r="BE278">
            <v>806</v>
          </cell>
          <cell r="BF278">
            <v>1555</v>
          </cell>
          <cell r="BG278">
            <v>766</v>
          </cell>
          <cell r="BH278">
            <v>789</v>
          </cell>
          <cell r="BI278">
            <v>1625</v>
          </cell>
          <cell r="BJ278">
            <v>840</v>
          </cell>
          <cell r="BK278">
            <v>785</v>
          </cell>
          <cell r="BL278">
            <v>1686</v>
          </cell>
          <cell r="BM278">
            <v>856</v>
          </cell>
          <cell r="BN278">
            <v>830</v>
          </cell>
          <cell r="BO278">
            <v>1741</v>
          </cell>
          <cell r="BP278">
            <v>909</v>
          </cell>
          <cell r="BQ278">
            <v>832</v>
          </cell>
          <cell r="BR278">
            <v>1813</v>
          </cell>
          <cell r="BS278">
            <v>899</v>
          </cell>
          <cell r="BT278">
            <v>914</v>
          </cell>
          <cell r="BU278">
            <v>1898</v>
          </cell>
          <cell r="BV278">
            <v>970</v>
          </cell>
          <cell r="BW278">
            <v>928</v>
          </cell>
          <cell r="BX278">
            <v>1858</v>
          </cell>
          <cell r="BY278">
            <v>958</v>
          </cell>
          <cell r="BZ278">
            <v>900</v>
          </cell>
          <cell r="CA278">
            <v>1506</v>
          </cell>
          <cell r="CB278">
            <v>781</v>
          </cell>
          <cell r="CC278">
            <v>725</v>
          </cell>
          <cell r="CD278">
            <v>1475</v>
          </cell>
          <cell r="CE278">
            <v>812</v>
          </cell>
          <cell r="CF278">
            <v>663</v>
          </cell>
          <cell r="CG278">
            <v>1474</v>
          </cell>
          <cell r="CH278">
            <v>807</v>
          </cell>
          <cell r="CI278">
            <v>667</v>
          </cell>
          <cell r="CJ278">
            <v>1650</v>
          </cell>
          <cell r="CK278">
            <v>854</v>
          </cell>
          <cell r="CL278">
            <v>796</v>
          </cell>
          <cell r="CM278">
            <v>1778</v>
          </cell>
          <cell r="CN278">
            <v>950</v>
          </cell>
          <cell r="CO278">
            <v>828</v>
          </cell>
          <cell r="CP278">
            <v>1646</v>
          </cell>
          <cell r="CQ278">
            <v>869</v>
          </cell>
          <cell r="CR278">
            <v>777</v>
          </cell>
          <cell r="CS278">
            <v>1719</v>
          </cell>
          <cell r="CT278">
            <v>910</v>
          </cell>
          <cell r="CU278">
            <v>809</v>
          </cell>
          <cell r="CV278">
            <v>1728</v>
          </cell>
          <cell r="CW278">
            <v>879</v>
          </cell>
          <cell r="CX278">
            <v>849</v>
          </cell>
          <cell r="CY278">
            <v>1649</v>
          </cell>
          <cell r="CZ278">
            <v>810</v>
          </cell>
          <cell r="DA278">
            <v>839</v>
          </cell>
          <cell r="DB278">
            <v>1628</v>
          </cell>
          <cell r="DC278">
            <v>793</v>
          </cell>
          <cell r="DD278">
            <v>835</v>
          </cell>
          <cell r="DE278">
            <v>1683</v>
          </cell>
          <cell r="DF278">
            <v>828</v>
          </cell>
          <cell r="DG278">
            <v>855</v>
          </cell>
          <cell r="DH278">
            <v>1706</v>
          </cell>
          <cell r="DI278">
            <v>796</v>
          </cell>
          <cell r="DJ278">
            <v>910</v>
          </cell>
          <cell r="DK278">
            <v>1711</v>
          </cell>
          <cell r="DL278">
            <v>829</v>
          </cell>
          <cell r="DM278">
            <v>882</v>
          </cell>
          <cell r="DN278">
            <v>1656</v>
          </cell>
          <cell r="DO278">
            <v>786</v>
          </cell>
          <cell r="DP278">
            <v>870</v>
          </cell>
          <cell r="DQ278">
            <v>1735</v>
          </cell>
          <cell r="DR278">
            <v>785</v>
          </cell>
          <cell r="DS278">
            <v>950</v>
          </cell>
          <cell r="DT278">
            <v>1767</v>
          </cell>
          <cell r="DU278">
            <v>828</v>
          </cell>
          <cell r="DV278">
            <v>939</v>
          </cell>
          <cell r="DW278">
            <v>1781</v>
          </cell>
          <cell r="DX278">
            <v>872</v>
          </cell>
          <cell r="DY278">
            <v>909</v>
          </cell>
          <cell r="DZ278">
            <v>1782</v>
          </cell>
          <cell r="EA278">
            <v>868</v>
          </cell>
          <cell r="EB278">
            <v>914</v>
          </cell>
          <cell r="EC278">
            <v>1473</v>
          </cell>
          <cell r="ED278">
            <v>721</v>
          </cell>
          <cell r="EE278">
            <v>752</v>
          </cell>
          <cell r="EF278">
            <v>1499</v>
          </cell>
          <cell r="EG278">
            <v>716</v>
          </cell>
          <cell r="EH278">
            <v>783</v>
          </cell>
          <cell r="EI278">
            <v>1624</v>
          </cell>
          <cell r="EJ278">
            <v>783</v>
          </cell>
          <cell r="EK278">
            <v>841</v>
          </cell>
          <cell r="EL278">
            <v>1637</v>
          </cell>
          <cell r="EM278">
            <v>773</v>
          </cell>
          <cell r="EN278">
            <v>864</v>
          </cell>
          <cell r="EO278">
            <v>1742</v>
          </cell>
          <cell r="EP278">
            <v>862</v>
          </cell>
          <cell r="EQ278">
            <v>880</v>
          </cell>
          <cell r="ER278">
            <v>1849</v>
          </cell>
          <cell r="ES278">
            <v>900</v>
          </cell>
          <cell r="ET278">
            <v>949</v>
          </cell>
          <cell r="EU278">
            <v>1906</v>
          </cell>
          <cell r="EV278">
            <v>965</v>
          </cell>
          <cell r="EW278">
            <v>941</v>
          </cell>
          <cell r="EX278">
            <v>1938</v>
          </cell>
          <cell r="EY278">
            <v>941</v>
          </cell>
          <cell r="EZ278">
            <v>997</v>
          </cell>
          <cell r="FA278">
            <v>1964</v>
          </cell>
          <cell r="FB278">
            <v>938</v>
          </cell>
          <cell r="FC278">
            <v>1026</v>
          </cell>
          <cell r="FD278">
            <v>2069</v>
          </cell>
          <cell r="FE278">
            <v>984</v>
          </cell>
          <cell r="FF278">
            <v>1085</v>
          </cell>
          <cell r="FG278">
            <v>2107</v>
          </cell>
          <cell r="FH278">
            <v>1067</v>
          </cell>
          <cell r="FI278">
            <v>1040</v>
          </cell>
          <cell r="FJ278">
            <v>2101</v>
          </cell>
          <cell r="FK278">
            <v>1037</v>
          </cell>
          <cell r="FL278">
            <v>1064</v>
          </cell>
          <cell r="FM278">
            <v>2174</v>
          </cell>
          <cell r="FN278">
            <v>1082</v>
          </cell>
          <cell r="FO278">
            <v>1092</v>
          </cell>
          <cell r="FP278">
            <v>2215</v>
          </cell>
          <cell r="FQ278">
            <v>1075</v>
          </cell>
          <cell r="FR278">
            <v>1140</v>
          </cell>
          <cell r="FS278">
            <v>2226</v>
          </cell>
          <cell r="FT278">
            <v>1103</v>
          </cell>
          <cell r="FU278">
            <v>1123</v>
          </cell>
          <cell r="FV278">
            <v>2056</v>
          </cell>
          <cell r="FW278">
            <v>1028</v>
          </cell>
          <cell r="FX278">
            <v>1028</v>
          </cell>
          <cell r="FY278">
            <v>2057</v>
          </cell>
          <cell r="FZ278">
            <v>1040</v>
          </cell>
          <cell r="GA278">
            <v>1017</v>
          </cell>
          <cell r="GB278">
            <v>1912</v>
          </cell>
          <cell r="GC278">
            <v>981</v>
          </cell>
          <cell r="GD278">
            <v>931</v>
          </cell>
          <cell r="GE278">
            <v>1918</v>
          </cell>
          <cell r="GF278">
            <v>919</v>
          </cell>
          <cell r="GG278">
            <v>999</v>
          </cell>
          <cell r="GH278">
            <v>1817</v>
          </cell>
          <cell r="GI278">
            <v>908</v>
          </cell>
          <cell r="GJ278">
            <v>909</v>
          </cell>
          <cell r="GK278">
            <v>1799</v>
          </cell>
          <cell r="GL278">
            <v>902</v>
          </cell>
          <cell r="GM278">
            <v>897</v>
          </cell>
          <cell r="GN278">
            <v>1764</v>
          </cell>
          <cell r="GO278">
            <v>921</v>
          </cell>
          <cell r="GP278">
            <v>843</v>
          </cell>
          <cell r="GQ278">
            <v>1759</v>
          </cell>
          <cell r="GR278">
            <v>906</v>
          </cell>
          <cell r="GS278">
            <v>853</v>
          </cell>
          <cell r="GT278">
            <v>1604</v>
          </cell>
          <cell r="GU278">
            <v>821</v>
          </cell>
          <cell r="GV278">
            <v>783</v>
          </cell>
          <cell r="GW278">
            <v>1679</v>
          </cell>
          <cell r="GX278">
            <v>856</v>
          </cell>
          <cell r="GY278">
            <v>823</v>
          </cell>
          <cell r="GZ278">
            <v>1565</v>
          </cell>
          <cell r="HA278">
            <v>779</v>
          </cell>
          <cell r="HB278">
            <v>786</v>
          </cell>
          <cell r="HC278">
            <v>1535</v>
          </cell>
          <cell r="HD278">
            <v>716</v>
          </cell>
          <cell r="HE278">
            <v>819</v>
          </cell>
          <cell r="HF278">
            <v>1652</v>
          </cell>
          <cell r="HG278">
            <v>838</v>
          </cell>
          <cell r="HH278">
            <v>814</v>
          </cell>
          <cell r="HI278">
            <v>1717</v>
          </cell>
          <cell r="HJ278">
            <v>840</v>
          </cell>
          <cell r="HK278">
            <v>877</v>
          </cell>
          <cell r="HL278">
            <v>1800</v>
          </cell>
          <cell r="HM278">
            <v>869</v>
          </cell>
          <cell r="HN278">
            <v>931</v>
          </cell>
          <cell r="HO278">
            <v>1878</v>
          </cell>
          <cell r="HP278">
            <v>913</v>
          </cell>
          <cell r="HQ278">
            <v>965</v>
          </cell>
          <cell r="HR278">
            <v>2129</v>
          </cell>
          <cell r="HS278">
            <v>1033</v>
          </cell>
          <cell r="HT278">
            <v>1096</v>
          </cell>
          <cell r="HU278">
            <v>1513</v>
          </cell>
          <cell r="HV278">
            <v>756</v>
          </cell>
          <cell r="HW278">
            <v>757</v>
          </cell>
          <cell r="HX278">
            <v>1608</v>
          </cell>
          <cell r="HY278">
            <v>782</v>
          </cell>
          <cell r="HZ278">
            <v>826</v>
          </cell>
          <cell r="IA278">
            <v>1514</v>
          </cell>
          <cell r="IB278">
            <v>724</v>
          </cell>
          <cell r="IC278">
            <v>790</v>
          </cell>
          <cell r="ID278">
            <v>1317</v>
          </cell>
          <cell r="IE278">
            <v>629</v>
          </cell>
          <cell r="IF278">
            <v>688</v>
          </cell>
          <cell r="IG278">
            <v>1161</v>
          </cell>
          <cell r="IH278">
            <v>581</v>
          </cell>
          <cell r="II278">
            <v>580</v>
          </cell>
          <cell r="IJ278">
            <v>1053</v>
          </cell>
          <cell r="IK278">
            <v>509</v>
          </cell>
          <cell r="IL278">
            <v>544</v>
          </cell>
          <cell r="IM278">
            <v>1092</v>
          </cell>
          <cell r="IN278">
            <v>519</v>
          </cell>
          <cell r="IO278">
            <v>573</v>
          </cell>
          <cell r="IP278">
            <v>1069</v>
          </cell>
          <cell r="IQ278">
            <v>532</v>
          </cell>
          <cell r="IR278">
            <v>537</v>
          </cell>
          <cell r="IS278">
            <v>991</v>
          </cell>
          <cell r="IT278">
            <v>468</v>
          </cell>
          <cell r="IU278">
            <v>523</v>
          </cell>
          <cell r="IV278">
            <v>849</v>
          </cell>
          <cell r="IW278">
            <v>391</v>
          </cell>
          <cell r="IX278">
            <v>458</v>
          </cell>
          <cell r="IY278">
            <v>831</v>
          </cell>
          <cell r="IZ278">
            <v>373</v>
          </cell>
          <cell r="JA278">
            <v>458</v>
          </cell>
          <cell r="JB278">
            <v>783</v>
          </cell>
          <cell r="JC278">
            <v>366</v>
          </cell>
          <cell r="JD278">
            <v>417</v>
          </cell>
          <cell r="JE278">
            <v>668</v>
          </cell>
          <cell r="JF278">
            <v>307</v>
          </cell>
          <cell r="JG278">
            <v>361</v>
          </cell>
          <cell r="JH278">
            <v>636</v>
          </cell>
          <cell r="JI278">
            <v>267</v>
          </cell>
          <cell r="JJ278">
            <v>369</v>
          </cell>
          <cell r="JK278">
            <v>615</v>
          </cell>
          <cell r="JL278">
            <v>243</v>
          </cell>
          <cell r="JM278">
            <v>372</v>
          </cell>
          <cell r="JN278">
            <v>561</v>
          </cell>
          <cell r="JO278">
            <v>224</v>
          </cell>
          <cell r="JP278">
            <v>337</v>
          </cell>
          <cell r="JQ278">
            <v>515</v>
          </cell>
          <cell r="JR278">
            <v>200</v>
          </cell>
          <cell r="JS278">
            <v>315</v>
          </cell>
          <cell r="JT278">
            <v>467</v>
          </cell>
          <cell r="JU278">
            <v>183</v>
          </cell>
          <cell r="JV278">
            <v>284</v>
          </cell>
          <cell r="JW278">
            <v>398</v>
          </cell>
          <cell r="JX278">
            <v>151</v>
          </cell>
          <cell r="JY278">
            <v>247</v>
          </cell>
          <cell r="JZ278">
            <v>348</v>
          </cell>
          <cell r="KA278">
            <v>130</v>
          </cell>
          <cell r="KB278">
            <v>218</v>
          </cell>
          <cell r="KC278">
            <v>281</v>
          </cell>
          <cell r="KD278">
            <v>107</v>
          </cell>
          <cell r="KE278">
            <v>174</v>
          </cell>
          <cell r="KF278">
            <v>1049</v>
          </cell>
          <cell r="KG278">
            <v>283</v>
          </cell>
          <cell r="KH278">
            <v>766</v>
          </cell>
        </row>
        <row r="279">
          <cell r="C279" t="str">
            <v>Swindon</v>
          </cell>
          <cell r="D279" t="str">
            <v>E06000030</v>
          </cell>
          <cell r="E279" t="str">
            <v>Unitary Authority</v>
          </cell>
          <cell r="F279">
            <v>217160</v>
          </cell>
          <cell r="G279">
            <v>140226</v>
          </cell>
          <cell r="H279">
            <v>3.9828318899999999</v>
          </cell>
          <cell r="I279">
            <v>0.64572665315896116</v>
          </cell>
          <cell r="J279">
            <v>10804</v>
          </cell>
          <cell r="K279">
            <v>10647</v>
          </cell>
          <cell r="L279">
            <v>14715</v>
          </cell>
          <cell r="M279">
            <v>15475</v>
          </cell>
          <cell r="N279">
            <v>16157</v>
          </cell>
          <cell r="O279">
            <v>15449</v>
          </cell>
          <cell r="P279">
            <v>16726</v>
          </cell>
          <cell r="Q279">
            <v>15962</v>
          </cell>
          <cell r="R279">
            <v>12201</v>
          </cell>
          <cell r="S279">
            <v>12090</v>
          </cell>
          <cell r="T279">
            <v>108199</v>
          </cell>
          <cell r="U279">
            <v>108961</v>
          </cell>
          <cell r="V279">
            <v>2887</v>
          </cell>
          <cell r="W279">
            <v>1510</v>
          </cell>
          <cell r="X279">
            <v>1377</v>
          </cell>
          <cell r="Y279">
            <v>2921</v>
          </cell>
          <cell r="Z279">
            <v>1468</v>
          </cell>
          <cell r="AA279">
            <v>1453</v>
          </cell>
          <cell r="AB279">
            <v>3113</v>
          </cell>
          <cell r="AC279">
            <v>1553</v>
          </cell>
          <cell r="AD279">
            <v>1560</v>
          </cell>
          <cell r="AE279">
            <v>3215</v>
          </cell>
          <cell r="AF279">
            <v>1670</v>
          </cell>
          <cell r="AG279">
            <v>1545</v>
          </cell>
          <cell r="AH279">
            <v>3006</v>
          </cell>
          <cell r="AI279">
            <v>1545</v>
          </cell>
          <cell r="AJ279">
            <v>1461</v>
          </cell>
          <cell r="AK279">
            <v>2904</v>
          </cell>
          <cell r="AL279">
            <v>1489</v>
          </cell>
          <cell r="AM279">
            <v>1415</v>
          </cell>
          <cell r="AN279">
            <v>2836</v>
          </cell>
          <cell r="AO279">
            <v>1472</v>
          </cell>
          <cell r="AP279">
            <v>1364</v>
          </cell>
          <cell r="AQ279">
            <v>2975</v>
          </cell>
          <cell r="AR279">
            <v>1489</v>
          </cell>
          <cell r="AS279">
            <v>1486</v>
          </cell>
          <cell r="AT279">
            <v>2769</v>
          </cell>
          <cell r="AU279">
            <v>1416</v>
          </cell>
          <cell r="AV279">
            <v>1353</v>
          </cell>
          <cell r="AW279">
            <v>2690</v>
          </cell>
          <cell r="AX279">
            <v>1423</v>
          </cell>
          <cell r="AY279">
            <v>1267</v>
          </cell>
          <cell r="AZ279">
            <v>2502</v>
          </cell>
          <cell r="BA279">
            <v>1280</v>
          </cell>
          <cell r="BB279">
            <v>1222</v>
          </cell>
          <cell r="BC279">
            <v>2436</v>
          </cell>
          <cell r="BD279">
            <v>1235</v>
          </cell>
          <cell r="BE279">
            <v>1201</v>
          </cell>
          <cell r="BF279">
            <v>2410</v>
          </cell>
          <cell r="BG279">
            <v>1255</v>
          </cell>
          <cell r="BH279">
            <v>1155</v>
          </cell>
          <cell r="BI279">
            <v>2341</v>
          </cell>
          <cell r="BJ279">
            <v>1198</v>
          </cell>
          <cell r="BK279">
            <v>1143</v>
          </cell>
          <cell r="BL279">
            <v>2432</v>
          </cell>
          <cell r="BM279">
            <v>1239</v>
          </cell>
          <cell r="BN279">
            <v>1193</v>
          </cell>
          <cell r="BO279">
            <v>2431</v>
          </cell>
          <cell r="BP279">
            <v>1232</v>
          </cell>
          <cell r="BQ279">
            <v>1199</v>
          </cell>
          <cell r="BR279">
            <v>2601</v>
          </cell>
          <cell r="BS279">
            <v>1269</v>
          </cell>
          <cell r="BT279">
            <v>1332</v>
          </cell>
          <cell r="BU279">
            <v>2557</v>
          </cell>
          <cell r="BV279">
            <v>1273</v>
          </cell>
          <cell r="BW279">
            <v>1284</v>
          </cell>
          <cell r="BX279">
            <v>2615</v>
          </cell>
          <cell r="BY279">
            <v>1358</v>
          </cell>
          <cell r="BZ279">
            <v>1257</v>
          </cell>
          <cell r="CA279">
            <v>2225</v>
          </cell>
          <cell r="CB279">
            <v>1183</v>
          </cell>
          <cell r="CC279">
            <v>1042</v>
          </cell>
          <cell r="CD279">
            <v>2057</v>
          </cell>
          <cell r="CE279">
            <v>1088</v>
          </cell>
          <cell r="CF279">
            <v>969</v>
          </cell>
          <cell r="CG279">
            <v>2216</v>
          </cell>
          <cell r="CH279">
            <v>1085</v>
          </cell>
          <cell r="CI279">
            <v>1131</v>
          </cell>
          <cell r="CJ279">
            <v>2199</v>
          </cell>
          <cell r="CK279">
            <v>1083</v>
          </cell>
          <cell r="CL279">
            <v>1116</v>
          </cell>
          <cell r="CM279">
            <v>2356</v>
          </cell>
          <cell r="CN279">
            <v>1171</v>
          </cell>
          <cell r="CO279">
            <v>1185</v>
          </cell>
          <cell r="CP279">
            <v>2625</v>
          </cell>
          <cell r="CQ279">
            <v>1294</v>
          </cell>
          <cell r="CR279">
            <v>1331</v>
          </cell>
          <cell r="CS279">
            <v>2688</v>
          </cell>
          <cell r="CT279">
            <v>1374</v>
          </cell>
          <cell r="CU279">
            <v>1314</v>
          </cell>
          <cell r="CV279">
            <v>2773</v>
          </cell>
          <cell r="CW279">
            <v>1334</v>
          </cell>
          <cell r="CX279">
            <v>1439</v>
          </cell>
          <cell r="CY279">
            <v>3028</v>
          </cell>
          <cell r="CZ279">
            <v>1426</v>
          </cell>
          <cell r="DA279">
            <v>1602</v>
          </cell>
          <cell r="DB279">
            <v>3005</v>
          </cell>
          <cell r="DC279">
            <v>1382</v>
          </cell>
          <cell r="DD279">
            <v>1623</v>
          </cell>
          <cell r="DE279">
            <v>2851</v>
          </cell>
          <cell r="DF279">
            <v>1447</v>
          </cell>
          <cell r="DG279">
            <v>1404</v>
          </cell>
          <cell r="DH279">
            <v>3190</v>
          </cell>
          <cell r="DI279">
            <v>1534</v>
          </cell>
          <cell r="DJ279">
            <v>1656</v>
          </cell>
          <cell r="DK279">
            <v>3090</v>
          </cell>
          <cell r="DL279">
            <v>1503</v>
          </cell>
          <cell r="DM279">
            <v>1587</v>
          </cell>
          <cell r="DN279">
            <v>3208</v>
          </cell>
          <cell r="DO279">
            <v>1572</v>
          </cell>
          <cell r="DP279">
            <v>1636</v>
          </cell>
          <cell r="DQ279">
            <v>3204</v>
          </cell>
          <cell r="DR279">
            <v>1571</v>
          </cell>
          <cell r="DS279">
            <v>1633</v>
          </cell>
          <cell r="DT279">
            <v>3153</v>
          </cell>
          <cell r="DU279">
            <v>1572</v>
          </cell>
          <cell r="DV279">
            <v>1581</v>
          </cell>
          <cell r="DW279">
            <v>3272</v>
          </cell>
          <cell r="DX279">
            <v>1638</v>
          </cell>
          <cell r="DY279">
            <v>1634</v>
          </cell>
          <cell r="DZ279">
            <v>3077</v>
          </cell>
          <cell r="EA279">
            <v>1585</v>
          </cell>
          <cell r="EB279">
            <v>1492</v>
          </cell>
          <cell r="EC279">
            <v>2947</v>
          </cell>
          <cell r="ED279">
            <v>1528</v>
          </cell>
          <cell r="EE279">
            <v>1419</v>
          </cell>
          <cell r="EF279">
            <v>2861</v>
          </cell>
          <cell r="EG279">
            <v>1392</v>
          </cell>
          <cell r="EH279">
            <v>1469</v>
          </cell>
          <cell r="EI279">
            <v>2977</v>
          </cell>
          <cell r="EJ279">
            <v>1509</v>
          </cell>
          <cell r="EK279">
            <v>1468</v>
          </cell>
          <cell r="EL279">
            <v>3045</v>
          </cell>
          <cell r="EM279">
            <v>1592</v>
          </cell>
          <cell r="EN279">
            <v>1453</v>
          </cell>
          <cell r="EO279">
            <v>3188</v>
          </cell>
          <cell r="EP279">
            <v>1646</v>
          </cell>
          <cell r="EQ279">
            <v>1542</v>
          </cell>
          <cell r="ER279">
            <v>3504</v>
          </cell>
          <cell r="ES279">
            <v>1801</v>
          </cell>
          <cell r="ET279">
            <v>1703</v>
          </cell>
          <cell r="EU279">
            <v>3330</v>
          </cell>
          <cell r="EV279">
            <v>1722</v>
          </cell>
          <cell r="EW279">
            <v>1608</v>
          </cell>
          <cell r="EX279">
            <v>3405</v>
          </cell>
          <cell r="EY279">
            <v>1744</v>
          </cell>
          <cell r="EZ279">
            <v>1661</v>
          </cell>
          <cell r="FA279">
            <v>3221</v>
          </cell>
          <cell r="FB279">
            <v>1687</v>
          </cell>
          <cell r="FC279">
            <v>1534</v>
          </cell>
          <cell r="FD279">
            <v>3374</v>
          </cell>
          <cell r="FE279">
            <v>1767</v>
          </cell>
          <cell r="FF279">
            <v>1607</v>
          </cell>
          <cell r="FG279">
            <v>3291</v>
          </cell>
          <cell r="FH279">
            <v>1686</v>
          </cell>
          <cell r="FI279">
            <v>1605</v>
          </cell>
          <cell r="FJ279">
            <v>3508</v>
          </cell>
          <cell r="FK279">
            <v>1782</v>
          </cell>
          <cell r="FL279">
            <v>1726</v>
          </cell>
          <cell r="FM279">
            <v>3291</v>
          </cell>
          <cell r="FN279">
            <v>1650</v>
          </cell>
          <cell r="FO279">
            <v>1641</v>
          </cell>
          <cell r="FP279">
            <v>3298</v>
          </cell>
          <cell r="FQ279">
            <v>1694</v>
          </cell>
          <cell r="FR279">
            <v>1604</v>
          </cell>
          <cell r="FS279">
            <v>3258</v>
          </cell>
          <cell r="FT279">
            <v>1678</v>
          </cell>
          <cell r="FU279">
            <v>1580</v>
          </cell>
          <cell r="FV279">
            <v>3298</v>
          </cell>
          <cell r="FW279">
            <v>1637</v>
          </cell>
          <cell r="FX279">
            <v>1661</v>
          </cell>
          <cell r="FY279">
            <v>3129</v>
          </cell>
          <cell r="FZ279">
            <v>1603</v>
          </cell>
          <cell r="GA279">
            <v>1526</v>
          </cell>
          <cell r="GB279">
            <v>3020</v>
          </cell>
          <cell r="GC279">
            <v>1542</v>
          </cell>
          <cell r="GD279">
            <v>1478</v>
          </cell>
          <cell r="GE279">
            <v>2924</v>
          </cell>
          <cell r="GF279">
            <v>1491</v>
          </cell>
          <cell r="GG279">
            <v>1433</v>
          </cell>
          <cell r="GH279">
            <v>2795</v>
          </cell>
          <cell r="GI279">
            <v>1425</v>
          </cell>
          <cell r="GJ279">
            <v>1370</v>
          </cell>
          <cell r="GK279">
            <v>2586</v>
          </cell>
          <cell r="GL279">
            <v>1270</v>
          </cell>
          <cell r="GM279">
            <v>1316</v>
          </cell>
          <cell r="GN279">
            <v>2515</v>
          </cell>
          <cell r="GO279">
            <v>1294</v>
          </cell>
          <cell r="GP279">
            <v>1221</v>
          </cell>
          <cell r="GQ279">
            <v>2353</v>
          </cell>
          <cell r="GR279">
            <v>1177</v>
          </cell>
          <cell r="GS279">
            <v>1176</v>
          </cell>
          <cell r="GT279">
            <v>2349</v>
          </cell>
          <cell r="GU279">
            <v>1159</v>
          </cell>
          <cell r="GV279">
            <v>1190</v>
          </cell>
          <cell r="GW279">
            <v>2405</v>
          </cell>
          <cell r="GX279">
            <v>1200</v>
          </cell>
          <cell r="GY279">
            <v>1205</v>
          </cell>
          <cell r="GZ279">
            <v>2260</v>
          </cell>
          <cell r="HA279">
            <v>1114</v>
          </cell>
          <cell r="HB279">
            <v>1146</v>
          </cell>
          <cell r="HC279">
            <v>2051</v>
          </cell>
          <cell r="HD279">
            <v>1061</v>
          </cell>
          <cell r="HE279">
            <v>990</v>
          </cell>
          <cell r="HF279">
            <v>2053</v>
          </cell>
          <cell r="HG279">
            <v>1010</v>
          </cell>
          <cell r="HH279">
            <v>1043</v>
          </cell>
          <cell r="HI279">
            <v>2090</v>
          </cell>
          <cell r="HJ279">
            <v>1031</v>
          </cell>
          <cell r="HK279">
            <v>1059</v>
          </cell>
          <cell r="HL279">
            <v>2054</v>
          </cell>
          <cell r="HM279">
            <v>998</v>
          </cell>
          <cell r="HN279">
            <v>1056</v>
          </cell>
          <cell r="HO279">
            <v>2190</v>
          </cell>
          <cell r="HP279">
            <v>1071</v>
          </cell>
          <cell r="HQ279">
            <v>1119</v>
          </cell>
          <cell r="HR279">
            <v>2359</v>
          </cell>
          <cell r="HS279">
            <v>1114</v>
          </cell>
          <cell r="HT279">
            <v>1245</v>
          </cell>
          <cell r="HU279">
            <v>1773</v>
          </cell>
          <cell r="HV279">
            <v>874</v>
          </cell>
          <cell r="HW279">
            <v>899</v>
          </cell>
          <cell r="HX279">
            <v>1763</v>
          </cell>
          <cell r="HY279">
            <v>850</v>
          </cell>
          <cell r="HZ279">
            <v>913</v>
          </cell>
          <cell r="IA279">
            <v>1702</v>
          </cell>
          <cell r="IB279">
            <v>782</v>
          </cell>
          <cell r="IC279">
            <v>920</v>
          </cell>
          <cell r="ID279">
            <v>1530</v>
          </cell>
          <cell r="IE279">
            <v>718</v>
          </cell>
          <cell r="IF279">
            <v>812</v>
          </cell>
          <cell r="IG279">
            <v>1448</v>
          </cell>
          <cell r="IH279">
            <v>719</v>
          </cell>
          <cell r="II279">
            <v>729</v>
          </cell>
          <cell r="IJ279">
            <v>1227</v>
          </cell>
          <cell r="IK279">
            <v>584</v>
          </cell>
          <cell r="IL279">
            <v>643</v>
          </cell>
          <cell r="IM279">
            <v>1318</v>
          </cell>
          <cell r="IN279">
            <v>612</v>
          </cell>
          <cell r="IO279">
            <v>706</v>
          </cell>
          <cell r="IP279">
            <v>1299</v>
          </cell>
          <cell r="IQ279">
            <v>611</v>
          </cell>
          <cell r="IR279">
            <v>688</v>
          </cell>
          <cell r="IS279">
            <v>1184</v>
          </cell>
          <cell r="IT279">
            <v>549</v>
          </cell>
          <cell r="IU279">
            <v>635</v>
          </cell>
          <cell r="IV279">
            <v>1135</v>
          </cell>
          <cell r="IW279">
            <v>519</v>
          </cell>
          <cell r="IX279">
            <v>616</v>
          </cell>
          <cell r="IY279">
            <v>1080</v>
          </cell>
          <cell r="IZ279">
            <v>498</v>
          </cell>
          <cell r="JA279">
            <v>582</v>
          </cell>
          <cell r="JB279">
            <v>1042</v>
          </cell>
          <cell r="JC279">
            <v>444</v>
          </cell>
          <cell r="JD279">
            <v>598</v>
          </cell>
          <cell r="JE279">
            <v>945</v>
          </cell>
          <cell r="JF279">
            <v>441</v>
          </cell>
          <cell r="JG279">
            <v>504</v>
          </cell>
          <cell r="JH279">
            <v>896</v>
          </cell>
          <cell r="JI279">
            <v>403</v>
          </cell>
          <cell r="JJ279">
            <v>493</v>
          </cell>
          <cell r="JK279">
            <v>831</v>
          </cell>
          <cell r="JL279">
            <v>326</v>
          </cell>
          <cell r="JM279">
            <v>505</v>
          </cell>
          <cell r="JN279">
            <v>844</v>
          </cell>
          <cell r="JO279">
            <v>350</v>
          </cell>
          <cell r="JP279">
            <v>494</v>
          </cell>
          <cell r="JQ279">
            <v>774</v>
          </cell>
          <cell r="JR279">
            <v>324</v>
          </cell>
          <cell r="JS279">
            <v>450</v>
          </cell>
          <cell r="JT279">
            <v>606</v>
          </cell>
          <cell r="JU279">
            <v>264</v>
          </cell>
          <cell r="JV279">
            <v>342</v>
          </cell>
          <cell r="JW279">
            <v>518</v>
          </cell>
          <cell r="JX279">
            <v>179</v>
          </cell>
          <cell r="JY279">
            <v>339</v>
          </cell>
          <cell r="JZ279">
            <v>483</v>
          </cell>
          <cell r="KA279">
            <v>196</v>
          </cell>
          <cell r="KB279">
            <v>287</v>
          </cell>
          <cell r="KC279">
            <v>427</v>
          </cell>
          <cell r="KD279">
            <v>155</v>
          </cell>
          <cell r="KE279">
            <v>272</v>
          </cell>
          <cell r="KF279">
            <v>1548</v>
          </cell>
          <cell r="KG279">
            <v>510</v>
          </cell>
          <cell r="KH279">
            <v>1038</v>
          </cell>
        </row>
        <row r="280">
          <cell r="C280" t="str">
            <v>Tameside</v>
          </cell>
          <cell r="D280" t="str">
            <v>E08000008</v>
          </cell>
          <cell r="E280" t="str">
            <v>Metropolitan District</v>
          </cell>
          <cell r="F280">
            <v>221692</v>
          </cell>
          <cell r="G280">
            <v>139640</v>
          </cell>
          <cell r="H280">
            <v>5.7674774300000005</v>
          </cell>
          <cell r="I280">
            <v>0.62988290060083363</v>
          </cell>
          <cell r="J280">
            <v>11879</v>
          </cell>
          <cell r="K280">
            <v>11430</v>
          </cell>
          <cell r="L280">
            <v>13830</v>
          </cell>
          <cell r="M280">
            <v>15244</v>
          </cell>
          <cell r="N280">
            <v>13765</v>
          </cell>
          <cell r="O280">
            <v>14174</v>
          </cell>
          <cell r="P280">
            <v>16632</v>
          </cell>
          <cell r="Q280">
            <v>16809</v>
          </cell>
          <cell r="R280">
            <v>13066</v>
          </cell>
          <cell r="S280">
            <v>12811</v>
          </cell>
          <cell r="T280">
            <v>108877</v>
          </cell>
          <cell r="U280">
            <v>112815</v>
          </cell>
          <cell r="V280">
            <v>2897</v>
          </cell>
          <cell r="W280">
            <v>1472</v>
          </cell>
          <cell r="X280">
            <v>1425</v>
          </cell>
          <cell r="Y280">
            <v>2910</v>
          </cell>
          <cell r="Z280">
            <v>1457</v>
          </cell>
          <cell r="AA280">
            <v>1453</v>
          </cell>
          <cell r="AB280">
            <v>3002</v>
          </cell>
          <cell r="AC280">
            <v>1521</v>
          </cell>
          <cell r="AD280">
            <v>1481</v>
          </cell>
          <cell r="AE280">
            <v>2996</v>
          </cell>
          <cell r="AF280">
            <v>1517</v>
          </cell>
          <cell r="AG280">
            <v>1479</v>
          </cell>
          <cell r="AH280">
            <v>3020</v>
          </cell>
          <cell r="AI280">
            <v>1540</v>
          </cell>
          <cell r="AJ280">
            <v>1480</v>
          </cell>
          <cell r="AK280">
            <v>3039</v>
          </cell>
          <cell r="AL280">
            <v>1535</v>
          </cell>
          <cell r="AM280">
            <v>1504</v>
          </cell>
          <cell r="AN280">
            <v>2815</v>
          </cell>
          <cell r="AO280">
            <v>1419</v>
          </cell>
          <cell r="AP280">
            <v>1396</v>
          </cell>
          <cell r="AQ280">
            <v>2898</v>
          </cell>
          <cell r="AR280">
            <v>1465</v>
          </cell>
          <cell r="AS280">
            <v>1433</v>
          </cell>
          <cell r="AT280">
            <v>2649</v>
          </cell>
          <cell r="AU280">
            <v>1363</v>
          </cell>
          <cell r="AV280">
            <v>1286</v>
          </cell>
          <cell r="AW280">
            <v>2703</v>
          </cell>
          <cell r="AX280">
            <v>1326</v>
          </cell>
          <cell r="AY280">
            <v>1377</v>
          </cell>
          <cell r="AZ280">
            <v>2588</v>
          </cell>
          <cell r="BA280">
            <v>1291</v>
          </cell>
          <cell r="BB280">
            <v>1297</v>
          </cell>
          <cell r="BC280">
            <v>2510</v>
          </cell>
          <cell r="BD280">
            <v>1306</v>
          </cell>
          <cell r="BE280">
            <v>1204</v>
          </cell>
          <cell r="BF280">
            <v>2350</v>
          </cell>
          <cell r="BG280">
            <v>1184</v>
          </cell>
          <cell r="BH280">
            <v>1166</v>
          </cell>
          <cell r="BI280">
            <v>2455</v>
          </cell>
          <cell r="BJ280">
            <v>1246</v>
          </cell>
          <cell r="BK280">
            <v>1209</v>
          </cell>
          <cell r="BL280">
            <v>2429</v>
          </cell>
          <cell r="BM280">
            <v>1211</v>
          </cell>
          <cell r="BN280">
            <v>1218</v>
          </cell>
          <cell r="BO280">
            <v>2448</v>
          </cell>
          <cell r="BP280">
            <v>1255</v>
          </cell>
          <cell r="BQ280">
            <v>1193</v>
          </cell>
          <cell r="BR280">
            <v>2682</v>
          </cell>
          <cell r="BS280">
            <v>1355</v>
          </cell>
          <cell r="BT280">
            <v>1327</v>
          </cell>
          <cell r="BU280">
            <v>2594</v>
          </cell>
          <cell r="BV280">
            <v>1331</v>
          </cell>
          <cell r="BW280">
            <v>1263</v>
          </cell>
          <cell r="BX280">
            <v>2685</v>
          </cell>
          <cell r="BY280">
            <v>1369</v>
          </cell>
          <cell r="BZ280">
            <v>1316</v>
          </cell>
          <cell r="CA280">
            <v>2353</v>
          </cell>
          <cell r="CB280">
            <v>1309</v>
          </cell>
          <cell r="CC280">
            <v>1044</v>
          </cell>
          <cell r="CD280">
            <v>2193</v>
          </cell>
          <cell r="CE280">
            <v>1150</v>
          </cell>
          <cell r="CF280">
            <v>1043</v>
          </cell>
          <cell r="CG280">
            <v>2405</v>
          </cell>
          <cell r="CH280">
            <v>1231</v>
          </cell>
          <cell r="CI280">
            <v>1174</v>
          </cell>
          <cell r="CJ280">
            <v>2523</v>
          </cell>
          <cell r="CK280">
            <v>1243</v>
          </cell>
          <cell r="CL280">
            <v>1280</v>
          </cell>
          <cell r="CM280">
            <v>2904</v>
          </cell>
          <cell r="CN280">
            <v>1468</v>
          </cell>
          <cell r="CO280">
            <v>1436</v>
          </cell>
          <cell r="CP280">
            <v>2970</v>
          </cell>
          <cell r="CQ280">
            <v>1423</v>
          </cell>
          <cell r="CR280">
            <v>1547</v>
          </cell>
          <cell r="CS280">
            <v>2846</v>
          </cell>
          <cell r="CT280">
            <v>1358</v>
          </cell>
          <cell r="CU280">
            <v>1488</v>
          </cell>
          <cell r="CV280">
            <v>2977</v>
          </cell>
          <cell r="CW280">
            <v>1402</v>
          </cell>
          <cell r="CX280">
            <v>1575</v>
          </cell>
          <cell r="CY280">
            <v>2941</v>
          </cell>
          <cell r="CZ280">
            <v>1389</v>
          </cell>
          <cell r="DA280">
            <v>1552</v>
          </cell>
          <cell r="DB280">
            <v>2955</v>
          </cell>
          <cell r="DC280">
            <v>1441</v>
          </cell>
          <cell r="DD280">
            <v>1514</v>
          </cell>
          <cell r="DE280">
            <v>2991</v>
          </cell>
          <cell r="DF280">
            <v>1455</v>
          </cell>
          <cell r="DG280">
            <v>1536</v>
          </cell>
          <cell r="DH280">
            <v>2969</v>
          </cell>
          <cell r="DI280">
            <v>1372</v>
          </cell>
          <cell r="DJ280">
            <v>1597</v>
          </cell>
          <cell r="DK280">
            <v>2754</v>
          </cell>
          <cell r="DL280">
            <v>1296</v>
          </cell>
          <cell r="DM280">
            <v>1458</v>
          </cell>
          <cell r="DN280">
            <v>2880</v>
          </cell>
          <cell r="DO280">
            <v>1372</v>
          </cell>
          <cell r="DP280">
            <v>1508</v>
          </cell>
          <cell r="DQ280">
            <v>2913</v>
          </cell>
          <cell r="DR280">
            <v>1364</v>
          </cell>
          <cell r="DS280">
            <v>1549</v>
          </cell>
          <cell r="DT280">
            <v>2848</v>
          </cell>
          <cell r="DU280">
            <v>1381</v>
          </cell>
          <cell r="DV280">
            <v>1467</v>
          </cell>
          <cell r="DW280">
            <v>2870</v>
          </cell>
          <cell r="DX280">
            <v>1382</v>
          </cell>
          <cell r="DY280">
            <v>1488</v>
          </cell>
          <cell r="DZ280">
            <v>2695</v>
          </cell>
          <cell r="EA280">
            <v>1349</v>
          </cell>
          <cell r="EB280">
            <v>1346</v>
          </cell>
          <cell r="EC280">
            <v>2554</v>
          </cell>
          <cell r="ED280">
            <v>1237</v>
          </cell>
          <cell r="EE280">
            <v>1317</v>
          </cell>
          <cell r="EF280">
            <v>2500</v>
          </cell>
          <cell r="EG280">
            <v>1251</v>
          </cell>
          <cell r="EH280">
            <v>1249</v>
          </cell>
          <cell r="EI280">
            <v>2522</v>
          </cell>
          <cell r="EJ280">
            <v>1290</v>
          </cell>
          <cell r="EK280">
            <v>1232</v>
          </cell>
          <cell r="EL280">
            <v>2681</v>
          </cell>
          <cell r="EM280">
            <v>1310</v>
          </cell>
          <cell r="EN280">
            <v>1371</v>
          </cell>
          <cell r="EO280">
            <v>2756</v>
          </cell>
          <cell r="EP280">
            <v>1333</v>
          </cell>
          <cell r="EQ280">
            <v>1423</v>
          </cell>
          <cell r="ER280">
            <v>2868</v>
          </cell>
          <cell r="ES280">
            <v>1408</v>
          </cell>
          <cell r="ET280">
            <v>1460</v>
          </cell>
          <cell r="EU280">
            <v>3202</v>
          </cell>
          <cell r="EV280">
            <v>1593</v>
          </cell>
          <cell r="EW280">
            <v>1609</v>
          </cell>
          <cell r="EX280">
            <v>3291</v>
          </cell>
          <cell r="EY280">
            <v>1612</v>
          </cell>
          <cell r="EZ280">
            <v>1679</v>
          </cell>
          <cell r="FA280">
            <v>3230</v>
          </cell>
          <cell r="FB280">
            <v>1627</v>
          </cell>
          <cell r="FC280">
            <v>1603</v>
          </cell>
          <cell r="FD280">
            <v>3259</v>
          </cell>
          <cell r="FE280">
            <v>1632</v>
          </cell>
          <cell r="FF280">
            <v>1627</v>
          </cell>
          <cell r="FG280">
            <v>3367</v>
          </cell>
          <cell r="FH280">
            <v>1644</v>
          </cell>
          <cell r="FI280">
            <v>1723</v>
          </cell>
          <cell r="FJ280">
            <v>3396</v>
          </cell>
          <cell r="FK280">
            <v>1654</v>
          </cell>
          <cell r="FL280">
            <v>1742</v>
          </cell>
          <cell r="FM280">
            <v>3475</v>
          </cell>
          <cell r="FN280">
            <v>1734</v>
          </cell>
          <cell r="FO280">
            <v>1741</v>
          </cell>
          <cell r="FP280">
            <v>3454</v>
          </cell>
          <cell r="FQ280">
            <v>1733</v>
          </cell>
          <cell r="FR280">
            <v>1721</v>
          </cell>
          <cell r="FS280">
            <v>3412</v>
          </cell>
          <cell r="FT280">
            <v>1717</v>
          </cell>
          <cell r="FU280">
            <v>1695</v>
          </cell>
          <cell r="FV280">
            <v>3284</v>
          </cell>
          <cell r="FW280">
            <v>1626</v>
          </cell>
          <cell r="FX280">
            <v>1658</v>
          </cell>
          <cell r="FY280">
            <v>3311</v>
          </cell>
          <cell r="FZ280">
            <v>1645</v>
          </cell>
          <cell r="GA280">
            <v>1666</v>
          </cell>
          <cell r="GB280">
            <v>3253</v>
          </cell>
          <cell r="GC280">
            <v>1620</v>
          </cell>
          <cell r="GD280">
            <v>1633</v>
          </cell>
          <cell r="GE280">
            <v>2876</v>
          </cell>
          <cell r="GF280">
            <v>1500</v>
          </cell>
          <cell r="GG280">
            <v>1376</v>
          </cell>
          <cell r="GH280">
            <v>2898</v>
          </cell>
          <cell r="GI280">
            <v>1511</v>
          </cell>
          <cell r="GJ280">
            <v>1387</v>
          </cell>
          <cell r="GK280">
            <v>2854</v>
          </cell>
          <cell r="GL280">
            <v>1444</v>
          </cell>
          <cell r="GM280">
            <v>1410</v>
          </cell>
          <cell r="GN280">
            <v>2711</v>
          </cell>
          <cell r="GO280">
            <v>1389</v>
          </cell>
          <cell r="GP280">
            <v>1322</v>
          </cell>
          <cell r="GQ280">
            <v>2546</v>
          </cell>
          <cell r="GR280">
            <v>1299</v>
          </cell>
          <cell r="GS280">
            <v>1247</v>
          </cell>
          <cell r="GT280">
            <v>2357</v>
          </cell>
          <cell r="GU280">
            <v>1179</v>
          </cell>
          <cell r="GV280">
            <v>1178</v>
          </cell>
          <cell r="GW280">
            <v>2382</v>
          </cell>
          <cell r="GX280">
            <v>1171</v>
          </cell>
          <cell r="GY280">
            <v>1211</v>
          </cell>
          <cell r="GZ280">
            <v>2493</v>
          </cell>
          <cell r="HA280">
            <v>1242</v>
          </cell>
          <cell r="HB280">
            <v>1251</v>
          </cell>
          <cell r="HC280">
            <v>2389</v>
          </cell>
          <cell r="HD280">
            <v>1244</v>
          </cell>
          <cell r="HE280">
            <v>1145</v>
          </cell>
          <cell r="HF280">
            <v>2371</v>
          </cell>
          <cell r="HG280">
            <v>1087</v>
          </cell>
          <cell r="HH280">
            <v>1284</v>
          </cell>
          <cell r="HI280">
            <v>2429</v>
          </cell>
          <cell r="HJ280">
            <v>1217</v>
          </cell>
          <cell r="HK280">
            <v>1212</v>
          </cell>
          <cell r="HL280">
            <v>2491</v>
          </cell>
          <cell r="HM280">
            <v>1258</v>
          </cell>
          <cell r="HN280">
            <v>1233</v>
          </cell>
          <cell r="HO280">
            <v>2732</v>
          </cell>
          <cell r="HP280">
            <v>1399</v>
          </cell>
          <cell r="HQ280">
            <v>1333</v>
          </cell>
          <cell r="HR280">
            <v>2980</v>
          </cell>
          <cell r="HS280">
            <v>1462</v>
          </cell>
          <cell r="HT280">
            <v>1518</v>
          </cell>
          <cell r="HU280">
            <v>2119</v>
          </cell>
          <cell r="HV280">
            <v>1038</v>
          </cell>
          <cell r="HW280">
            <v>1081</v>
          </cell>
          <cell r="HX280">
            <v>2088</v>
          </cell>
          <cell r="HY280">
            <v>1024</v>
          </cell>
          <cell r="HZ280">
            <v>1064</v>
          </cell>
          <cell r="IA280">
            <v>2018</v>
          </cell>
          <cell r="IB280">
            <v>997</v>
          </cell>
          <cell r="IC280">
            <v>1021</v>
          </cell>
          <cell r="ID280">
            <v>1982</v>
          </cell>
          <cell r="IE280">
            <v>970</v>
          </cell>
          <cell r="IF280">
            <v>1012</v>
          </cell>
          <cell r="IG280">
            <v>1706</v>
          </cell>
          <cell r="IH280">
            <v>815</v>
          </cell>
          <cell r="II280">
            <v>891</v>
          </cell>
          <cell r="IJ280">
            <v>1516</v>
          </cell>
          <cell r="IK280">
            <v>675</v>
          </cell>
          <cell r="IL280">
            <v>841</v>
          </cell>
          <cell r="IM280">
            <v>1632</v>
          </cell>
          <cell r="IN280">
            <v>764</v>
          </cell>
          <cell r="IO280">
            <v>868</v>
          </cell>
          <cell r="IP280">
            <v>1416</v>
          </cell>
          <cell r="IQ280">
            <v>672</v>
          </cell>
          <cell r="IR280">
            <v>744</v>
          </cell>
          <cell r="IS280">
            <v>1543</v>
          </cell>
          <cell r="IT280">
            <v>664</v>
          </cell>
          <cell r="IU280">
            <v>879</v>
          </cell>
          <cell r="IV280">
            <v>1351</v>
          </cell>
          <cell r="IW280">
            <v>611</v>
          </cell>
          <cell r="IX280">
            <v>740</v>
          </cell>
          <cell r="IY280">
            <v>1246</v>
          </cell>
          <cell r="IZ280">
            <v>570</v>
          </cell>
          <cell r="JA280">
            <v>676</v>
          </cell>
          <cell r="JB280">
            <v>1151</v>
          </cell>
          <cell r="JC280">
            <v>516</v>
          </cell>
          <cell r="JD280">
            <v>635</v>
          </cell>
          <cell r="JE280">
            <v>1019</v>
          </cell>
          <cell r="JF280">
            <v>432</v>
          </cell>
          <cell r="JG280">
            <v>587</v>
          </cell>
          <cell r="JH280">
            <v>954</v>
          </cell>
          <cell r="JI280">
            <v>408</v>
          </cell>
          <cell r="JJ280">
            <v>546</v>
          </cell>
          <cell r="JK280">
            <v>874</v>
          </cell>
          <cell r="JL280">
            <v>370</v>
          </cell>
          <cell r="JM280">
            <v>504</v>
          </cell>
          <cell r="JN280">
            <v>823</v>
          </cell>
          <cell r="JO280">
            <v>337</v>
          </cell>
          <cell r="JP280">
            <v>486</v>
          </cell>
          <cell r="JQ280">
            <v>740</v>
          </cell>
          <cell r="JR280">
            <v>266</v>
          </cell>
          <cell r="JS280">
            <v>474</v>
          </cell>
          <cell r="JT280">
            <v>588</v>
          </cell>
          <cell r="JU280">
            <v>190</v>
          </cell>
          <cell r="JV280">
            <v>398</v>
          </cell>
          <cell r="JW280">
            <v>516</v>
          </cell>
          <cell r="JX280">
            <v>201</v>
          </cell>
          <cell r="JY280">
            <v>315</v>
          </cell>
          <cell r="JZ280">
            <v>437</v>
          </cell>
          <cell r="KA280">
            <v>160</v>
          </cell>
          <cell r="KB280">
            <v>277</v>
          </cell>
          <cell r="KC280">
            <v>403</v>
          </cell>
          <cell r="KD280">
            <v>150</v>
          </cell>
          <cell r="KE280">
            <v>253</v>
          </cell>
          <cell r="KF280">
            <v>1589</v>
          </cell>
          <cell r="KG280">
            <v>431</v>
          </cell>
          <cell r="KH280">
            <v>1158</v>
          </cell>
        </row>
        <row r="281">
          <cell r="C281" t="str">
            <v>Tamworth</v>
          </cell>
          <cell r="D281" t="str">
            <v>E07000199</v>
          </cell>
          <cell r="E281" t="str">
            <v>Non-metropolitan District</v>
          </cell>
          <cell r="F281">
            <v>77141</v>
          </cell>
          <cell r="G281">
            <v>48779</v>
          </cell>
          <cell r="H281">
            <v>3.5286256300000001</v>
          </cell>
          <cell r="I281">
            <v>0.63233559326428224</v>
          </cell>
          <cell r="J281">
            <v>4100</v>
          </cell>
          <cell r="K281">
            <v>4021</v>
          </cell>
          <cell r="L281">
            <v>4874</v>
          </cell>
          <cell r="M281">
            <v>5227</v>
          </cell>
          <cell r="N281">
            <v>4980</v>
          </cell>
          <cell r="O281">
            <v>5130</v>
          </cell>
          <cell r="P281">
            <v>5511</v>
          </cell>
          <cell r="Q281">
            <v>5551</v>
          </cell>
          <cell r="R281">
            <v>4525</v>
          </cell>
          <cell r="S281">
            <v>4860</v>
          </cell>
          <cell r="T281">
            <v>37869</v>
          </cell>
          <cell r="U281">
            <v>39272</v>
          </cell>
          <cell r="V281">
            <v>897</v>
          </cell>
          <cell r="W281">
            <v>449</v>
          </cell>
          <cell r="X281">
            <v>448</v>
          </cell>
          <cell r="Y281">
            <v>915</v>
          </cell>
          <cell r="Z281">
            <v>472</v>
          </cell>
          <cell r="AA281">
            <v>443</v>
          </cell>
          <cell r="AB281">
            <v>987</v>
          </cell>
          <cell r="AC281">
            <v>522</v>
          </cell>
          <cell r="AD281">
            <v>465</v>
          </cell>
          <cell r="AE281">
            <v>973</v>
          </cell>
          <cell r="AF281">
            <v>499</v>
          </cell>
          <cell r="AG281">
            <v>474</v>
          </cell>
          <cell r="AH281">
            <v>949</v>
          </cell>
          <cell r="AI281">
            <v>489</v>
          </cell>
          <cell r="AJ281">
            <v>460</v>
          </cell>
          <cell r="AK281">
            <v>1030</v>
          </cell>
          <cell r="AL281">
            <v>554</v>
          </cell>
          <cell r="AM281">
            <v>476</v>
          </cell>
          <cell r="AN281">
            <v>1030</v>
          </cell>
          <cell r="AO281">
            <v>506</v>
          </cell>
          <cell r="AP281">
            <v>524</v>
          </cell>
          <cell r="AQ281">
            <v>1034</v>
          </cell>
          <cell r="AR281">
            <v>551</v>
          </cell>
          <cell r="AS281">
            <v>483</v>
          </cell>
          <cell r="AT281">
            <v>951</v>
          </cell>
          <cell r="AU281">
            <v>468</v>
          </cell>
          <cell r="AV281">
            <v>483</v>
          </cell>
          <cell r="AW281">
            <v>909</v>
          </cell>
          <cell r="AX281">
            <v>481</v>
          </cell>
          <cell r="AY281">
            <v>428</v>
          </cell>
          <cell r="AZ281">
            <v>895</v>
          </cell>
          <cell r="BA281">
            <v>487</v>
          </cell>
          <cell r="BB281">
            <v>408</v>
          </cell>
          <cell r="BC281">
            <v>972</v>
          </cell>
          <cell r="BD281">
            <v>515</v>
          </cell>
          <cell r="BE281">
            <v>457</v>
          </cell>
          <cell r="BF281">
            <v>830</v>
          </cell>
          <cell r="BG281">
            <v>440</v>
          </cell>
          <cell r="BH281">
            <v>390</v>
          </cell>
          <cell r="BI281">
            <v>833</v>
          </cell>
          <cell r="BJ281">
            <v>419</v>
          </cell>
          <cell r="BK281">
            <v>414</v>
          </cell>
          <cell r="BL281">
            <v>921</v>
          </cell>
          <cell r="BM281">
            <v>469</v>
          </cell>
          <cell r="BN281">
            <v>452</v>
          </cell>
          <cell r="BO281">
            <v>910</v>
          </cell>
          <cell r="BP281">
            <v>458</v>
          </cell>
          <cell r="BQ281">
            <v>452</v>
          </cell>
          <cell r="BR281">
            <v>932</v>
          </cell>
          <cell r="BS281">
            <v>476</v>
          </cell>
          <cell r="BT281">
            <v>456</v>
          </cell>
          <cell r="BU281">
            <v>962</v>
          </cell>
          <cell r="BV281">
            <v>499</v>
          </cell>
          <cell r="BW281">
            <v>463</v>
          </cell>
          <cell r="BX281">
            <v>1007</v>
          </cell>
          <cell r="BY281">
            <v>513</v>
          </cell>
          <cell r="BZ281">
            <v>494</v>
          </cell>
          <cell r="CA281">
            <v>819</v>
          </cell>
          <cell r="CB281">
            <v>442</v>
          </cell>
          <cell r="CC281">
            <v>377</v>
          </cell>
          <cell r="CD281">
            <v>804</v>
          </cell>
          <cell r="CE281">
            <v>417</v>
          </cell>
          <cell r="CF281">
            <v>387</v>
          </cell>
          <cell r="CG281">
            <v>828</v>
          </cell>
          <cell r="CH281">
            <v>409</v>
          </cell>
          <cell r="CI281">
            <v>419</v>
          </cell>
          <cell r="CJ281">
            <v>843</v>
          </cell>
          <cell r="CK281">
            <v>414</v>
          </cell>
          <cell r="CL281">
            <v>429</v>
          </cell>
          <cell r="CM281">
            <v>935</v>
          </cell>
          <cell r="CN281">
            <v>448</v>
          </cell>
          <cell r="CO281">
            <v>487</v>
          </cell>
          <cell r="CP281">
            <v>991</v>
          </cell>
          <cell r="CQ281">
            <v>482</v>
          </cell>
          <cell r="CR281">
            <v>509</v>
          </cell>
          <cell r="CS281">
            <v>965</v>
          </cell>
          <cell r="CT281">
            <v>508</v>
          </cell>
          <cell r="CU281">
            <v>457</v>
          </cell>
          <cell r="CV281">
            <v>954</v>
          </cell>
          <cell r="CW281">
            <v>460</v>
          </cell>
          <cell r="CX281">
            <v>494</v>
          </cell>
          <cell r="CY281">
            <v>1072</v>
          </cell>
          <cell r="CZ281">
            <v>544</v>
          </cell>
          <cell r="DA281">
            <v>528</v>
          </cell>
          <cell r="DB281">
            <v>1012</v>
          </cell>
          <cell r="DC281">
            <v>462</v>
          </cell>
          <cell r="DD281">
            <v>550</v>
          </cell>
          <cell r="DE281">
            <v>976</v>
          </cell>
          <cell r="DF281">
            <v>409</v>
          </cell>
          <cell r="DG281">
            <v>567</v>
          </cell>
          <cell r="DH281">
            <v>1089</v>
          </cell>
          <cell r="DI281">
            <v>528</v>
          </cell>
          <cell r="DJ281">
            <v>561</v>
          </cell>
          <cell r="DK281">
            <v>1020</v>
          </cell>
          <cell r="DL281">
            <v>489</v>
          </cell>
          <cell r="DM281">
            <v>531</v>
          </cell>
          <cell r="DN281">
            <v>996</v>
          </cell>
          <cell r="DO281">
            <v>518</v>
          </cell>
          <cell r="DP281">
            <v>478</v>
          </cell>
          <cell r="DQ281">
            <v>1027</v>
          </cell>
          <cell r="DR281">
            <v>460</v>
          </cell>
          <cell r="DS281">
            <v>567</v>
          </cell>
          <cell r="DT281">
            <v>990</v>
          </cell>
          <cell r="DU281">
            <v>496</v>
          </cell>
          <cell r="DV281">
            <v>494</v>
          </cell>
          <cell r="DW281">
            <v>1049</v>
          </cell>
          <cell r="DX281">
            <v>508</v>
          </cell>
          <cell r="DY281">
            <v>541</v>
          </cell>
          <cell r="DZ281">
            <v>975</v>
          </cell>
          <cell r="EA281">
            <v>494</v>
          </cell>
          <cell r="EB281">
            <v>481</v>
          </cell>
          <cell r="EC281">
            <v>833</v>
          </cell>
          <cell r="ED281">
            <v>403</v>
          </cell>
          <cell r="EE281">
            <v>430</v>
          </cell>
          <cell r="EF281">
            <v>867</v>
          </cell>
          <cell r="EG281">
            <v>435</v>
          </cell>
          <cell r="EH281">
            <v>432</v>
          </cell>
          <cell r="EI281">
            <v>966</v>
          </cell>
          <cell r="EJ281">
            <v>483</v>
          </cell>
          <cell r="EK281">
            <v>483</v>
          </cell>
          <cell r="EL281">
            <v>917</v>
          </cell>
          <cell r="EM281">
            <v>445</v>
          </cell>
          <cell r="EN281">
            <v>472</v>
          </cell>
          <cell r="EO281">
            <v>1000</v>
          </cell>
          <cell r="EP281">
            <v>500</v>
          </cell>
          <cell r="EQ281">
            <v>500</v>
          </cell>
          <cell r="ER281">
            <v>1175</v>
          </cell>
          <cell r="ES281">
            <v>560</v>
          </cell>
          <cell r="ET281">
            <v>615</v>
          </cell>
          <cell r="EU281">
            <v>1141</v>
          </cell>
          <cell r="EV281">
            <v>585</v>
          </cell>
          <cell r="EW281">
            <v>556</v>
          </cell>
          <cell r="EX281">
            <v>1187</v>
          </cell>
          <cell r="EY281">
            <v>567</v>
          </cell>
          <cell r="EZ281">
            <v>620</v>
          </cell>
          <cell r="FA281">
            <v>1183</v>
          </cell>
          <cell r="FB281">
            <v>614</v>
          </cell>
          <cell r="FC281">
            <v>569</v>
          </cell>
          <cell r="FD281">
            <v>1223</v>
          </cell>
          <cell r="FE281">
            <v>606</v>
          </cell>
          <cell r="FF281">
            <v>617</v>
          </cell>
          <cell r="FG281">
            <v>1111</v>
          </cell>
          <cell r="FH281">
            <v>604</v>
          </cell>
          <cell r="FI281">
            <v>507</v>
          </cell>
          <cell r="FJ281">
            <v>1081</v>
          </cell>
          <cell r="FK281">
            <v>535</v>
          </cell>
          <cell r="FL281">
            <v>546</v>
          </cell>
          <cell r="FM281">
            <v>1195</v>
          </cell>
          <cell r="FN281">
            <v>596</v>
          </cell>
          <cell r="FO281">
            <v>599</v>
          </cell>
          <cell r="FP281">
            <v>1134</v>
          </cell>
          <cell r="FQ281">
            <v>562</v>
          </cell>
          <cell r="FR281">
            <v>572</v>
          </cell>
          <cell r="FS281">
            <v>1026</v>
          </cell>
          <cell r="FT281">
            <v>491</v>
          </cell>
          <cell r="FU281">
            <v>535</v>
          </cell>
          <cell r="FV281">
            <v>1107</v>
          </cell>
          <cell r="FW281">
            <v>545</v>
          </cell>
          <cell r="FX281">
            <v>562</v>
          </cell>
          <cell r="FY281">
            <v>996</v>
          </cell>
          <cell r="FZ281">
            <v>482</v>
          </cell>
          <cell r="GA281">
            <v>514</v>
          </cell>
          <cell r="GB281">
            <v>1006</v>
          </cell>
          <cell r="GC281">
            <v>476</v>
          </cell>
          <cell r="GD281">
            <v>530</v>
          </cell>
          <cell r="GE281">
            <v>1042</v>
          </cell>
          <cell r="GF281">
            <v>500</v>
          </cell>
          <cell r="GG281">
            <v>542</v>
          </cell>
          <cell r="GH281">
            <v>936</v>
          </cell>
          <cell r="GI281">
            <v>434</v>
          </cell>
          <cell r="GJ281">
            <v>502</v>
          </cell>
          <cell r="GK281">
            <v>953</v>
          </cell>
          <cell r="GL281">
            <v>420</v>
          </cell>
          <cell r="GM281">
            <v>533</v>
          </cell>
          <cell r="GN281">
            <v>948</v>
          </cell>
          <cell r="GO281">
            <v>462</v>
          </cell>
          <cell r="GP281">
            <v>486</v>
          </cell>
          <cell r="GQ281">
            <v>930</v>
          </cell>
          <cell r="GR281">
            <v>450</v>
          </cell>
          <cell r="GS281">
            <v>480</v>
          </cell>
          <cell r="GT281">
            <v>916</v>
          </cell>
          <cell r="GU281">
            <v>459</v>
          </cell>
          <cell r="GV281">
            <v>457</v>
          </cell>
          <cell r="GW281">
            <v>965</v>
          </cell>
          <cell r="GX281">
            <v>472</v>
          </cell>
          <cell r="GY281">
            <v>493</v>
          </cell>
          <cell r="GZ281">
            <v>943</v>
          </cell>
          <cell r="HA281">
            <v>462</v>
          </cell>
          <cell r="HB281">
            <v>481</v>
          </cell>
          <cell r="HC281">
            <v>880</v>
          </cell>
          <cell r="HD281">
            <v>444</v>
          </cell>
          <cell r="HE281">
            <v>436</v>
          </cell>
          <cell r="HF281">
            <v>872</v>
          </cell>
          <cell r="HG281">
            <v>422</v>
          </cell>
          <cell r="HH281">
            <v>450</v>
          </cell>
          <cell r="HI281">
            <v>894</v>
          </cell>
          <cell r="HJ281">
            <v>423</v>
          </cell>
          <cell r="HK281">
            <v>471</v>
          </cell>
          <cell r="HL281">
            <v>927</v>
          </cell>
          <cell r="HM281">
            <v>455</v>
          </cell>
          <cell r="HN281">
            <v>472</v>
          </cell>
          <cell r="HO281">
            <v>962</v>
          </cell>
          <cell r="HP281">
            <v>479</v>
          </cell>
          <cell r="HQ281">
            <v>483</v>
          </cell>
          <cell r="HR281">
            <v>994</v>
          </cell>
          <cell r="HS281">
            <v>487</v>
          </cell>
          <cell r="HT281">
            <v>507</v>
          </cell>
          <cell r="HU281">
            <v>811</v>
          </cell>
          <cell r="HV281">
            <v>392</v>
          </cell>
          <cell r="HW281">
            <v>419</v>
          </cell>
          <cell r="HX281">
            <v>764</v>
          </cell>
          <cell r="HY281">
            <v>392</v>
          </cell>
          <cell r="HZ281">
            <v>372</v>
          </cell>
          <cell r="IA281">
            <v>792</v>
          </cell>
          <cell r="IB281">
            <v>391</v>
          </cell>
          <cell r="IC281">
            <v>401</v>
          </cell>
          <cell r="ID281">
            <v>724</v>
          </cell>
          <cell r="IE281">
            <v>356</v>
          </cell>
          <cell r="IF281">
            <v>368</v>
          </cell>
          <cell r="IG281">
            <v>580</v>
          </cell>
          <cell r="IH281">
            <v>282</v>
          </cell>
          <cell r="II281">
            <v>298</v>
          </cell>
          <cell r="IJ281">
            <v>534</v>
          </cell>
          <cell r="IK281">
            <v>243</v>
          </cell>
          <cell r="IL281">
            <v>291</v>
          </cell>
          <cell r="IM281">
            <v>542</v>
          </cell>
          <cell r="IN281">
            <v>233</v>
          </cell>
          <cell r="IO281">
            <v>309</v>
          </cell>
          <cell r="IP281">
            <v>531</v>
          </cell>
          <cell r="IQ281">
            <v>251</v>
          </cell>
          <cell r="IR281">
            <v>280</v>
          </cell>
          <cell r="IS281">
            <v>463</v>
          </cell>
          <cell r="IT281">
            <v>222</v>
          </cell>
          <cell r="IU281">
            <v>241</v>
          </cell>
          <cell r="IV281">
            <v>428</v>
          </cell>
          <cell r="IW281">
            <v>204</v>
          </cell>
          <cell r="IX281">
            <v>224</v>
          </cell>
          <cell r="IY281">
            <v>419</v>
          </cell>
          <cell r="IZ281">
            <v>191</v>
          </cell>
          <cell r="JA281">
            <v>228</v>
          </cell>
          <cell r="JB281">
            <v>366</v>
          </cell>
          <cell r="JC281">
            <v>166</v>
          </cell>
          <cell r="JD281">
            <v>200</v>
          </cell>
          <cell r="JE281">
            <v>308</v>
          </cell>
          <cell r="JF281">
            <v>139</v>
          </cell>
          <cell r="JG281">
            <v>169</v>
          </cell>
          <cell r="JH281">
            <v>373</v>
          </cell>
          <cell r="JI281">
            <v>142</v>
          </cell>
          <cell r="JJ281">
            <v>231</v>
          </cell>
          <cell r="JK281">
            <v>301</v>
          </cell>
          <cell r="JL281">
            <v>98</v>
          </cell>
          <cell r="JM281">
            <v>203</v>
          </cell>
          <cell r="JN281">
            <v>262</v>
          </cell>
          <cell r="JO281">
            <v>106</v>
          </cell>
          <cell r="JP281">
            <v>156</v>
          </cell>
          <cell r="JQ281">
            <v>222</v>
          </cell>
          <cell r="JR281">
            <v>85</v>
          </cell>
          <cell r="JS281">
            <v>137</v>
          </cell>
          <cell r="JT281">
            <v>214</v>
          </cell>
          <cell r="JU281">
            <v>75</v>
          </cell>
          <cell r="JV281">
            <v>139</v>
          </cell>
          <cell r="JW281">
            <v>176</v>
          </cell>
          <cell r="JX281">
            <v>72</v>
          </cell>
          <cell r="JY281">
            <v>104</v>
          </cell>
          <cell r="JZ281">
            <v>130</v>
          </cell>
          <cell r="KA281">
            <v>43</v>
          </cell>
          <cell r="KB281">
            <v>87</v>
          </cell>
          <cell r="KC281">
            <v>136</v>
          </cell>
          <cell r="KD281">
            <v>45</v>
          </cell>
          <cell r="KE281">
            <v>91</v>
          </cell>
          <cell r="KF281">
            <v>473</v>
          </cell>
          <cell r="KG281">
            <v>128</v>
          </cell>
          <cell r="KH281">
            <v>345</v>
          </cell>
        </row>
        <row r="282">
          <cell r="C282" t="str">
            <v>Tandridge</v>
          </cell>
          <cell r="D282" t="str">
            <v>E07000215</v>
          </cell>
          <cell r="E282" t="str">
            <v>Non-metropolitan District</v>
          </cell>
          <cell r="F282">
            <v>86025</v>
          </cell>
          <cell r="G282">
            <v>52405</v>
          </cell>
          <cell r="H282">
            <v>2.7728685099999999</v>
          </cell>
          <cell r="I282">
            <v>0.60918337692531244</v>
          </cell>
          <cell r="J282">
            <v>3970</v>
          </cell>
          <cell r="K282">
            <v>3879</v>
          </cell>
          <cell r="L282">
            <v>4419</v>
          </cell>
          <cell r="M282">
            <v>4666</v>
          </cell>
          <cell r="N282">
            <v>5428</v>
          </cell>
          <cell r="O282">
            <v>5865</v>
          </cell>
          <cell r="P282">
            <v>6741</v>
          </cell>
          <cell r="Q282">
            <v>6789</v>
          </cell>
          <cell r="R282">
            <v>5226</v>
          </cell>
          <cell r="S282">
            <v>5422</v>
          </cell>
          <cell r="T282">
            <v>41855</v>
          </cell>
          <cell r="U282">
            <v>44170</v>
          </cell>
          <cell r="V282">
            <v>926</v>
          </cell>
          <cell r="W282">
            <v>480</v>
          </cell>
          <cell r="X282">
            <v>446</v>
          </cell>
          <cell r="Y282">
            <v>952</v>
          </cell>
          <cell r="Z282">
            <v>488</v>
          </cell>
          <cell r="AA282">
            <v>464</v>
          </cell>
          <cell r="AB282">
            <v>1006</v>
          </cell>
          <cell r="AC282">
            <v>521</v>
          </cell>
          <cell r="AD282">
            <v>485</v>
          </cell>
          <cell r="AE282">
            <v>1020</v>
          </cell>
          <cell r="AF282">
            <v>518</v>
          </cell>
          <cell r="AG282">
            <v>502</v>
          </cell>
          <cell r="AH282">
            <v>1046</v>
          </cell>
          <cell r="AI282">
            <v>512</v>
          </cell>
          <cell r="AJ282">
            <v>534</v>
          </cell>
          <cell r="AK282">
            <v>1066</v>
          </cell>
          <cell r="AL282">
            <v>558</v>
          </cell>
          <cell r="AM282">
            <v>508</v>
          </cell>
          <cell r="AN282">
            <v>1053</v>
          </cell>
          <cell r="AO282">
            <v>557</v>
          </cell>
          <cell r="AP282">
            <v>496</v>
          </cell>
          <cell r="AQ282">
            <v>1142</v>
          </cell>
          <cell r="AR282">
            <v>529</v>
          </cell>
          <cell r="AS282">
            <v>613</v>
          </cell>
          <cell r="AT282">
            <v>1052</v>
          </cell>
          <cell r="AU282">
            <v>549</v>
          </cell>
          <cell r="AV282">
            <v>503</v>
          </cell>
          <cell r="AW282">
            <v>1017</v>
          </cell>
          <cell r="AX282">
            <v>495</v>
          </cell>
          <cell r="AY282">
            <v>522</v>
          </cell>
          <cell r="AZ282">
            <v>980</v>
          </cell>
          <cell r="BA282">
            <v>513</v>
          </cell>
          <cell r="BB282">
            <v>467</v>
          </cell>
          <cell r="BC282">
            <v>993</v>
          </cell>
          <cell r="BD282">
            <v>486</v>
          </cell>
          <cell r="BE282">
            <v>507</v>
          </cell>
          <cell r="BF282">
            <v>988</v>
          </cell>
          <cell r="BG282">
            <v>499</v>
          </cell>
          <cell r="BH282">
            <v>489</v>
          </cell>
          <cell r="BI282">
            <v>950</v>
          </cell>
          <cell r="BJ282">
            <v>486</v>
          </cell>
          <cell r="BK282">
            <v>464</v>
          </cell>
          <cell r="BL282">
            <v>1041</v>
          </cell>
          <cell r="BM282">
            <v>529</v>
          </cell>
          <cell r="BN282">
            <v>512</v>
          </cell>
          <cell r="BO282">
            <v>1014</v>
          </cell>
          <cell r="BP282">
            <v>479</v>
          </cell>
          <cell r="BQ282">
            <v>535</v>
          </cell>
          <cell r="BR282">
            <v>1125</v>
          </cell>
          <cell r="BS282">
            <v>544</v>
          </cell>
          <cell r="BT282">
            <v>581</v>
          </cell>
          <cell r="BU282">
            <v>1085</v>
          </cell>
          <cell r="BV282">
            <v>547</v>
          </cell>
          <cell r="BW282">
            <v>538</v>
          </cell>
          <cell r="BX282">
            <v>1064</v>
          </cell>
          <cell r="BY282">
            <v>525</v>
          </cell>
          <cell r="BZ282">
            <v>539</v>
          </cell>
          <cell r="CA282">
            <v>765</v>
          </cell>
          <cell r="CB282">
            <v>423</v>
          </cell>
          <cell r="CC282">
            <v>342</v>
          </cell>
          <cell r="CD282">
            <v>655</v>
          </cell>
          <cell r="CE282">
            <v>340</v>
          </cell>
          <cell r="CF282">
            <v>315</v>
          </cell>
          <cell r="CG282">
            <v>691</v>
          </cell>
          <cell r="CH282">
            <v>356</v>
          </cell>
          <cell r="CI282">
            <v>335</v>
          </cell>
          <cell r="CJ282">
            <v>812</v>
          </cell>
          <cell r="CK282">
            <v>379</v>
          </cell>
          <cell r="CL282">
            <v>433</v>
          </cell>
          <cell r="CM282">
            <v>811</v>
          </cell>
          <cell r="CN282">
            <v>416</v>
          </cell>
          <cell r="CO282">
            <v>395</v>
          </cell>
          <cell r="CP282">
            <v>841</v>
          </cell>
          <cell r="CQ282">
            <v>440</v>
          </cell>
          <cell r="CR282">
            <v>401</v>
          </cell>
          <cell r="CS282">
            <v>937</v>
          </cell>
          <cell r="CT282">
            <v>469</v>
          </cell>
          <cell r="CU282">
            <v>468</v>
          </cell>
          <cell r="CV282">
            <v>924</v>
          </cell>
          <cell r="CW282">
            <v>498</v>
          </cell>
          <cell r="CX282">
            <v>426</v>
          </cell>
          <cell r="CY282">
            <v>997</v>
          </cell>
          <cell r="CZ282">
            <v>487</v>
          </cell>
          <cell r="DA282">
            <v>510</v>
          </cell>
          <cell r="DB282">
            <v>845</v>
          </cell>
          <cell r="DC282">
            <v>433</v>
          </cell>
          <cell r="DD282">
            <v>412</v>
          </cell>
          <cell r="DE282">
            <v>834</v>
          </cell>
          <cell r="DF282">
            <v>402</v>
          </cell>
          <cell r="DG282">
            <v>432</v>
          </cell>
          <cell r="DH282">
            <v>895</v>
          </cell>
          <cell r="DI282">
            <v>452</v>
          </cell>
          <cell r="DJ282">
            <v>443</v>
          </cell>
          <cell r="DK282">
            <v>837</v>
          </cell>
          <cell r="DL282">
            <v>389</v>
          </cell>
          <cell r="DM282">
            <v>448</v>
          </cell>
          <cell r="DN282">
            <v>903</v>
          </cell>
          <cell r="DO282">
            <v>387</v>
          </cell>
          <cell r="DP282">
            <v>516</v>
          </cell>
          <cell r="DQ282">
            <v>900</v>
          </cell>
          <cell r="DR282">
            <v>430</v>
          </cell>
          <cell r="DS282">
            <v>470</v>
          </cell>
          <cell r="DT282">
            <v>1013</v>
          </cell>
          <cell r="DU282">
            <v>472</v>
          </cell>
          <cell r="DV282">
            <v>541</v>
          </cell>
          <cell r="DW282">
            <v>1161</v>
          </cell>
          <cell r="DX282">
            <v>557</v>
          </cell>
          <cell r="DY282">
            <v>604</v>
          </cell>
          <cell r="DZ282">
            <v>1104</v>
          </cell>
          <cell r="EA282">
            <v>545</v>
          </cell>
          <cell r="EB282">
            <v>559</v>
          </cell>
          <cell r="EC282">
            <v>1004</v>
          </cell>
          <cell r="ED282">
            <v>498</v>
          </cell>
          <cell r="EE282">
            <v>506</v>
          </cell>
          <cell r="EF282">
            <v>1066</v>
          </cell>
          <cell r="EG282">
            <v>518</v>
          </cell>
          <cell r="EH282">
            <v>548</v>
          </cell>
          <cell r="EI282">
            <v>1007</v>
          </cell>
          <cell r="EJ282">
            <v>490</v>
          </cell>
          <cell r="EK282">
            <v>517</v>
          </cell>
          <cell r="EL282">
            <v>1124</v>
          </cell>
          <cell r="EM282">
            <v>526</v>
          </cell>
          <cell r="EN282">
            <v>598</v>
          </cell>
          <cell r="EO282">
            <v>1075</v>
          </cell>
          <cell r="EP282">
            <v>512</v>
          </cell>
          <cell r="EQ282">
            <v>563</v>
          </cell>
          <cell r="ER282">
            <v>1231</v>
          </cell>
          <cell r="ES282">
            <v>584</v>
          </cell>
          <cell r="ET282">
            <v>647</v>
          </cell>
          <cell r="EU282">
            <v>1216</v>
          </cell>
          <cell r="EV282">
            <v>574</v>
          </cell>
          <cell r="EW282">
            <v>642</v>
          </cell>
          <cell r="EX282">
            <v>1305</v>
          </cell>
          <cell r="EY282">
            <v>624</v>
          </cell>
          <cell r="EZ282">
            <v>681</v>
          </cell>
          <cell r="FA282">
            <v>1245</v>
          </cell>
          <cell r="FB282">
            <v>632</v>
          </cell>
          <cell r="FC282">
            <v>613</v>
          </cell>
          <cell r="FD282">
            <v>1279</v>
          </cell>
          <cell r="FE282">
            <v>614</v>
          </cell>
          <cell r="FF282">
            <v>665</v>
          </cell>
          <cell r="FG282">
            <v>1401</v>
          </cell>
          <cell r="FH282">
            <v>669</v>
          </cell>
          <cell r="FI282">
            <v>732</v>
          </cell>
          <cell r="FJ282">
            <v>1409</v>
          </cell>
          <cell r="FK282">
            <v>673</v>
          </cell>
          <cell r="FL282">
            <v>736</v>
          </cell>
          <cell r="FM282">
            <v>1410</v>
          </cell>
          <cell r="FN282">
            <v>727</v>
          </cell>
          <cell r="FO282">
            <v>683</v>
          </cell>
          <cell r="FP282">
            <v>1317</v>
          </cell>
          <cell r="FQ282">
            <v>667</v>
          </cell>
          <cell r="FR282">
            <v>650</v>
          </cell>
          <cell r="FS282">
            <v>1458</v>
          </cell>
          <cell r="FT282">
            <v>733</v>
          </cell>
          <cell r="FU282">
            <v>725</v>
          </cell>
          <cell r="FV282">
            <v>1346</v>
          </cell>
          <cell r="FW282">
            <v>702</v>
          </cell>
          <cell r="FX282">
            <v>644</v>
          </cell>
          <cell r="FY282">
            <v>1353</v>
          </cell>
          <cell r="FZ282">
            <v>680</v>
          </cell>
          <cell r="GA282">
            <v>673</v>
          </cell>
          <cell r="GB282">
            <v>1312</v>
          </cell>
          <cell r="GC282">
            <v>644</v>
          </cell>
          <cell r="GD282">
            <v>668</v>
          </cell>
          <cell r="GE282">
            <v>1146</v>
          </cell>
          <cell r="GF282">
            <v>578</v>
          </cell>
          <cell r="GG282">
            <v>568</v>
          </cell>
          <cell r="GH282">
            <v>1177</v>
          </cell>
          <cell r="GI282">
            <v>541</v>
          </cell>
          <cell r="GJ282">
            <v>636</v>
          </cell>
          <cell r="GK282">
            <v>1133</v>
          </cell>
          <cell r="GL282">
            <v>561</v>
          </cell>
          <cell r="GM282">
            <v>572</v>
          </cell>
          <cell r="GN282">
            <v>1112</v>
          </cell>
          <cell r="GO282">
            <v>550</v>
          </cell>
          <cell r="GP282">
            <v>562</v>
          </cell>
          <cell r="GQ282">
            <v>1079</v>
          </cell>
          <cell r="GR282">
            <v>541</v>
          </cell>
          <cell r="GS282">
            <v>538</v>
          </cell>
          <cell r="GT282">
            <v>1029</v>
          </cell>
          <cell r="GU282">
            <v>519</v>
          </cell>
          <cell r="GV282">
            <v>510</v>
          </cell>
          <cell r="GW282">
            <v>1036</v>
          </cell>
          <cell r="GX282">
            <v>509</v>
          </cell>
          <cell r="GY282">
            <v>527</v>
          </cell>
          <cell r="GZ282">
            <v>1021</v>
          </cell>
          <cell r="HA282">
            <v>508</v>
          </cell>
          <cell r="HB282">
            <v>513</v>
          </cell>
          <cell r="HC282">
            <v>972</v>
          </cell>
          <cell r="HD282">
            <v>476</v>
          </cell>
          <cell r="HE282">
            <v>496</v>
          </cell>
          <cell r="HF282">
            <v>943</v>
          </cell>
          <cell r="HG282">
            <v>443</v>
          </cell>
          <cell r="HH282">
            <v>500</v>
          </cell>
          <cell r="HI282">
            <v>985</v>
          </cell>
          <cell r="HJ282">
            <v>485</v>
          </cell>
          <cell r="HK282">
            <v>500</v>
          </cell>
          <cell r="HL282">
            <v>1056</v>
          </cell>
          <cell r="HM282">
            <v>505</v>
          </cell>
          <cell r="HN282">
            <v>551</v>
          </cell>
          <cell r="HO282">
            <v>1148</v>
          </cell>
          <cell r="HP282">
            <v>589</v>
          </cell>
          <cell r="HQ282">
            <v>559</v>
          </cell>
          <cell r="HR282">
            <v>1191</v>
          </cell>
          <cell r="HS282">
            <v>557</v>
          </cell>
          <cell r="HT282">
            <v>634</v>
          </cell>
          <cell r="HU282">
            <v>986</v>
          </cell>
          <cell r="HV282">
            <v>469</v>
          </cell>
          <cell r="HW282">
            <v>517</v>
          </cell>
          <cell r="HX282">
            <v>883</v>
          </cell>
          <cell r="HY282">
            <v>423</v>
          </cell>
          <cell r="HZ282">
            <v>460</v>
          </cell>
          <cell r="IA282">
            <v>942</v>
          </cell>
          <cell r="IB282">
            <v>407</v>
          </cell>
          <cell r="IC282">
            <v>535</v>
          </cell>
          <cell r="ID282">
            <v>823</v>
          </cell>
          <cell r="IE282">
            <v>374</v>
          </cell>
          <cell r="IF282">
            <v>449</v>
          </cell>
          <cell r="IG282">
            <v>715</v>
          </cell>
          <cell r="IH282">
            <v>326</v>
          </cell>
          <cell r="II282">
            <v>389</v>
          </cell>
          <cell r="IJ282">
            <v>623</v>
          </cell>
          <cell r="IK282">
            <v>289</v>
          </cell>
          <cell r="IL282">
            <v>334</v>
          </cell>
          <cell r="IM282">
            <v>689</v>
          </cell>
          <cell r="IN282">
            <v>321</v>
          </cell>
          <cell r="IO282">
            <v>368</v>
          </cell>
          <cell r="IP282">
            <v>667</v>
          </cell>
          <cell r="IQ282">
            <v>334</v>
          </cell>
          <cell r="IR282">
            <v>333</v>
          </cell>
          <cell r="IS282">
            <v>588</v>
          </cell>
          <cell r="IT282">
            <v>298</v>
          </cell>
          <cell r="IU282">
            <v>290</v>
          </cell>
          <cell r="IV282">
            <v>560</v>
          </cell>
          <cell r="IW282">
            <v>257</v>
          </cell>
          <cell r="IX282">
            <v>303</v>
          </cell>
          <cell r="IY282">
            <v>571</v>
          </cell>
          <cell r="IZ282">
            <v>273</v>
          </cell>
          <cell r="JA282">
            <v>298</v>
          </cell>
          <cell r="JB282">
            <v>475</v>
          </cell>
          <cell r="JC282">
            <v>206</v>
          </cell>
          <cell r="JD282">
            <v>269</v>
          </cell>
          <cell r="JE282">
            <v>514</v>
          </cell>
          <cell r="JF282">
            <v>221</v>
          </cell>
          <cell r="JG282">
            <v>293</v>
          </cell>
          <cell r="JH282">
            <v>467</v>
          </cell>
          <cell r="JI282">
            <v>185</v>
          </cell>
          <cell r="JJ282">
            <v>282</v>
          </cell>
          <cell r="JK282">
            <v>445</v>
          </cell>
          <cell r="JL282">
            <v>192</v>
          </cell>
          <cell r="JM282">
            <v>253</v>
          </cell>
          <cell r="JN282">
            <v>414</v>
          </cell>
          <cell r="JO282">
            <v>185</v>
          </cell>
          <cell r="JP282">
            <v>229</v>
          </cell>
          <cell r="JQ282">
            <v>410</v>
          </cell>
          <cell r="JR282">
            <v>165</v>
          </cell>
          <cell r="JS282">
            <v>245</v>
          </cell>
          <cell r="JT282">
            <v>363</v>
          </cell>
          <cell r="JU282">
            <v>155</v>
          </cell>
          <cell r="JV282">
            <v>208</v>
          </cell>
          <cell r="JW282">
            <v>315</v>
          </cell>
          <cell r="JX282">
            <v>123</v>
          </cell>
          <cell r="JY282">
            <v>192</v>
          </cell>
          <cell r="JZ282">
            <v>326</v>
          </cell>
          <cell r="KA282">
            <v>134</v>
          </cell>
          <cell r="KB282">
            <v>192</v>
          </cell>
          <cell r="KC282">
            <v>244</v>
          </cell>
          <cell r="KD282">
            <v>102</v>
          </cell>
          <cell r="KE282">
            <v>142</v>
          </cell>
          <cell r="KF282">
            <v>974</v>
          </cell>
          <cell r="KG282">
            <v>297</v>
          </cell>
          <cell r="KH282">
            <v>677</v>
          </cell>
        </row>
        <row r="283">
          <cell r="C283" t="str">
            <v>Taunton Deane</v>
          </cell>
          <cell r="D283" t="str">
            <v>E07000190</v>
          </cell>
          <cell r="E283" t="str">
            <v>Non-metropolitan District</v>
          </cell>
          <cell r="F283">
            <v>114021</v>
          </cell>
          <cell r="G283">
            <v>68318</v>
          </cell>
          <cell r="H283">
            <v>3.8890973799999999</v>
          </cell>
          <cell r="I283">
            <v>0.59917032827286199</v>
          </cell>
          <cell r="J283">
            <v>5696</v>
          </cell>
          <cell r="K283">
            <v>5255</v>
          </cell>
          <cell r="L283">
            <v>6590</v>
          </cell>
          <cell r="M283">
            <v>6730</v>
          </cell>
          <cell r="N283">
            <v>6232</v>
          </cell>
          <cell r="O283">
            <v>6933</v>
          </cell>
          <cell r="P283">
            <v>7848</v>
          </cell>
          <cell r="Q283">
            <v>8463</v>
          </cell>
          <cell r="R283">
            <v>7105</v>
          </cell>
          <cell r="S283">
            <v>7466</v>
          </cell>
          <cell r="T283">
            <v>55274</v>
          </cell>
          <cell r="U283">
            <v>58747</v>
          </cell>
          <cell r="V283">
            <v>1215</v>
          </cell>
          <cell r="W283">
            <v>641</v>
          </cell>
          <cell r="X283">
            <v>574</v>
          </cell>
          <cell r="Y283">
            <v>1296</v>
          </cell>
          <cell r="Z283">
            <v>649</v>
          </cell>
          <cell r="AA283">
            <v>647</v>
          </cell>
          <cell r="AB283">
            <v>1295</v>
          </cell>
          <cell r="AC283">
            <v>657</v>
          </cell>
          <cell r="AD283">
            <v>638</v>
          </cell>
          <cell r="AE283">
            <v>1379</v>
          </cell>
          <cell r="AF283">
            <v>718</v>
          </cell>
          <cell r="AG283">
            <v>661</v>
          </cell>
          <cell r="AH283">
            <v>1369</v>
          </cell>
          <cell r="AI283">
            <v>676</v>
          </cell>
          <cell r="AJ283">
            <v>693</v>
          </cell>
          <cell r="AK283">
            <v>1265</v>
          </cell>
          <cell r="AL283">
            <v>646</v>
          </cell>
          <cell r="AM283">
            <v>619</v>
          </cell>
          <cell r="AN283">
            <v>1322</v>
          </cell>
          <cell r="AO283">
            <v>660</v>
          </cell>
          <cell r="AP283">
            <v>662</v>
          </cell>
          <cell r="AQ283">
            <v>1254</v>
          </cell>
          <cell r="AR283">
            <v>653</v>
          </cell>
          <cell r="AS283">
            <v>601</v>
          </cell>
          <cell r="AT283">
            <v>1378</v>
          </cell>
          <cell r="AU283">
            <v>701</v>
          </cell>
          <cell r="AV283">
            <v>677</v>
          </cell>
          <cell r="AW283">
            <v>1313</v>
          </cell>
          <cell r="AX283">
            <v>651</v>
          </cell>
          <cell r="AY283">
            <v>662</v>
          </cell>
          <cell r="AZ283">
            <v>1212</v>
          </cell>
          <cell r="BA283">
            <v>612</v>
          </cell>
          <cell r="BB283">
            <v>600</v>
          </cell>
          <cell r="BC283">
            <v>1250</v>
          </cell>
          <cell r="BD283">
            <v>643</v>
          </cell>
          <cell r="BE283">
            <v>607</v>
          </cell>
          <cell r="BF283">
            <v>1233</v>
          </cell>
          <cell r="BG283">
            <v>643</v>
          </cell>
          <cell r="BH283">
            <v>590</v>
          </cell>
          <cell r="BI283">
            <v>1186</v>
          </cell>
          <cell r="BJ283">
            <v>614</v>
          </cell>
          <cell r="BK283">
            <v>572</v>
          </cell>
          <cell r="BL283">
            <v>1222</v>
          </cell>
          <cell r="BM283">
            <v>620</v>
          </cell>
          <cell r="BN283">
            <v>602</v>
          </cell>
          <cell r="BO283">
            <v>1313</v>
          </cell>
          <cell r="BP283">
            <v>644</v>
          </cell>
          <cell r="BQ283">
            <v>669</v>
          </cell>
          <cell r="BR283">
            <v>1394</v>
          </cell>
          <cell r="BS283">
            <v>702</v>
          </cell>
          <cell r="BT283">
            <v>692</v>
          </cell>
          <cell r="BU283">
            <v>1380</v>
          </cell>
          <cell r="BV283">
            <v>704</v>
          </cell>
          <cell r="BW283">
            <v>676</v>
          </cell>
          <cell r="BX283">
            <v>1340</v>
          </cell>
          <cell r="BY283">
            <v>660</v>
          </cell>
          <cell r="BZ283">
            <v>680</v>
          </cell>
          <cell r="CA283">
            <v>1105</v>
          </cell>
          <cell r="CB283">
            <v>603</v>
          </cell>
          <cell r="CC283">
            <v>502</v>
          </cell>
          <cell r="CD283">
            <v>1017</v>
          </cell>
          <cell r="CE283">
            <v>559</v>
          </cell>
          <cell r="CF283">
            <v>458</v>
          </cell>
          <cell r="CG283">
            <v>1113</v>
          </cell>
          <cell r="CH283">
            <v>589</v>
          </cell>
          <cell r="CI283">
            <v>524</v>
          </cell>
          <cell r="CJ283">
            <v>1126</v>
          </cell>
          <cell r="CK283">
            <v>601</v>
          </cell>
          <cell r="CL283">
            <v>525</v>
          </cell>
          <cell r="CM283">
            <v>1175</v>
          </cell>
          <cell r="CN283">
            <v>608</v>
          </cell>
          <cell r="CO283">
            <v>567</v>
          </cell>
          <cell r="CP283">
            <v>1301</v>
          </cell>
          <cell r="CQ283">
            <v>670</v>
          </cell>
          <cell r="CR283">
            <v>631</v>
          </cell>
          <cell r="CS283">
            <v>1376</v>
          </cell>
          <cell r="CT283">
            <v>695</v>
          </cell>
          <cell r="CU283">
            <v>681</v>
          </cell>
          <cell r="CV283">
            <v>1395</v>
          </cell>
          <cell r="CW283">
            <v>672</v>
          </cell>
          <cell r="CX283">
            <v>723</v>
          </cell>
          <cell r="CY283">
            <v>1329</v>
          </cell>
          <cell r="CZ283">
            <v>662</v>
          </cell>
          <cell r="DA283">
            <v>667</v>
          </cell>
          <cell r="DB283">
            <v>1410</v>
          </cell>
          <cell r="DC283">
            <v>707</v>
          </cell>
          <cell r="DD283">
            <v>703</v>
          </cell>
          <cell r="DE283">
            <v>1271</v>
          </cell>
          <cell r="DF283">
            <v>636</v>
          </cell>
          <cell r="DG283">
            <v>635</v>
          </cell>
          <cell r="DH283">
            <v>1336</v>
          </cell>
          <cell r="DI283">
            <v>650</v>
          </cell>
          <cell r="DJ283">
            <v>686</v>
          </cell>
          <cell r="DK283">
            <v>1257</v>
          </cell>
          <cell r="DL283">
            <v>638</v>
          </cell>
          <cell r="DM283">
            <v>619</v>
          </cell>
          <cell r="DN283">
            <v>1282</v>
          </cell>
          <cell r="DO283">
            <v>622</v>
          </cell>
          <cell r="DP283">
            <v>660</v>
          </cell>
          <cell r="DQ283">
            <v>1288</v>
          </cell>
          <cell r="DR283">
            <v>643</v>
          </cell>
          <cell r="DS283">
            <v>645</v>
          </cell>
          <cell r="DT283">
            <v>1376</v>
          </cell>
          <cell r="DU283">
            <v>665</v>
          </cell>
          <cell r="DV283">
            <v>711</v>
          </cell>
          <cell r="DW283">
            <v>1226</v>
          </cell>
          <cell r="DX283">
            <v>582</v>
          </cell>
          <cell r="DY283">
            <v>644</v>
          </cell>
          <cell r="DZ283">
            <v>1308</v>
          </cell>
          <cell r="EA283">
            <v>602</v>
          </cell>
          <cell r="EB283">
            <v>706</v>
          </cell>
          <cell r="EC283">
            <v>1149</v>
          </cell>
          <cell r="ED283">
            <v>546</v>
          </cell>
          <cell r="EE283">
            <v>603</v>
          </cell>
          <cell r="EF283">
            <v>1101</v>
          </cell>
          <cell r="EG283">
            <v>530</v>
          </cell>
          <cell r="EH283">
            <v>571</v>
          </cell>
          <cell r="EI283">
            <v>1252</v>
          </cell>
          <cell r="EJ283">
            <v>577</v>
          </cell>
          <cell r="EK283">
            <v>675</v>
          </cell>
          <cell r="EL283">
            <v>1267</v>
          </cell>
          <cell r="EM283">
            <v>607</v>
          </cell>
          <cell r="EN283">
            <v>660</v>
          </cell>
          <cell r="EO283">
            <v>1340</v>
          </cell>
          <cell r="EP283">
            <v>628</v>
          </cell>
          <cell r="EQ283">
            <v>712</v>
          </cell>
          <cell r="ER283">
            <v>1427</v>
          </cell>
          <cell r="ES283">
            <v>703</v>
          </cell>
          <cell r="ET283">
            <v>724</v>
          </cell>
          <cell r="EU283">
            <v>1538</v>
          </cell>
          <cell r="EV283">
            <v>709</v>
          </cell>
          <cell r="EW283">
            <v>829</v>
          </cell>
          <cell r="EX283">
            <v>1557</v>
          </cell>
          <cell r="EY283">
            <v>748</v>
          </cell>
          <cell r="EZ283">
            <v>809</v>
          </cell>
          <cell r="FA283">
            <v>1603</v>
          </cell>
          <cell r="FB283">
            <v>764</v>
          </cell>
          <cell r="FC283">
            <v>839</v>
          </cell>
          <cell r="FD283">
            <v>1575</v>
          </cell>
          <cell r="FE283">
            <v>767</v>
          </cell>
          <cell r="FF283">
            <v>808</v>
          </cell>
          <cell r="FG283">
            <v>1586</v>
          </cell>
          <cell r="FH283">
            <v>760</v>
          </cell>
          <cell r="FI283">
            <v>826</v>
          </cell>
          <cell r="FJ283">
            <v>1661</v>
          </cell>
          <cell r="FK283">
            <v>792</v>
          </cell>
          <cell r="FL283">
            <v>869</v>
          </cell>
          <cell r="FM283">
            <v>1698</v>
          </cell>
          <cell r="FN283">
            <v>814</v>
          </cell>
          <cell r="FO283">
            <v>884</v>
          </cell>
          <cell r="FP283">
            <v>1705</v>
          </cell>
          <cell r="FQ283">
            <v>826</v>
          </cell>
          <cell r="FR283">
            <v>879</v>
          </cell>
          <cell r="FS283">
            <v>1680</v>
          </cell>
          <cell r="FT283">
            <v>811</v>
          </cell>
          <cell r="FU283">
            <v>869</v>
          </cell>
          <cell r="FV283">
            <v>1641</v>
          </cell>
          <cell r="FW283">
            <v>762</v>
          </cell>
          <cell r="FX283">
            <v>879</v>
          </cell>
          <cell r="FY283">
            <v>1581</v>
          </cell>
          <cell r="FZ283">
            <v>788</v>
          </cell>
          <cell r="GA283">
            <v>793</v>
          </cell>
          <cell r="GB283">
            <v>1581</v>
          </cell>
          <cell r="GC283">
            <v>764</v>
          </cell>
          <cell r="GD283">
            <v>817</v>
          </cell>
          <cell r="GE283">
            <v>1563</v>
          </cell>
          <cell r="GF283">
            <v>762</v>
          </cell>
          <cell r="GG283">
            <v>801</v>
          </cell>
          <cell r="GH283">
            <v>1525</v>
          </cell>
          <cell r="GI283">
            <v>770</v>
          </cell>
          <cell r="GJ283">
            <v>755</v>
          </cell>
          <cell r="GK283">
            <v>1449</v>
          </cell>
          <cell r="GL283">
            <v>712</v>
          </cell>
          <cell r="GM283">
            <v>737</v>
          </cell>
          <cell r="GN283">
            <v>1523</v>
          </cell>
          <cell r="GO283">
            <v>741</v>
          </cell>
          <cell r="GP283">
            <v>782</v>
          </cell>
          <cell r="GQ283">
            <v>1414</v>
          </cell>
          <cell r="GR283">
            <v>677</v>
          </cell>
          <cell r="GS283">
            <v>737</v>
          </cell>
          <cell r="GT283">
            <v>1434</v>
          </cell>
          <cell r="GU283">
            <v>706</v>
          </cell>
          <cell r="GV283">
            <v>728</v>
          </cell>
          <cell r="GW283">
            <v>1397</v>
          </cell>
          <cell r="GX283">
            <v>664</v>
          </cell>
          <cell r="GY283">
            <v>733</v>
          </cell>
          <cell r="GZ283">
            <v>1378</v>
          </cell>
          <cell r="HA283">
            <v>660</v>
          </cell>
          <cell r="HB283">
            <v>718</v>
          </cell>
          <cell r="HC283">
            <v>1445</v>
          </cell>
          <cell r="HD283">
            <v>698</v>
          </cell>
          <cell r="HE283">
            <v>747</v>
          </cell>
          <cell r="HF283">
            <v>1443</v>
          </cell>
          <cell r="HG283">
            <v>715</v>
          </cell>
          <cell r="HH283">
            <v>728</v>
          </cell>
          <cell r="HI283">
            <v>1413</v>
          </cell>
          <cell r="HJ283">
            <v>675</v>
          </cell>
          <cell r="HK283">
            <v>738</v>
          </cell>
          <cell r="HL283">
            <v>1500</v>
          </cell>
          <cell r="HM283">
            <v>741</v>
          </cell>
          <cell r="HN283">
            <v>759</v>
          </cell>
          <cell r="HO283">
            <v>1535</v>
          </cell>
          <cell r="HP283">
            <v>779</v>
          </cell>
          <cell r="HQ283">
            <v>756</v>
          </cell>
          <cell r="HR283">
            <v>1647</v>
          </cell>
          <cell r="HS283">
            <v>818</v>
          </cell>
          <cell r="HT283">
            <v>829</v>
          </cell>
          <cell r="HU283">
            <v>1312</v>
          </cell>
          <cell r="HV283">
            <v>615</v>
          </cell>
          <cell r="HW283">
            <v>697</v>
          </cell>
          <cell r="HX283">
            <v>1277</v>
          </cell>
          <cell r="HY283">
            <v>618</v>
          </cell>
          <cell r="HZ283">
            <v>659</v>
          </cell>
          <cell r="IA283">
            <v>1257</v>
          </cell>
          <cell r="IB283">
            <v>590</v>
          </cell>
          <cell r="IC283">
            <v>667</v>
          </cell>
          <cell r="ID283">
            <v>1185</v>
          </cell>
          <cell r="IE283">
            <v>579</v>
          </cell>
          <cell r="IF283">
            <v>606</v>
          </cell>
          <cell r="IG283">
            <v>1107</v>
          </cell>
          <cell r="IH283">
            <v>525</v>
          </cell>
          <cell r="II283">
            <v>582</v>
          </cell>
          <cell r="IJ283">
            <v>921</v>
          </cell>
          <cell r="IK283">
            <v>399</v>
          </cell>
          <cell r="IL283">
            <v>522</v>
          </cell>
          <cell r="IM283">
            <v>940</v>
          </cell>
          <cell r="IN283">
            <v>432</v>
          </cell>
          <cell r="IO283">
            <v>508</v>
          </cell>
          <cell r="IP283">
            <v>909</v>
          </cell>
          <cell r="IQ283">
            <v>408</v>
          </cell>
          <cell r="IR283">
            <v>501</v>
          </cell>
          <cell r="IS283">
            <v>873</v>
          </cell>
          <cell r="IT283">
            <v>422</v>
          </cell>
          <cell r="IU283">
            <v>451</v>
          </cell>
          <cell r="IV283">
            <v>908</v>
          </cell>
          <cell r="IW283">
            <v>408</v>
          </cell>
          <cell r="IX283">
            <v>500</v>
          </cell>
          <cell r="IY283">
            <v>822</v>
          </cell>
          <cell r="IZ283">
            <v>395</v>
          </cell>
          <cell r="JA283">
            <v>427</v>
          </cell>
          <cell r="JB283">
            <v>762</v>
          </cell>
          <cell r="JC283">
            <v>338</v>
          </cell>
          <cell r="JD283">
            <v>424</v>
          </cell>
          <cell r="JE283">
            <v>758</v>
          </cell>
          <cell r="JF283">
            <v>332</v>
          </cell>
          <cell r="JG283">
            <v>426</v>
          </cell>
          <cell r="JH283">
            <v>700</v>
          </cell>
          <cell r="JI283">
            <v>320</v>
          </cell>
          <cell r="JJ283">
            <v>380</v>
          </cell>
          <cell r="JK283">
            <v>642</v>
          </cell>
          <cell r="JL283">
            <v>281</v>
          </cell>
          <cell r="JM283">
            <v>361</v>
          </cell>
          <cell r="JN283">
            <v>643</v>
          </cell>
          <cell r="JO283">
            <v>249</v>
          </cell>
          <cell r="JP283">
            <v>394</v>
          </cell>
          <cell r="JQ283">
            <v>664</v>
          </cell>
          <cell r="JR283">
            <v>264</v>
          </cell>
          <cell r="JS283">
            <v>400</v>
          </cell>
          <cell r="JT283">
            <v>541</v>
          </cell>
          <cell r="JU283">
            <v>208</v>
          </cell>
          <cell r="JV283">
            <v>333</v>
          </cell>
          <cell r="JW283">
            <v>502</v>
          </cell>
          <cell r="JX283">
            <v>190</v>
          </cell>
          <cell r="JY283">
            <v>312</v>
          </cell>
          <cell r="JZ283">
            <v>456</v>
          </cell>
          <cell r="KA283">
            <v>185</v>
          </cell>
          <cell r="KB283">
            <v>271</v>
          </cell>
          <cell r="KC283">
            <v>402</v>
          </cell>
          <cell r="KD283">
            <v>134</v>
          </cell>
          <cell r="KE283">
            <v>268</v>
          </cell>
          <cell r="KF283">
            <v>1525</v>
          </cell>
          <cell r="KG283">
            <v>470</v>
          </cell>
          <cell r="KH283">
            <v>1055</v>
          </cell>
        </row>
        <row r="284">
          <cell r="C284" t="str">
            <v>Teignbridge</v>
          </cell>
          <cell r="D284" t="str">
            <v>E07000045</v>
          </cell>
          <cell r="E284" t="str">
            <v>Non-metropolitan District</v>
          </cell>
          <cell r="F284">
            <v>128826</v>
          </cell>
          <cell r="G284">
            <v>74959</v>
          </cell>
          <cell r="H284">
            <v>3.8847127500000003</v>
          </cell>
          <cell r="I284">
            <v>0.58186235697762878</v>
          </cell>
          <cell r="J284">
            <v>5897</v>
          </cell>
          <cell r="K284">
            <v>5344</v>
          </cell>
          <cell r="L284">
            <v>6109</v>
          </cell>
          <cell r="M284">
            <v>6272</v>
          </cell>
          <cell r="N284">
            <v>6686</v>
          </cell>
          <cell r="O284">
            <v>7245</v>
          </cell>
          <cell r="P284">
            <v>9345</v>
          </cell>
          <cell r="Q284">
            <v>10071</v>
          </cell>
          <cell r="R284">
            <v>8607</v>
          </cell>
          <cell r="S284">
            <v>9383</v>
          </cell>
          <cell r="T284">
            <v>62282</v>
          </cell>
          <cell r="U284">
            <v>66544</v>
          </cell>
          <cell r="V284">
            <v>1183</v>
          </cell>
          <cell r="W284">
            <v>597</v>
          </cell>
          <cell r="X284">
            <v>586</v>
          </cell>
          <cell r="Y284">
            <v>1201</v>
          </cell>
          <cell r="Z284">
            <v>615</v>
          </cell>
          <cell r="AA284">
            <v>586</v>
          </cell>
          <cell r="AB284">
            <v>1351</v>
          </cell>
          <cell r="AC284">
            <v>712</v>
          </cell>
          <cell r="AD284">
            <v>639</v>
          </cell>
          <cell r="AE284">
            <v>1368</v>
          </cell>
          <cell r="AF284">
            <v>699</v>
          </cell>
          <cell r="AG284">
            <v>669</v>
          </cell>
          <cell r="AH284">
            <v>1302</v>
          </cell>
          <cell r="AI284">
            <v>675</v>
          </cell>
          <cell r="AJ284">
            <v>627</v>
          </cell>
          <cell r="AK284">
            <v>1373</v>
          </cell>
          <cell r="AL284">
            <v>707</v>
          </cell>
          <cell r="AM284">
            <v>666</v>
          </cell>
          <cell r="AN284">
            <v>1273</v>
          </cell>
          <cell r="AO284">
            <v>670</v>
          </cell>
          <cell r="AP284">
            <v>603</v>
          </cell>
          <cell r="AQ284">
            <v>1383</v>
          </cell>
          <cell r="AR284">
            <v>736</v>
          </cell>
          <cell r="AS284">
            <v>647</v>
          </cell>
          <cell r="AT284">
            <v>1327</v>
          </cell>
          <cell r="AU284">
            <v>696</v>
          </cell>
          <cell r="AV284">
            <v>631</v>
          </cell>
          <cell r="AW284">
            <v>1367</v>
          </cell>
          <cell r="AX284">
            <v>699</v>
          </cell>
          <cell r="AY284">
            <v>668</v>
          </cell>
          <cell r="AZ284">
            <v>1332</v>
          </cell>
          <cell r="BA284">
            <v>668</v>
          </cell>
          <cell r="BB284">
            <v>664</v>
          </cell>
          <cell r="BC284">
            <v>1273</v>
          </cell>
          <cell r="BD284">
            <v>655</v>
          </cell>
          <cell r="BE284">
            <v>618</v>
          </cell>
          <cell r="BF284">
            <v>1305</v>
          </cell>
          <cell r="BG284">
            <v>687</v>
          </cell>
          <cell r="BH284">
            <v>618</v>
          </cell>
          <cell r="BI284">
            <v>1204</v>
          </cell>
          <cell r="BJ284">
            <v>606</v>
          </cell>
          <cell r="BK284">
            <v>598</v>
          </cell>
          <cell r="BL284">
            <v>1334</v>
          </cell>
          <cell r="BM284">
            <v>691</v>
          </cell>
          <cell r="BN284">
            <v>643</v>
          </cell>
          <cell r="BO284">
            <v>1353</v>
          </cell>
          <cell r="BP284">
            <v>705</v>
          </cell>
          <cell r="BQ284">
            <v>648</v>
          </cell>
          <cell r="BR284">
            <v>1449</v>
          </cell>
          <cell r="BS284">
            <v>788</v>
          </cell>
          <cell r="BT284">
            <v>661</v>
          </cell>
          <cell r="BU284">
            <v>1439</v>
          </cell>
          <cell r="BV284">
            <v>738</v>
          </cell>
          <cell r="BW284">
            <v>701</v>
          </cell>
          <cell r="BX284">
            <v>1419</v>
          </cell>
          <cell r="BY284">
            <v>743</v>
          </cell>
          <cell r="BZ284">
            <v>676</v>
          </cell>
          <cell r="CA284">
            <v>1178</v>
          </cell>
          <cell r="CB284">
            <v>649</v>
          </cell>
          <cell r="CC284">
            <v>529</v>
          </cell>
          <cell r="CD284">
            <v>932</v>
          </cell>
          <cell r="CE284">
            <v>471</v>
          </cell>
          <cell r="CF284">
            <v>461</v>
          </cell>
          <cell r="CG284">
            <v>1086</v>
          </cell>
          <cell r="CH284">
            <v>607</v>
          </cell>
          <cell r="CI284">
            <v>479</v>
          </cell>
          <cell r="CJ284">
            <v>1233</v>
          </cell>
          <cell r="CK284">
            <v>644</v>
          </cell>
          <cell r="CL284">
            <v>589</v>
          </cell>
          <cell r="CM284">
            <v>1270</v>
          </cell>
          <cell r="CN284">
            <v>658</v>
          </cell>
          <cell r="CO284">
            <v>612</v>
          </cell>
          <cell r="CP284">
            <v>1235</v>
          </cell>
          <cell r="CQ284">
            <v>599</v>
          </cell>
          <cell r="CR284">
            <v>636</v>
          </cell>
          <cell r="CS284">
            <v>1223</v>
          </cell>
          <cell r="CT284">
            <v>590</v>
          </cell>
          <cell r="CU284">
            <v>633</v>
          </cell>
          <cell r="CV284">
            <v>1334</v>
          </cell>
          <cell r="CW284">
            <v>647</v>
          </cell>
          <cell r="CX284">
            <v>687</v>
          </cell>
          <cell r="CY284">
            <v>1372</v>
          </cell>
          <cell r="CZ284">
            <v>701</v>
          </cell>
          <cell r="DA284">
            <v>671</v>
          </cell>
          <cell r="DB284">
            <v>1242</v>
          </cell>
          <cell r="DC284">
            <v>656</v>
          </cell>
          <cell r="DD284">
            <v>586</v>
          </cell>
          <cell r="DE284">
            <v>1146</v>
          </cell>
          <cell r="DF284">
            <v>584</v>
          </cell>
          <cell r="DG284">
            <v>562</v>
          </cell>
          <cell r="DH284">
            <v>1218</v>
          </cell>
          <cell r="DI284">
            <v>595</v>
          </cell>
          <cell r="DJ284">
            <v>623</v>
          </cell>
          <cell r="DK284">
            <v>1169</v>
          </cell>
          <cell r="DL284">
            <v>574</v>
          </cell>
          <cell r="DM284">
            <v>595</v>
          </cell>
          <cell r="DN284">
            <v>1238</v>
          </cell>
          <cell r="DO284">
            <v>566</v>
          </cell>
          <cell r="DP284">
            <v>672</v>
          </cell>
          <cell r="DQ284">
            <v>1219</v>
          </cell>
          <cell r="DR284">
            <v>603</v>
          </cell>
          <cell r="DS284">
            <v>616</v>
          </cell>
          <cell r="DT284">
            <v>1220</v>
          </cell>
          <cell r="DU284">
            <v>593</v>
          </cell>
          <cell r="DV284">
            <v>627</v>
          </cell>
          <cell r="DW284">
            <v>1315</v>
          </cell>
          <cell r="DX284">
            <v>642</v>
          </cell>
          <cell r="DY284">
            <v>673</v>
          </cell>
          <cell r="DZ284">
            <v>1333</v>
          </cell>
          <cell r="EA284">
            <v>658</v>
          </cell>
          <cell r="EB284">
            <v>675</v>
          </cell>
          <cell r="EC284">
            <v>1193</v>
          </cell>
          <cell r="ED284">
            <v>597</v>
          </cell>
          <cell r="EE284">
            <v>596</v>
          </cell>
          <cell r="EF284">
            <v>1299</v>
          </cell>
          <cell r="EG284">
            <v>619</v>
          </cell>
          <cell r="EH284">
            <v>680</v>
          </cell>
          <cell r="EI284">
            <v>1227</v>
          </cell>
          <cell r="EJ284">
            <v>570</v>
          </cell>
          <cell r="EK284">
            <v>657</v>
          </cell>
          <cell r="EL284">
            <v>1319</v>
          </cell>
          <cell r="EM284">
            <v>618</v>
          </cell>
          <cell r="EN284">
            <v>701</v>
          </cell>
          <cell r="EO284">
            <v>1364</v>
          </cell>
          <cell r="EP284">
            <v>668</v>
          </cell>
          <cell r="EQ284">
            <v>696</v>
          </cell>
          <cell r="ER284">
            <v>1571</v>
          </cell>
          <cell r="ES284">
            <v>738</v>
          </cell>
          <cell r="ET284">
            <v>833</v>
          </cell>
          <cell r="EU284">
            <v>1638</v>
          </cell>
          <cell r="EV284">
            <v>749</v>
          </cell>
          <cell r="EW284">
            <v>889</v>
          </cell>
          <cell r="EX284">
            <v>1672</v>
          </cell>
          <cell r="EY284">
            <v>827</v>
          </cell>
          <cell r="EZ284">
            <v>845</v>
          </cell>
          <cell r="FA284">
            <v>1721</v>
          </cell>
          <cell r="FB284">
            <v>869</v>
          </cell>
          <cell r="FC284">
            <v>852</v>
          </cell>
          <cell r="FD284">
            <v>1831</v>
          </cell>
          <cell r="FE284">
            <v>835</v>
          </cell>
          <cell r="FF284">
            <v>996</v>
          </cell>
          <cell r="FG284">
            <v>1848</v>
          </cell>
          <cell r="FH284">
            <v>902</v>
          </cell>
          <cell r="FI284">
            <v>946</v>
          </cell>
          <cell r="FJ284">
            <v>1947</v>
          </cell>
          <cell r="FK284">
            <v>906</v>
          </cell>
          <cell r="FL284">
            <v>1041</v>
          </cell>
          <cell r="FM284">
            <v>1931</v>
          </cell>
          <cell r="FN284">
            <v>928</v>
          </cell>
          <cell r="FO284">
            <v>1003</v>
          </cell>
          <cell r="FP284">
            <v>2051</v>
          </cell>
          <cell r="FQ284">
            <v>1025</v>
          </cell>
          <cell r="FR284">
            <v>1026</v>
          </cell>
          <cell r="FS284">
            <v>2078</v>
          </cell>
          <cell r="FT284">
            <v>1002</v>
          </cell>
          <cell r="FU284">
            <v>1076</v>
          </cell>
          <cell r="FV284">
            <v>2020</v>
          </cell>
          <cell r="FW284">
            <v>945</v>
          </cell>
          <cell r="FX284">
            <v>1075</v>
          </cell>
          <cell r="FY284">
            <v>2032</v>
          </cell>
          <cell r="FZ284">
            <v>1017</v>
          </cell>
          <cell r="GA284">
            <v>1015</v>
          </cell>
          <cell r="GB284">
            <v>1957</v>
          </cell>
          <cell r="GC284">
            <v>916</v>
          </cell>
          <cell r="GD284">
            <v>1041</v>
          </cell>
          <cell r="GE284">
            <v>1855</v>
          </cell>
          <cell r="GF284">
            <v>925</v>
          </cell>
          <cell r="GG284">
            <v>930</v>
          </cell>
          <cell r="GH284">
            <v>1813</v>
          </cell>
          <cell r="GI284">
            <v>854</v>
          </cell>
          <cell r="GJ284">
            <v>959</v>
          </cell>
          <cell r="GK284">
            <v>1799</v>
          </cell>
          <cell r="GL284">
            <v>873</v>
          </cell>
          <cell r="GM284">
            <v>926</v>
          </cell>
          <cell r="GN284">
            <v>1785</v>
          </cell>
          <cell r="GO284">
            <v>846</v>
          </cell>
          <cell r="GP284">
            <v>939</v>
          </cell>
          <cell r="GQ284">
            <v>1712</v>
          </cell>
          <cell r="GR284">
            <v>795</v>
          </cell>
          <cell r="GS284">
            <v>917</v>
          </cell>
          <cell r="GT284">
            <v>1722</v>
          </cell>
          <cell r="GU284">
            <v>849</v>
          </cell>
          <cell r="GV284">
            <v>873</v>
          </cell>
          <cell r="GW284">
            <v>1831</v>
          </cell>
          <cell r="GX284">
            <v>888</v>
          </cell>
          <cell r="GY284">
            <v>943</v>
          </cell>
          <cell r="GZ284">
            <v>1887</v>
          </cell>
          <cell r="HA284">
            <v>888</v>
          </cell>
          <cell r="HB284">
            <v>999</v>
          </cell>
          <cell r="HC284">
            <v>1772</v>
          </cell>
          <cell r="HD284">
            <v>805</v>
          </cell>
          <cell r="HE284">
            <v>967</v>
          </cell>
          <cell r="HF284">
            <v>1814</v>
          </cell>
          <cell r="HG284">
            <v>884</v>
          </cell>
          <cell r="HH284">
            <v>930</v>
          </cell>
          <cell r="HI284">
            <v>1879</v>
          </cell>
          <cell r="HJ284">
            <v>911</v>
          </cell>
          <cell r="HK284">
            <v>968</v>
          </cell>
          <cell r="HL284">
            <v>1914</v>
          </cell>
          <cell r="HM284">
            <v>905</v>
          </cell>
          <cell r="HN284">
            <v>1009</v>
          </cell>
          <cell r="HO284">
            <v>2156</v>
          </cell>
          <cell r="HP284">
            <v>997</v>
          </cell>
          <cell r="HQ284">
            <v>1159</v>
          </cell>
          <cell r="HR284">
            <v>2396</v>
          </cell>
          <cell r="HS284">
            <v>1194</v>
          </cell>
          <cell r="HT284">
            <v>1202</v>
          </cell>
          <cell r="HU284">
            <v>1853</v>
          </cell>
          <cell r="HV284">
            <v>877</v>
          </cell>
          <cell r="HW284">
            <v>976</v>
          </cell>
          <cell r="HX284">
            <v>1806</v>
          </cell>
          <cell r="HY284">
            <v>912</v>
          </cell>
          <cell r="HZ284">
            <v>894</v>
          </cell>
          <cell r="IA284">
            <v>1716</v>
          </cell>
          <cell r="IB284">
            <v>844</v>
          </cell>
          <cell r="IC284">
            <v>872</v>
          </cell>
          <cell r="ID284">
            <v>1643</v>
          </cell>
          <cell r="IE284">
            <v>770</v>
          </cell>
          <cell r="IF284">
            <v>873</v>
          </cell>
          <cell r="IG284">
            <v>1405</v>
          </cell>
          <cell r="IH284">
            <v>684</v>
          </cell>
          <cell r="II284">
            <v>721</v>
          </cell>
          <cell r="IJ284">
            <v>1193</v>
          </cell>
          <cell r="IK284">
            <v>553</v>
          </cell>
          <cell r="IL284">
            <v>640</v>
          </cell>
          <cell r="IM284">
            <v>1234</v>
          </cell>
          <cell r="IN284">
            <v>579</v>
          </cell>
          <cell r="IO284">
            <v>655</v>
          </cell>
          <cell r="IP284">
            <v>1204</v>
          </cell>
          <cell r="IQ284">
            <v>545</v>
          </cell>
          <cell r="IR284">
            <v>659</v>
          </cell>
          <cell r="IS284">
            <v>1148</v>
          </cell>
          <cell r="IT284">
            <v>552</v>
          </cell>
          <cell r="IU284">
            <v>596</v>
          </cell>
          <cell r="IV284">
            <v>1095</v>
          </cell>
          <cell r="IW284">
            <v>511</v>
          </cell>
          <cell r="IX284">
            <v>584</v>
          </cell>
          <cell r="IY284">
            <v>1036</v>
          </cell>
          <cell r="IZ284">
            <v>472</v>
          </cell>
          <cell r="JA284">
            <v>564</v>
          </cell>
          <cell r="JB284">
            <v>964</v>
          </cell>
          <cell r="JC284">
            <v>436</v>
          </cell>
          <cell r="JD284">
            <v>528</v>
          </cell>
          <cell r="JE284">
            <v>913</v>
          </cell>
          <cell r="JF284">
            <v>409</v>
          </cell>
          <cell r="JG284">
            <v>504</v>
          </cell>
          <cell r="JH284">
            <v>840</v>
          </cell>
          <cell r="JI284">
            <v>333</v>
          </cell>
          <cell r="JJ284">
            <v>507</v>
          </cell>
          <cell r="JK284">
            <v>825</v>
          </cell>
          <cell r="JL284">
            <v>374</v>
          </cell>
          <cell r="JM284">
            <v>451</v>
          </cell>
          <cell r="JN284">
            <v>789</v>
          </cell>
          <cell r="JO284">
            <v>338</v>
          </cell>
          <cell r="JP284">
            <v>451</v>
          </cell>
          <cell r="JQ284">
            <v>669</v>
          </cell>
          <cell r="JR284">
            <v>237</v>
          </cell>
          <cell r="JS284">
            <v>432</v>
          </cell>
          <cell r="JT284">
            <v>666</v>
          </cell>
          <cell r="JU284">
            <v>278</v>
          </cell>
          <cell r="JV284">
            <v>388</v>
          </cell>
          <cell r="JW284">
            <v>610</v>
          </cell>
          <cell r="JX284">
            <v>208</v>
          </cell>
          <cell r="JY284">
            <v>402</v>
          </cell>
          <cell r="JZ284">
            <v>572</v>
          </cell>
          <cell r="KA284">
            <v>188</v>
          </cell>
          <cell r="KB284">
            <v>384</v>
          </cell>
          <cell r="KC284">
            <v>455</v>
          </cell>
          <cell r="KD284">
            <v>162</v>
          </cell>
          <cell r="KE284">
            <v>293</v>
          </cell>
          <cell r="KF284">
            <v>1957</v>
          </cell>
          <cell r="KG284">
            <v>551</v>
          </cell>
          <cell r="KH284">
            <v>1406</v>
          </cell>
        </row>
        <row r="285">
          <cell r="C285" t="str">
            <v>Telford and Wrekin</v>
          </cell>
          <cell r="D285" t="str">
            <v>E06000020</v>
          </cell>
          <cell r="E285" t="str">
            <v>Unitary Authority</v>
          </cell>
          <cell r="F285">
            <v>171159</v>
          </cell>
          <cell r="G285">
            <v>108226</v>
          </cell>
          <cell r="H285">
            <v>4.62247159</v>
          </cell>
          <cell r="I285">
            <v>0.6323126449675448</v>
          </cell>
          <cell r="J285">
            <v>10361</v>
          </cell>
          <cell r="K285">
            <v>9626</v>
          </cell>
          <cell r="L285">
            <v>10797</v>
          </cell>
          <cell r="M285">
            <v>10801</v>
          </cell>
          <cell r="N285">
            <v>11215</v>
          </cell>
          <cell r="O285">
            <v>10859</v>
          </cell>
          <cell r="P285">
            <v>12559</v>
          </cell>
          <cell r="Q285">
            <v>12457</v>
          </cell>
          <cell r="R285">
            <v>9533</v>
          </cell>
          <cell r="S285">
            <v>10018</v>
          </cell>
          <cell r="T285">
            <v>84897</v>
          </cell>
          <cell r="U285">
            <v>86262</v>
          </cell>
          <cell r="V285">
            <v>2040</v>
          </cell>
          <cell r="W285">
            <v>1051</v>
          </cell>
          <cell r="X285">
            <v>989</v>
          </cell>
          <cell r="Y285">
            <v>2229</v>
          </cell>
          <cell r="Z285">
            <v>1113</v>
          </cell>
          <cell r="AA285">
            <v>1116</v>
          </cell>
          <cell r="AB285">
            <v>2263</v>
          </cell>
          <cell r="AC285">
            <v>1198</v>
          </cell>
          <cell r="AD285">
            <v>1065</v>
          </cell>
          <cell r="AE285">
            <v>2346</v>
          </cell>
          <cell r="AF285">
            <v>1185</v>
          </cell>
          <cell r="AG285">
            <v>1161</v>
          </cell>
          <cell r="AH285">
            <v>2398</v>
          </cell>
          <cell r="AI285">
            <v>1190</v>
          </cell>
          <cell r="AJ285">
            <v>1208</v>
          </cell>
          <cell r="AK285">
            <v>2394</v>
          </cell>
          <cell r="AL285">
            <v>1213</v>
          </cell>
          <cell r="AM285">
            <v>1181</v>
          </cell>
          <cell r="AN285">
            <v>2292</v>
          </cell>
          <cell r="AO285">
            <v>1165</v>
          </cell>
          <cell r="AP285">
            <v>1127</v>
          </cell>
          <cell r="AQ285">
            <v>2233</v>
          </cell>
          <cell r="AR285">
            <v>1154</v>
          </cell>
          <cell r="AS285">
            <v>1079</v>
          </cell>
          <cell r="AT285">
            <v>2305</v>
          </cell>
          <cell r="AU285">
            <v>1193</v>
          </cell>
          <cell r="AV285">
            <v>1112</v>
          </cell>
          <cell r="AW285">
            <v>2187</v>
          </cell>
          <cell r="AX285">
            <v>1062</v>
          </cell>
          <cell r="AY285">
            <v>1125</v>
          </cell>
          <cell r="AZ285">
            <v>2102</v>
          </cell>
          <cell r="BA285">
            <v>1015</v>
          </cell>
          <cell r="BB285">
            <v>1087</v>
          </cell>
          <cell r="BC285">
            <v>2033</v>
          </cell>
          <cell r="BD285">
            <v>1015</v>
          </cell>
          <cell r="BE285">
            <v>1018</v>
          </cell>
          <cell r="BF285">
            <v>1938</v>
          </cell>
          <cell r="BG285">
            <v>936</v>
          </cell>
          <cell r="BH285">
            <v>1002</v>
          </cell>
          <cell r="BI285">
            <v>1980</v>
          </cell>
          <cell r="BJ285">
            <v>973</v>
          </cell>
          <cell r="BK285">
            <v>1007</v>
          </cell>
          <cell r="BL285">
            <v>1990</v>
          </cell>
          <cell r="BM285">
            <v>997</v>
          </cell>
          <cell r="BN285">
            <v>993</v>
          </cell>
          <cell r="BO285">
            <v>2178</v>
          </cell>
          <cell r="BP285">
            <v>1102</v>
          </cell>
          <cell r="BQ285">
            <v>1076</v>
          </cell>
          <cell r="BR285">
            <v>2037</v>
          </cell>
          <cell r="BS285">
            <v>1037</v>
          </cell>
          <cell r="BT285">
            <v>1000</v>
          </cell>
          <cell r="BU285">
            <v>2186</v>
          </cell>
          <cell r="BV285">
            <v>1106</v>
          </cell>
          <cell r="BW285">
            <v>1080</v>
          </cell>
          <cell r="BX285">
            <v>2315</v>
          </cell>
          <cell r="BY285">
            <v>1158</v>
          </cell>
          <cell r="BZ285">
            <v>1157</v>
          </cell>
          <cell r="CA285">
            <v>2186</v>
          </cell>
          <cell r="CB285">
            <v>1195</v>
          </cell>
          <cell r="CC285">
            <v>991</v>
          </cell>
          <cell r="CD285">
            <v>2259</v>
          </cell>
          <cell r="CE285">
            <v>1125</v>
          </cell>
          <cell r="CF285">
            <v>1134</v>
          </cell>
          <cell r="CG285">
            <v>2320</v>
          </cell>
          <cell r="CH285">
            <v>1199</v>
          </cell>
          <cell r="CI285">
            <v>1121</v>
          </cell>
          <cell r="CJ285">
            <v>2232</v>
          </cell>
          <cell r="CK285">
            <v>1146</v>
          </cell>
          <cell r="CL285">
            <v>1086</v>
          </cell>
          <cell r="CM285">
            <v>2250</v>
          </cell>
          <cell r="CN285">
            <v>1213</v>
          </cell>
          <cell r="CO285">
            <v>1037</v>
          </cell>
          <cell r="CP285">
            <v>2202</v>
          </cell>
          <cell r="CQ285">
            <v>1182</v>
          </cell>
          <cell r="CR285">
            <v>1020</v>
          </cell>
          <cell r="CS285">
            <v>1969</v>
          </cell>
          <cell r="CT285">
            <v>1096</v>
          </cell>
          <cell r="CU285">
            <v>873</v>
          </cell>
          <cell r="CV285">
            <v>2271</v>
          </cell>
          <cell r="CW285">
            <v>1135</v>
          </cell>
          <cell r="CX285">
            <v>1136</v>
          </cell>
          <cell r="CY285">
            <v>2067</v>
          </cell>
          <cell r="CZ285">
            <v>963</v>
          </cell>
          <cell r="DA285">
            <v>1104</v>
          </cell>
          <cell r="DB285">
            <v>1989</v>
          </cell>
          <cell r="DC285">
            <v>972</v>
          </cell>
          <cell r="DD285">
            <v>1017</v>
          </cell>
          <cell r="DE285">
            <v>2226</v>
          </cell>
          <cell r="DF285">
            <v>1066</v>
          </cell>
          <cell r="DG285">
            <v>1160</v>
          </cell>
          <cell r="DH285">
            <v>2283</v>
          </cell>
          <cell r="DI285">
            <v>1167</v>
          </cell>
          <cell r="DJ285">
            <v>1116</v>
          </cell>
          <cell r="DK285">
            <v>2166</v>
          </cell>
          <cell r="DL285">
            <v>1062</v>
          </cell>
          <cell r="DM285">
            <v>1104</v>
          </cell>
          <cell r="DN285">
            <v>2303</v>
          </cell>
          <cell r="DO285">
            <v>1166</v>
          </cell>
          <cell r="DP285">
            <v>1137</v>
          </cell>
          <cell r="DQ285">
            <v>2186</v>
          </cell>
          <cell r="DR285">
            <v>1102</v>
          </cell>
          <cell r="DS285">
            <v>1084</v>
          </cell>
          <cell r="DT285">
            <v>2138</v>
          </cell>
          <cell r="DU285">
            <v>1068</v>
          </cell>
          <cell r="DV285">
            <v>1070</v>
          </cell>
          <cell r="DW285">
            <v>2255</v>
          </cell>
          <cell r="DX285">
            <v>1137</v>
          </cell>
          <cell r="DY285">
            <v>1118</v>
          </cell>
          <cell r="DZ285">
            <v>2290</v>
          </cell>
          <cell r="EA285">
            <v>1074</v>
          </cell>
          <cell r="EB285">
            <v>1216</v>
          </cell>
          <cell r="EC285">
            <v>1958</v>
          </cell>
          <cell r="ED285">
            <v>997</v>
          </cell>
          <cell r="EE285">
            <v>961</v>
          </cell>
          <cell r="EF285">
            <v>1960</v>
          </cell>
          <cell r="EG285">
            <v>1016</v>
          </cell>
          <cell r="EH285">
            <v>944</v>
          </cell>
          <cell r="EI285">
            <v>1953</v>
          </cell>
          <cell r="EJ285">
            <v>1004</v>
          </cell>
          <cell r="EK285">
            <v>949</v>
          </cell>
          <cell r="EL285">
            <v>2164</v>
          </cell>
          <cell r="EM285">
            <v>1150</v>
          </cell>
          <cell r="EN285">
            <v>1014</v>
          </cell>
          <cell r="EO285">
            <v>2162</v>
          </cell>
          <cell r="EP285">
            <v>1094</v>
          </cell>
          <cell r="EQ285">
            <v>1068</v>
          </cell>
          <cell r="ER285">
            <v>2308</v>
          </cell>
          <cell r="ES285">
            <v>1193</v>
          </cell>
          <cell r="ET285">
            <v>1115</v>
          </cell>
          <cell r="EU285">
            <v>2428</v>
          </cell>
          <cell r="EV285">
            <v>1224</v>
          </cell>
          <cell r="EW285">
            <v>1204</v>
          </cell>
          <cell r="EX285">
            <v>2596</v>
          </cell>
          <cell r="EY285">
            <v>1326</v>
          </cell>
          <cell r="EZ285">
            <v>1270</v>
          </cell>
          <cell r="FA285">
            <v>2565</v>
          </cell>
          <cell r="FB285">
            <v>1267</v>
          </cell>
          <cell r="FC285">
            <v>1298</v>
          </cell>
          <cell r="FD285">
            <v>2552</v>
          </cell>
          <cell r="FE285">
            <v>1311</v>
          </cell>
          <cell r="FF285">
            <v>1241</v>
          </cell>
          <cell r="FG285">
            <v>2603</v>
          </cell>
          <cell r="FH285">
            <v>1313</v>
          </cell>
          <cell r="FI285">
            <v>1290</v>
          </cell>
          <cell r="FJ285">
            <v>2538</v>
          </cell>
          <cell r="FK285">
            <v>1304</v>
          </cell>
          <cell r="FL285">
            <v>1234</v>
          </cell>
          <cell r="FM285">
            <v>2590</v>
          </cell>
          <cell r="FN285">
            <v>1291</v>
          </cell>
          <cell r="FO285">
            <v>1299</v>
          </cell>
          <cell r="FP285">
            <v>2576</v>
          </cell>
          <cell r="FQ285">
            <v>1255</v>
          </cell>
          <cell r="FR285">
            <v>1321</v>
          </cell>
          <cell r="FS285">
            <v>2572</v>
          </cell>
          <cell r="FT285">
            <v>1290</v>
          </cell>
          <cell r="FU285">
            <v>1282</v>
          </cell>
          <cell r="FV285">
            <v>2431</v>
          </cell>
          <cell r="FW285">
            <v>1209</v>
          </cell>
          <cell r="FX285">
            <v>1222</v>
          </cell>
          <cell r="FY285">
            <v>2338</v>
          </cell>
          <cell r="FZ285">
            <v>1206</v>
          </cell>
          <cell r="GA285">
            <v>1132</v>
          </cell>
          <cell r="GB285">
            <v>2251</v>
          </cell>
          <cell r="GC285">
            <v>1113</v>
          </cell>
          <cell r="GD285">
            <v>1138</v>
          </cell>
          <cell r="GE285">
            <v>2164</v>
          </cell>
          <cell r="GF285">
            <v>971</v>
          </cell>
          <cell r="GG285">
            <v>1193</v>
          </cell>
          <cell r="GH285">
            <v>2124</v>
          </cell>
          <cell r="GI285">
            <v>1058</v>
          </cell>
          <cell r="GJ285">
            <v>1066</v>
          </cell>
          <cell r="GK285">
            <v>2018</v>
          </cell>
          <cell r="GL285">
            <v>1010</v>
          </cell>
          <cell r="GM285">
            <v>1008</v>
          </cell>
          <cell r="GN285">
            <v>1828</v>
          </cell>
          <cell r="GO285">
            <v>914</v>
          </cell>
          <cell r="GP285">
            <v>914</v>
          </cell>
          <cell r="GQ285">
            <v>1910</v>
          </cell>
          <cell r="GR285">
            <v>927</v>
          </cell>
          <cell r="GS285">
            <v>983</v>
          </cell>
          <cell r="GT285">
            <v>1948</v>
          </cell>
          <cell r="GU285">
            <v>937</v>
          </cell>
          <cell r="GV285">
            <v>1011</v>
          </cell>
          <cell r="GW285">
            <v>1972</v>
          </cell>
          <cell r="GX285">
            <v>967</v>
          </cell>
          <cell r="GY285">
            <v>1005</v>
          </cell>
          <cell r="GZ285">
            <v>1843</v>
          </cell>
          <cell r="HA285">
            <v>912</v>
          </cell>
          <cell r="HB285">
            <v>931</v>
          </cell>
          <cell r="HC285">
            <v>1924</v>
          </cell>
          <cell r="HD285">
            <v>975</v>
          </cell>
          <cell r="HE285">
            <v>949</v>
          </cell>
          <cell r="HF285">
            <v>1820</v>
          </cell>
          <cell r="HG285">
            <v>862</v>
          </cell>
          <cell r="HH285">
            <v>958</v>
          </cell>
          <cell r="HI285">
            <v>1881</v>
          </cell>
          <cell r="HJ285">
            <v>927</v>
          </cell>
          <cell r="HK285">
            <v>954</v>
          </cell>
          <cell r="HL285">
            <v>1929</v>
          </cell>
          <cell r="HM285">
            <v>955</v>
          </cell>
          <cell r="HN285">
            <v>974</v>
          </cell>
          <cell r="HO285">
            <v>1870</v>
          </cell>
          <cell r="HP285">
            <v>891</v>
          </cell>
          <cell r="HQ285">
            <v>979</v>
          </cell>
          <cell r="HR285">
            <v>2071</v>
          </cell>
          <cell r="HS285">
            <v>955</v>
          </cell>
          <cell r="HT285">
            <v>1116</v>
          </cell>
          <cell r="HU285">
            <v>1634</v>
          </cell>
          <cell r="HV285">
            <v>759</v>
          </cell>
          <cell r="HW285">
            <v>875</v>
          </cell>
          <cell r="HX285">
            <v>1526</v>
          </cell>
          <cell r="HY285">
            <v>772</v>
          </cell>
          <cell r="HZ285">
            <v>754</v>
          </cell>
          <cell r="IA285">
            <v>1556</v>
          </cell>
          <cell r="IB285">
            <v>763</v>
          </cell>
          <cell r="IC285">
            <v>793</v>
          </cell>
          <cell r="ID285">
            <v>1442</v>
          </cell>
          <cell r="IE285">
            <v>696</v>
          </cell>
          <cell r="IF285">
            <v>746</v>
          </cell>
          <cell r="IG285">
            <v>1335</v>
          </cell>
          <cell r="IH285">
            <v>629</v>
          </cell>
          <cell r="II285">
            <v>706</v>
          </cell>
          <cell r="IJ285">
            <v>1197</v>
          </cell>
          <cell r="IK285">
            <v>602</v>
          </cell>
          <cell r="IL285">
            <v>595</v>
          </cell>
          <cell r="IM285">
            <v>1197</v>
          </cell>
          <cell r="IN285">
            <v>564</v>
          </cell>
          <cell r="IO285">
            <v>633</v>
          </cell>
          <cell r="IP285">
            <v>1108</v>
          </cell>
          <cell r="IQ285">
            <v>504</v>
          </cell>
          <cell r="IR285">
            <v>604</v>
          </cell>
          <cell r="IS285">
            <v>1058</v>
          </cell>
          <cell r="IT285">
            <v>505</v>
          </cell>
          <cell r="IU285">
            <v>553</v>
          </cell>
          <cell r="IV285">
            <v>972</v>
          </cell>
          <cell r="IW285">
            <v>449</v>
          </cell>
          <cell r="IX285">
            <v>523</v>
          </cell>
          <cell r="IY285">
            <v>852</v>
          </cell>
          <cell r="IZ285">
            <v>367</v>
          </cell>
          <cell r="JA285">
            <v>485</v>
          </cell>
          <cell r="JB285">
            <v>855</v>
          </cell>
          <cell r="JC285">
            <v>370</v>
          </cell>
          <cell r="JD285">
            <v>485</v>
          </cell>
          <cell r="JE285">
            <v>730</v>
          </cell>
          <cell r="JF285">
            <v>345</v>
          </cell>
          <cell r="JG285">
            <v>385</v>
          </cell>
          <cell r="JH285">
            <v>688</v>
          </cell>
          <cell r="JI285">
            <v>281</v>
          </cell>
          <cell r="JJ285">
            <v>407</v>
          </cell>
          <cell r="JK285">
            <v>614</v>
          </cell>
          <cell r="JL285">
            <v>260</v>
          </cell>
          <cell r="JM285">
            <v>354</v>
          </cell>
          <cell r="JN285">
            <v>555</v>
          </cell>
          <cell r="JO285">
            <v>233</v>
          </cell>
          <cell r="JP285">
            <v>322</v>
          </cell>
          <cell r="JQ285">
            <v>513</v>
          </cell>
          <cell r="JR285">
            <v>212</v>
          </cell>
          <cell r="JS285">
            <v>301</v>
          </cell>
          <cell r="JT285">
            <v>447</v>
          </cell>
          <cell r="JU285">
            <v>183</v>
          </cell>
          <cell r="JV285">
            <v>264</v>
          </cell>
          <cell r="JW285">
            <v>371</v>
          </cell>
          <cell r="JX285">
            <v>138</v>
          </cell>
          <cell r="JY285">
            <v>233</v>
          </cell>
          <cell r="JZ285">
            <v>302</v>
          </cell>
          <cell r="KA285">
            <v>125</v>
          </cell>
          <cell r="KB285">
            <v>177</v>
          </cell>
          <cell r="KC285">
            <v>283</v>
          </cell>
          <cell r="KD285">
            <v>105</v>
          </cell>
          <cell r="KE285">
            <v>178</v>
          </cell>
          <cell r="KF285">
            <v>1039</v>
          </cell>
          <cell r="KG285">
            <v>280</v>
          </cell>
          <cell r="KH285">
            <v>759</v>
          </cell>
        </row>
        <row r="286">
          <cell r="C286" t="str">
            <v>Tendring</v>
          </cell>
          <cell r="D286" t="str">
            <v>E07000076</v>
          </cell>
          <cell r="E286" t="str">
            <v>Non-metropolitan District</v>
          </cell>
          <cell r="F286">
            <v>141183</v>
          </cell>
          <cell r="G286">
            <v>76686</v>
          </cell>
          <cell r="H286">
            <v>6.3886298699999999</v>
          </cell>
          <cell r="I286">
            <v>0.54316737850874397</v>
          </cell>
          <cell r="J286">
            <v>6763</v>
          </cell>
          <cell r="K286">
            <v>6241</v>
          </cell>
          <cell r="L286">
            <v>5812</v>
          </cell>
          <cell r="M286">
            <v>6217</v>
          </cell>
          <cell r="N286">
            <v>6361</v>
          </cell>
          <cell r="O286">
            <v>7144</v>
          </cell>
          <cell r="P286">
            <v>9286</v>
          </cell>
          <cell r="Q286">
            <v>9887</v>
          </cell>
          <cell r="R286">
            <v>9041</v>
          </cell>
          <cell r="S286">
            <v>9934</v>
          </cell>
          <cell r="T286">
            <v>67836</v>
          </cell>
          <cell r="U286">
            <v>73347</v>
          </cell>
          <cell r="V286">
            <v>1363</v>
          </cell>
          <cell r="W286">
            <v>745</v>
          </cell>
          <cell r="X286">
            <v>618</v>
          </cell>
          <cell r="Y286">
            <v>1459</v>
          </cell>
          <cell r="Z286">
            <v>763</v>
          </cell>
          <cell r="AA286">
            <v>696</v>
          </cell>
          <cell r="AB286">
            <v>1394</v>
          </cell>
          <cell r="AC286">
            <v>698</v>
          </cell>
          <cell r="AD286">
            <v>696</v>
          </cell>
          <cell r="AE286">
            <v>1518</v>
          </cell>
          <cell r="AF286">
            <v>753</v>
          </cell>
          <cell r="AG286">
            <v>765</v>
          </cell>
          <cell r="AH286">
            <v>1493</v>
          </cell>
          <cell r="AI286">
            <v>768</v>
          </cell>
          <cell r="AJ286">
            <v>725</v>
          </cell>
          <cell r="AK286">
            <v>1469</v>
          </cell>
          <cell r="AL286">
            <v>728</v>
          </cell>
          <cell r="AM286">
            <v>741</v>
          </cell>
          <cell r="AN286">
            <v>1487</v>
          </cell>
          <cell r="AO286">
            <v>758</v>
          </cell>
          <cell r="AP286">
            <v>729</v>
          </cell>
          <cell r="AQ286">
            <v>1474</v>
          </cell>
          <cell r="AR286">
            <v>714</v>
          </cell>
          <cell r="AS286">
            <v>760</v>
          </cell>
          <cell r="AT286">
            <v>1444</v>
          </cell>
          <cell r="AU286">
            <v>727</v>
          </cell>
          <cell r="AV286">
            <v>717</v>
          </cell>
          <cell r="AW286">
            <v>1435</v>
          </cell>
          <cell r="AX286">
            <v>713</v>
          </cell>
          <cell r="AY286">
            <v>722</v>
          </cell>
          <cell r="AZ286">
            <v>1397</v>
          </cell>
          <cell r="BA286">
            <v>718</v>
          </cell>
          <cell r="BB286">
            <v>679</v>
          </cell>
          <cell r="BC286">
            <v>1454</v>
          </cell>
          <cell r="BD286">
            <v>787</v>
          </cell>
          <cell r="BE286">
            <v>667</v>
          </cell>
          <cell r="BF286">
            <v>1363</v>
          </cell>
          <cell r="BG286">
            <v>700</v>
          </cell>
          <cell r="BH286">
            <v>663</v>
          </cell>
          <cell r="BI286">
            <v>1349</v>
          </cell>
          <cell r="BJ286">
            <v>705</v>
          </cell>
          <cell r="BK286">
            <v>644</v>
          </cell>
          <cell r="BL286">
            <v>1432</v>
          </cell>
          <cell r="BM286">
            <v>749</v>
          </cell>
          <cell r="BN286">
            <v>683</v>
          </cell>
          <cell r="BO286">
            <v>1473</v>
          </cell>
          <cell r="BP286">
            <v>759</v>
          </cell>
          <cell r="BQ286">
            <v>714</v>
          </cell>
          <cell r="BR286">
            <v>1634</v>
          </cell>
          <cell r="BS286">
            <v>844</v>
          </cell>
          <cell r="BT286">
            <v>790</v>
          </cell>
          <cell r="BU286">
            <v>1673</v>
          </cell>
          <cell r="BV286">
            <v>865</v>
          </cell>
          <cell r="BW286">
            <v>808</v>
          </cell>
          <cell r="BX286">
            <v>1549</v>
          </cell>
          <cell r="BY286">
            <v>797</v>
          </cell>
          <cell r="BZ286">
            <v>752</v>
          </cell>
          <cell r="CA286">
            <v>1354</v>
          </cell>
          <cell r="CB286">
            <v>726</v>
          </cell>
          <cell r="CC286">
            <v>628</v>
          </cell>
          <cell r="CD286">
            <v>1249</v>
          </cell>
          <cell r="CE286">
            <v>670</v>
          </cell>
          <cell r="CF286">
            <v>579</v>
          </cell>
          <cell r="CG286">
            <v>1324</v>
          </cell>
          <cell r="CH286">
            <v>661</v>
          </cell>
          <cell r="CI286">
            <v>663</v>
          </cell>
          <cell r="CJ286">
            <v>1368</v>
          </cell>
          <cell r="CK286">
            <v>734</v>
          </cell>
          <cell r="CL286">
            <v>634</v>
          </cell>
          <cell r="CM286">
            <v>1459</v>
          </cell>
          <cell r="CN286">
            <v>715</v>
          </cell>
          <cell r="CO286">
            <v>744</v>
          </cell>
          <cell r="CP286">
            <v>1394</v>
          </cell>
          <cell r="CQ286">
            <v>751</v>
          </cell>
          <cell r="CR286">
            <v>643</v>
          </cell>
          <cell r="CS286">
            <v>1343</v>
          </cell>
          <cell r="CT286">
            <v>694</v>
          </cell>
          <cell r="CU286">
            <v>649</v>
          </cell>
          <cell r="CV286">
            <v>1328</v>
          </cell>
          <cell r="CW286">
            <v>648</v>
          </cell>
          <cell r="CX286">
            <v>680</v>
          </cell>
          <cell r="CY286">
            <v>1275</v>
          </cell>
          <cell r="CZ286">
            <v>624</v>
          </cell>
          <cell r="DA286">
            <v>651</v>
          </cell>
          <cell r="DB286">
            <v>1268</v>
          </cell>
          <cell r="DC286">
            <v>636</v>
          </cell>
          <cell r="DD286">
            <v>632</v>
          </cell>
          <cell r="DE286">
            <v>1097</v>
          </cell>
          <cell r="DF286">
            <v>518</v>
          </cell>
          <cell r="DG286">
            <v>579</v>
          </cell>
          <cell r="DH286">
            <v>1173</v>
          </cell>
          <cell r="DI286">
            <v>582</v>
          </cell>
          <cell r="DJ286">
            <v>591</v>
          </cell>
          <cell r="DK286">
            <v>1116</v>
          </cell>
          <cell r="DL286">
            <v>520</v>
          </cell>
          <cell r="DM286">
            <v>596</v>
          </cell>
          <cell r="DN286">
            <v>1116</v>
          </cell>
          <cell r="DO286">
            <v>509</v>
          </cell>
          <cell r="DP286">
            <v>607</v>
          </cell>
          <cell r="DQ286">
            <v>1120</v>
          </cell>
          <cell r="DR286">
            <v>564</v>
          </cell>
          <cell r="DS286">
            <v>556</v>
          </cell>
          <cell r="DT286">
            <v>1193</v>
          </cell>
          <cell r="DU286">
            <v>517</v>
          </cell>
          <cell r="DV286">
            <v>676</v>
          </cell>
          <cell r="DW286">
            <v>1220</v>
          </cell>
          <cell r="DX286">
            <v>583</v>
          </cell>
          <cell r="DY286">
            <v>637</v>
          </cell>
          <cell r="DZ286">
            <v>1228</v>
          </cell>
          <cell r="EA286">
            <v>574</v>
          </cell>
          <cell r="EB286">
            <v>654</v>
          </cell>
          <cell r="EC286">
            <v>1094</v>
          </cell>
          <cell r="ED286">
            <v>515</v>
          </cell>
          <cell r="EE286">
            <v>579</v>
          </cell>
          <cell r="EF286">
            <v>1164</v>
          </cell>
          <cell r="EG286">
            <v>541</v>
          </cell>
          <cell r="EH286">
            <v>623</v>
          </cell>
          <cell r="EI286">
            <v>1246</v>
          </cell>
          <cell r="EJ286">
            <v>601</v>
          </cell>
          <cell r="EK286">
            <v>645</v>
          </cell>
          <cell r="EL286">
            <v>1349</v>
          </cell>
          <cell r="EM286">
            <v>622</v>
          </cell>
          <cell r="EN286">
            <v>727</v>
          </cell>
          <cell r="EO286">
            <v>1409</v>
          </cell>
          <cell r="EP286">
            <v>645</v>
          </cell>
          <cell r="EQ286">
            <v>764</v>
          </cell>
          <cell r="ER286">
            <v>1457</v>
          </cell>
          <cell r="ES286">
            <v>694</v>
          </cell>
          <cell r="ET286">
            <v>763</v>
          </cell>
          <cell r="EU286">
            <v>1611</v>
          </cell>
          <cell r="EV286">
            <v>770</v>
          </cell>
          <cell r="EW286">
            <v>841</v>
          </cell>
          <cell r="EX286">
            <v>1727</v>
          </cell>
          <cell r="EY286">
            <v>816</v>
          </cell>
          <cell r="EZ286">
            <v>911</v>
          </cell>
          <cell r="FA286">
            <v>1714</v>
          </cell>
          <cell r="FB286">
            <v>824</v>
          </cell>
          <cell r="FC286">
            <v>890</v>
          </cell>
          <cell r="FD286">
            <v>1867</v>
          </cell>
          <cell r="FE286">
            <v>886</v>
          </cell>
          <cell r="FF286">
            <v>981</v>
          </cell>
          <cell r="FG286">
            <v>1838</v>
          </cell>
          <cell r="FH286">
            <v>883</v>
          </cell>
          <cell r="FI286">
            <v>955</v>
          </cell>
          <cell r="FJ286">
            <v>1918</v>
          </cell>
          <cell r="FK286">
            <v>957</v>
          </cell>
          <cell r="FL286">
            <v>961</v>
          </cell>
          <cell r="FM286">
            <v>1951</v>
          </cell>
          <cell r="FN286">
            <v>950</v>
          </cell>
          <cell r="FO286">
            <v>1001</v>
          </cell>
          <cell r="FP286">
            <v>1959</v>
          </cell>
          <cell r="FQ286">
            <v>936</v>
          </cell>
          <cell r="FR286">
            <v>1023</v>
          </cell>
          <cell r="FS286">
            <v>1978</v>
          </cell>
          <cell r="FT286">
            <v>955</v>
          </cell>
          <cell r="FU286">
            <v>1023</v>
          </cell>
          <cell r="FV286">
            <v>1897</v>
          </cell>
          <cell r="FW286">
            <v>887</v>
          </cell>
          <cell r="FX286">
            <v>1010</v>
          </cell>
          <cell r="FY286">
            <v>2072</v>
          </cell>
          <cell r="FZ286">
            <v>1005</v>
          </cell>
          <cell r="GA286">
            <v>1067</v>
          </cell>
          <cell r="GB286">
            <v>1979</v>
          </cell>
          <cell r="GC286">
            <v>1003</v>
          </cell>
          <cell r="GD286">
            <v>976</v>
          </cell>
          <cell r="GE286">
            <v>1868</v>
          </cell>
          <cell r="GF286">
            <v>895</v>
          </cell>
          <cell r="GG286">
            <v>973</v>
          </cell>
          <cell r="GH286">
            <v>1854</v>
          </cell>
          <cell r="GI286">
            <v>905</v>
          </cell>
          <cell r="GJ286">
            <v>949</v>
          </cell>
          <cell r="GK286">
            <v>1920</v>
          </cell>
          <cell r="GL286">
            <v>911</v>
          </cell>
          <cell r="GM286">
            <v>1009</v>
          </cell>
          <cell r="GN286">
            <v>1893</v>
          </cell>
          <cell r="GO286">
            <v>906</v>
          </cell>
          <cell r="GP286">
            <v>987</v>
          </cell>
          <cell r="GQ286">
            <v>1845</v>
          </cell>
          <cell r="GR286">
            <v>864</v>
          </cell>
          <cell r="GS286">
            <v>981</v>
          </cell>
          <cell r="GT286">
            <v>1814</v>
          </cell>
          <cell r="GU286">
            <v>874</v>
          </cell>
          <cell r="GV286">
            <v>940</v>
          </cell>
          <cell r="GW286">
            <v>1912</v>
          </cell>
          <cell r="GX286">
            <v>884</v>
          </cell>
          <cell r="GY286">
            <v>1028</v>
          </cell>
          <cell r="GZ286">
            <v>1982</v>
          </cell>
          <cell r="HA286">
            <v>959</v>
          </cell>
          <cell r="HB286">
            <v>1023</v>
          </cell>
          <cell r="HC286">
            <v>1960</v>
          </cell>
          <cell r="HD286">
            <v>908</v>
          </cell>
          <cell r="HE286">
            <v>1052</v>
          </cell>
          <cell r="HF286">
            <v>1927</v>
          </cell>
          <cell r="HG286">
            <v>935</v>
          </cell>
          <cell r="HH286">
            <v>992</v>
          </cell>
          <cell r="HI286">
            <v>2148</v>
          </cell>
          <cell r="HJ286">
            <v>961</v>
          </cell>
          <cell r="HK286">
            <v>1187</v>
          </cell>
          <cell r="HL286">
            <v>2357</v>
          </cell>
          <cell r="HM286">
            <v>1098</v>
          </cell>
          <cell r="HN286">
            <v>1259</v>
          </cell>
          <cell r="HO286">
            <v>2552</v>
          </cell>
          <cell r="HP286">
            <v>1179</v>
          </cell>
          <cell r="HQ286">
            <v>1373</v>
          </cell>
          <cell r="HR286">
            <v>3089</v>
          </cell>
          <cell r="HS286">
            <v>1457</v>
          </cell>
          <cell r="HT286">
            <v>1632</v>
          </cell>
          <cell r="HU286">
            <v>2275</v>
          </cell>
          <cell r="HV286">
            <v>1060</v>
          </cell>
          <cell r="HW286">
            <v>1215</v>
          </cell>
          <cell r="HX286">
            <v>2177</v>
          </cell>
          <cell r="HY286">
            <v>1045</v>
          </cell>
          <cell r="HZ286">
            <v>1132</v>
          </cell>
          <cell r="IA286">
            <v>2232</v>
          </cell>
          <cell r="IB286">
            <v>1083</v>
          </cell>
          <cell r="IC286">
            <v>1149</v>
          </cell>
          <cell r="ID286">
            <v>2034</v>
          </cell>
          <cell r="IE286">
            <v>991</v>
          </cell>
          <cell r="IF286">
            <v>1043</v>
          </cell>
          <cell r="IG286">
            <v>1798</v>
          </cell>
          <cell r="IH286">
            <v>856</v>
          </cell>
          <cell r="II286">
            <v>942</v>
          </cell>
          <cell r="IJ286">
            <v>1592</v>
          </cell>
          <cell r="IK286">
            <v>755</v>
          </cell>
          <cell r="IL286">
            <v>837</v>
          </cell>
          <cell r="IM286">
            <v>1676</v>
          </cell>
          <cell r="IN286">
            <v>808</v>
          </cell>
          <cell r="IO286">
            <v>868</v>
          </cell>
          <cell r="IP286">
            <v>1677</v>
          </cell>
          <cell r="IQ286">
            <v>784</v>
          </cell>
          <cell r="IR286">
            <v>893</v>
          </cell>
          <cell r="IS286">
            <v>1544</v>
          </cell>
          <cell r="IT286">
            <v>759</v>
          </cell>
          <cell r="IU286">
            <v>785</v>
          </cell>
          <cell r="IV286">
            <v>1506</v>
          </cell>
          <cell r="IW286">
            <v>717</v>
          </cell>
          <cell r="IX286">
            <v>789</v>
          </cell>
          <cell r="IY286">
            <v>1388</v>
          </cell>
          <cell r="IZ286">
            <v>647</v>
          </cell>
          <cell r="JA286">
            <v>741</v>
          </cell>
          <cell r="JB286">
            <v>1387</v>
          </cell>
          <cell r="JC286">
            <v>651</v>
          </cell>
          <cell r="JD286">
            <v>736</v>
          </cell>
          <cell r="JE286">
            <v>1189</v>
          </cell>
          <cell r="JF286">
            <v>532</v>
          </cell>
          <cell r="JG286">
            <v>657</v>
          </cell>
          <cell r="JH286">
            <v>1108</v>
          </cell>
          <cell r="JI286">
            <v>499</v>
          </cell>
          <cell r="JJ286">
            <v>609</v>
          </cell>
          <cell r="JK286">
            <v>1043</v>
          </cell>
          <cell r="JL286">
            <v>425</v>
          </cell>
          <cell r="JM286">
            <v>618</v>
          </cell>
          <cell r="JN286">
            <v>954</v>
          </cell>
          <cell r="JO286">
            <v>419</v>
          </cell>
          <cell r="JP286">
            <v>535</v>
          </cell>
          <cell r="JQ286">
            <v>945</v>
          </cell>
          <cell r="JR286">
            <v>377</v>
          </cell>
          <cell r="JS286">
            <v>568</v>
          </cell>
          <cell r="JT286">
            <v>832</v>
          </cell>
          <cell r="JU286">
            <v>343</v>
          </cell>
          <cell r="JV286">
            <v>489</v>
          </cell>
          <cell r="JW286">
            <v>672</v>
          </cell>
          <cell r="JX286">
            <v>260</v>
          </cell>
          <cell r="JY286">
            <v>412</v>
          </cell>
          <cell r="JZ286">
            <v>620</v>
          </cell>
          <cell r="KA286">
            <v>248</v>
          </cell>
          <cell r="KB286">
            <v>372</v>
          </cell>
          <cell r="KC286">
            <v>550</v>
          </cell>
          <cell r="KD286">
            <v>207</v>
          </cell>
          <cell r="KE286">
            <v>343</v>
          </cell>
          <cell r="KF286">
            <v>2148</v>
          </cell>
          <cell r="KG286">
            <v>627</v>
          </cell>
          <cell r="KH286">
            <v>1521</v>
          </cell>
        </row>
        <row r="287">
          <cell r="C287" t="str">
            <v>Test Valley</v>
          </cell>
          <cell r="D287" t="str">
            <v>E07000093</v>
          </cell>
          <cell r="E287" t="str">
            <v>Non-metropolitan District</v>
          </cell>
          <cell r="F287">
            <v>120712</v>
          </cell>
          <cell r="G287">
            <v>72884</v>
          </cell>
          <cell r="H287">
            <v>2.74020843</v>
          </cell>
          <cell r="I287">
            <v>0.60378421366558421</v>
          </cell>
          <cell r="J287">
            <v>5552</v>
          </cell>
          <cell r="K287">
            <v>5368</v>
          </cell>
          <cell r="L287">
            <v>6014</v>
          </cell>
          <cell r="M287">
            <v>6347</v>
          </cell>
          <cell r="N287">
            <v>7368</v>
          </cell>
          <cell r="O287">
            <v>8007</v>
          </cell>
          <cell r="P287">
            <v>9309</v>
          </cell>
          <cell r="Q287">
            <v>9615</v>
          </cell>
          <cell r="R287">
            <v>7573</v>
          </cell>
          <cell r="S287">
            <v>7731</v>
          </cell>
          <cell r="T287">
            <v>58828</v>
          </cell>
          <cell r="U287">
            <v>61884</v>
          </cell>
          <cell r="V287">
            <v>1320</v>
          </cell>
          <cell r="W287">
            <v>699</v>
          </cell>
          <cell r="X287">
            <v>621</v>
          </cell>
          <cell r="Y287">
            <v>1273</v>
          </cell>
          <cell r="Z287">
            <v>636</v>
          </cell>
          <cell r="AA287">
            <v>637</v>
          </cell>
          <cell r="AB287">
            <v>1434</v>
          </cell>
          <cell r="AC287">
            <v>707</v>
          </cell>
          <cell r="AD287">
            <v>727</v>
          </cell>
          <cell r="AE287">
            <v>1450</v>
          </cell>
          <cell r="AF287">
            <v>715</v>
          </cell>
          <cell r="AG287">
            <v>735</v>
          </cell>
          <cell r="AH287">
            <v>1494</v>
          </cell>
          <cell r="AI287">
            <v>709</v>
          </cell>
          <cell r="AJ287">
            <v>785</v>
          </cell>
          <cell r="AK287">
            <v>1463</v>
          </cell>
          <cell r="AL287">
            <v>746</v>
          </cell>
          <cell r="AM287">
            <v>717</v>
          </cell>
          <cell r="AN287">
            <v>1524</v>
          </cell>
          <cell r="AO287">
            <v>784</v>
          </cell>
          <cell r="AP287">
            <v>740</v>
          </cell>
          <cell r="AQ287">
            <v>1506</v>
          </cell>
          <cell r="AR287">
            <v>737</v>
          </cell>
          <cell r="AS287">
            <v>769</v>
          </cell>
          <cell r="AT287">
            <v>1442</v>
          </cell>
          <cell r="AU287">
            <v>759</v>
          </cell>
          <cell r="AV287">
            <v>683</v>
          </cell>
          <cell r="AW287">
            <v>1442</v>
          </cell>
          <cell r="AX287">
            <v>723</v>
          </cell>
          <cell r="AY287">
            <v>719</v>
          </cell>
          <cell r="AZ287">
            <v>1389</v>
          </cell>
          <cell r="BA287">
            <v>720</v>
          </cell>
          <cell r="BB287">
            <v>669</v>
          </cell>
          <cell r="BC287">
            <v>1389</v>
          </cell>
          <cell r="BD287">
            <v>710</v>
          </cell>
          <cell r="BE287">
            <v>679</v>
          </cell>
          <cell r="BF287">
            <v>1386</v>
          </cell>
          <cell r="BG287">
            <v>699</v>
          </cell>
          <cell r="BH287">
            <v>687</v>
          </cell>
          <cell r="BI287">
            <v>1314</v>
          </cell>
          <cell r="BJ287">
            <v>681</v>
          </cell>
          <cell r="BK287">
            <v>633</v>
          </cell>
          <cell r="BL287">
            <v>1342</v>
          </cell>
          <cell r="BM287">
            <v>657</v>
          </cell>
          <cell r="BN287">
            <v>685</v>
          </cell>
          <cell r="BO287">
            <v>1397</v>
          </cell>
          <cell r="BP287">
            <v>727</v>
          </cell>
          <cell r="BQ287">
            <v>670</v>
          </cell>
          <cell r="BR287">
            <v>1359</v>
          </cell>
          <cell r="BS287">
            <v>649</v>
          </cell>
          <cell r="BT287">
            <v>710</v>
          </cell>
          <cell r="BU287">
            <v>1393</v>
          </cell>
          <cell r="BV287">
            <v>676</v>
          </cell>
          <cell r="BW287">
            <v>717</v>
          </cell>
          <cell r="BX287">
            <v>1401</v>
          </cell>
          <cell r="BY287">
            <v>778</v>
          </cell>
          <cell r="BZ287">
            <v>623</v>
          </cell>
          <cell r="CA287">
            <v>1181</v>
          </cell>
          <cell r="CB287">
            <v>652</v>
          </cell>
          <cell r="CC287">
            <v>529</v>
          </cell>
          <cell r="CD287">
            <v>982</v>
          </cell>
          <cell r="CE287">
            <v>532</v>
          </cell>
          <cell r="CF287">
            <v>450</v>
          </cell>
          <cell r="CG287">
            <v>1064</v>
          </cell>
          <cell r="CH287">
            <v>523</v>
          </cell>
          <cell r="CI287">
            <v>541</v>
          </cell>
          <cell r="CJ287">
            <v>1053</v>
          </cell>
          <cell r="CK287">
            <v>507</v>
          </cell>
          <cell r="CL287">
            <v>546</v>
          </cell>
          <cell r="CM287">
            <v>1227</v>
          </cell>
          <cell r="CN287">
            <v>592</v>
          </cell>
          <cell r="CO287">
            <v>635</v>
          </cell>
          <cell r="CP287">
            <v>1260</v>
          </cell>
          <cell r="CQ287">
            <v>643</v>
          </cell>
          <cell r="CR287">
            <v>617</v>
          </cell>
          <cell r="CS287">
            <v>1221</v>
          </cell>
          <cell r="CT287">
            <v>612</v>
          </cell>
          <cell r="CU287">
            <v>609</v>
          </cell>
          <cell r="CV287">
            <v>1225</v>
          </cell>
          <cell r="CW287">
            <v>630</v>
          </cell>
          <cell r="CX287">
            <v>595</v>
          </cell>
          <cell r="CY287">
            <v>1340</v>
          </cell>
          <cell r="CZ287">
            <v>662</v>
          </cell>
          <cell r="DA287">
            <v>678</v>
          </cell>
          <cell r="DB287">
            <v>1263</v>
          </cell>
          <cell r="DC287">
            <v>609</v>
          </cell>
          <cell r="DD287">
            <v>654</v>
          </cell>
          <cell r="DE287">
            <v>1196</v>
          </cell>
          <cell r="DF287">
            <v>574</v>
          </cell>
          <cell r="DG287">
            <v>622</v>
          </cell>
          <cell r="DH287">
            <v>1143</v>
          </cell>
          <cell r="DI287">
            <v>564</v>
          </cell>
          <cell r="DJ287">
            <v>579</v>
          </cell>
          <cell r="DK287">
            <v>1115</v>
          </cell>
          <cell r="DL287">
            <v>539</v>
          </cell>
          <cell r="DM287">
            <v>576</v>
          </cell>
          <cell r="DN287">
            <v>1254</v>
          </cell>
          <cell r="DO287">
            <v>629</v>
          </cell>
          <cell r="DP287">
            <v>625</v>
          </cell>
          <cell r="DQ287">
            <v>1298</v>
          </cell>
          <cell r="DR287">
            <v>592</v>
          </cell>
          <cell r="DS287">
            <v>706</v>
          </cell>
          <cell r="DT287">
            <v>1306</v>
          </cell>
          <cell r="DU287">
            <v>603</v>
          </cell>
          <cell r="DV287">
            <v>703</v>
          </cell>
          <cell r="DW287">
            <v>1410</v>
          </cell>
          <cell r="DX287">
            <v>661</v>
          </cell>
          <cell r="DY287">
            <v>749</v>
          </cell>
          <cell r="DZ287">
            <v>1355</v>
          </cell>
          <cell r="EA287">
            <v>640</v>
          </cell>
          <cell r="EB287">
            <v>715</v>
          </cell>
          <cell r="EC287">
            <v>1296</v>
          </cell>
          <cell r="ED287">
            <v>591</v>
          </cell>
          <cell r="EE287">
            <v>705</v>
          </cell>
          <cell r="EF287">
            <v>1353</v>
          </cell>
          <cell r="EG287">
            <v>677</v>
          </cell>
          <cell r="EH287">
            <v>676</v>
          </cell>
          <cell r="EI287">
            <v>1424</v>
          </cell>
          <cell r="EJ287">
            <v>679</v>
          </cell>
          <cell r="EK287">
            <v>745</v>
          </cell>
          <cell r="EL287">
            <v>1587</v>
          </cell>
          <cell r="EM287">
            <v>790</v>
          </cell>
          <cell r="EN287">
            <v>797</v>
          </cell>
          <cell r="EO287">
            <v>1624</v>
          </cell>
          <cell r="EP287">
            <v>754</v>
          </cell>
          <cell r="EQ287">
            <v>870</v>
          </cell>
          <cell r="ER287">
            <v>1729</v>
          </cell>
          <cell r="ES287">
            <v>833</v>
          </cell>
          <cell r="ET287">
            <v>896</v>
          </cell>
          <cell r="EU287">
            <v>1788</v>
          </cell>
          <cell r="EV287">
            <v>862</v>
          </cell>
          <cell r="EW287">
            <v>926</v>
          </cell>
          <cell r="EX287">
            <v>1809</v>
          </cell>
          <cell r="EY287">
            <v>881</v>
          </cell>
          <cell r="EZ287">
            <v>928</v>
          </cell>
          <cell r="FA287">
            <v>1859</v>
          </cell>
          <cell r="FB287">
            <v>890</v>
          </cell>
          <cell r="FC287">
            <v>969</v>
          </cell>
          <cell r="FD287">
            <v>1812</v>
          </cell>
          <cell r="FE287">
            <v>850</v>
          </cell>
          <cell r="FF287">
            <v>962</v>
          </cell>
          <cell r="FG287">
            <v>1793</v>
          </cell>
          <cell r="FH287">
            <v>904</v>
          </cell>
          <cell r="FI287">
            <v>889</v>
          </cell>
          <cell r="FJ287">
            <v>1877</v>
          </cell>
          <cell r="FK287">
            <v>913</v>
          </cell>
          <cell r="FL287">
            <v>964</v>
          </cell>
          <cell r="FM287">
            <v>1974</v>
          </cell>
          <cell r="FN287">
            <v>1008</v>
          </cell>
          <cell r="FO287">
            <v>966</v>
          </cell>
          <cell r="FP287">
            <v>1988</v>
          </cell>
          <cell r="FQ287">
            <v>966</v>
          </cell>
          <cell r="FR287">
            <v>1022</v>
          </cell>
          <cell r="FS287">
            <v>1959</v>
          </cell>
          <cell r="FT287">
            <v>960</v>
          </cell>
          <cell r="FU287">
            <v>999</v>
          </cell>
          <cell r="FV287">
            <v>1973</v>
          </cell>
          <cell r="FW287">
            <v>955</v>
          </cell>
          <cell r="FX287">
            <v>1018</v>
          </cell>
          <cell r="FY287">
            <v>1879</v>
          </cell>
          <cell r="FZ287">
            <v>931</v>
          </cell>
          <cell r="GA287">
            <v>948</v>
          </cell>
          <cell r="GB287">
            <v>1810</v>
          </cell>
          <cell r="GC287">
            <v>932</v>
          </cell>
          <cell r="GD287">
            <v>878</v>
          </cell>
          <cell r="GE287">
            <v>1683</v>
          </cell>
          <cell r="GF287">
            <v>828</v>
          </cell>
          <cell r="GG287">
            <v>855</v>
          </cell>
          <cell r="GH287">
            <v>1700</v>
          </cell>
          <cell r="GI287">
            <v>833</v>
          </cell>
          <cell r="GJ287">
            <v>867</v>
          </cell>
          <cell r="GK287">
            <v>1650</v>
          </cell>
          <cell r="GL287">
            <v>826</v>
          </cell>
          <cell r="GM287">
            <v>824</v>
          </cell>
          <cell r="GN287">
            <v>1605</v>
          </cell>
          <cell r="GO287">
            <v>870</v>
          </cell>
          <cell r="GP287">
            <v>735</v>
          </cell>
          <cell r="GQ287">
            <v>1509</v>
          </cell>
          <cell r="GR287">
            <v>773</v>
          </cell>
          <cell r="GS287">
            <v>736</v>
          </cell>
          <cell r="GT287">
            <v>1455</v>
          </cell>
          <cell r="GU287">
            <v>710</v>
          </cell>
          <cell r="GV287">
            <v>745</v>
          </cell>
          <cell r="GW287">
            <v>1411</v>
          </cell>
          <cell r="GX287">
            <v>686</v>
          </cell>
          <cell r="GY287">
            <v>725</v>
          </cell>
          <cell r="GZ287">
            <v>1460</v>
          </cell>
          <cell r="HA287">
            <v>708</v>
          </cell>
          <cell r="HB287">
            <v>752</v>
          </cell>
          <cell r="HC287">
            <v>1399</v>
          </cell>
          <cell r="HD287">
            <v>651</v>
          </cell>
          <cell r="HE287">
            <v>748</v>
          </cell>
          <cell r="HF287">
            <v>1432</v>
          </cell>
          <cell r="HG287">
            <v>688</v>
          </cell>
          <cell r="HH287">
            <v>744</v>
          </cell>
          <cell r="HI287">
            <v>1566</v>
          </cell>
          <cell r="HJ287">
            <v>767</v>
          </cell>
          <cell r="HK287">
            <v>799</v>
          </cell>
          <cell r="HL287">
            <v>1554</v>
          </cell>
          <cell r="HM287">
            <v>759</v>
          </cell>
          <cell r="HN287">
            <v>795</v>
          </cell>
          <cell r="HO287">
            <v>1612</v>
          </cell>
          <cell r="HP287">
            <v>767</v>
          </cell>
          <cell r="HQ287">
            <v>845</v>
          </cell>
          <cell r="HR287">
            <v>1866</v>
          </cell>
          <cell r="HS287">
            <v>914</v>
          </cell>
          <cell r="HT287">
            <v>952</v>
          </cell>
          <cell r="HU287">
            <v>1433</v>
          </cell>
          <cell r="HV287">
            <v>655</v>
          </cell>
          <cell r="HW287">
            <v>778</v>
          </cell>
          <cell r="HX287">
            <v>1395</v>
          </cell>
          <cell r="HY287">
            <v>699</v>
          </cell>
          <cell r="HZ287">
            <v>696</v>
          </cell>
          <cell r="IA287">
            <v>1374</v>
          </cell>
          <cell r="IB287">
            <v>686</v>
          </cell>
          <cell r="IC287">
            <v>688</v>
          </cell>
          <cell r="ID287">
            <v>1291</v>
          </cell>
          <cell r="IE287">
            <v>585</v>
          </cell>
          <cell r="IF287">
            <v>706</v>
          </cell>
          <cell r="IG287">
            <v>1130</v>
          </cell>
          <cell r="IH287">
            <v>541</v>
          </cell>
          <cell r="II287">
            <v>589</v>
          </cell>
          <cell r="IJ287">
            <v>883</v>
          </cell>
          <cell r="IK287">
            <v>409</v>
          </cell>
          <cell r="IL287">
            <v>474</v>
          </cell>
          <cell r="IM287">
            <v>955</v>
          </cell>
          <cell r="IN287">
            <v>450</v>
          </cell>
          <cell r="IO287">
            <v>505</v>
          </cell>
          <cell r="IP287">
            <v>975</v>
          </cell>
          <cell r="IQ287">
            <v>489</v>
          </cell>
          <cell r="IR287">
            <v>486</v>
          </cell>
          <cell r="IS287">
            <v>916</v>
          </cell>
          <cell r="IT287">
            <v>431</v>
          </cell>
          <cell r="IU287">
            <v>485</v>
          </cell>
          <cell r="IV287">
            <v>908</v>
          </cell>
          <cell r="IW287">
            <v>426</v>
          </cell>
          <cell r="IX287">
            <v>482</v>
          </cell>
          <cell r="IY287">
            <v>843</v>
          </cell>
          <cell r="IZ287">
            <v>412</v>
          </cell>
          <cell r="JA287">
            <v>431</v>
          </cell>
          <cell r="JB287">
            <v>811</v>
          </cell>
          <cell r="JC287">
            <v>389</v>
          </cell>
          <cell r="JD287">
            <v>422</v>
          </cell>
          <cell r="JE287">
            <v>689</v>
          </cell>
          <cell r="JF287">
            <v>334</v>
          </cell>
          <cell r="JG287">
            <v>355</v>
          </cell>
          <cell r="JH287">
            <v>622</v>
          </cell>
          <cell r="JI287">
            <v>251</v>
          </cell>
          <cell r="JJ287">
            <v>371</v>
          </cell>
          <cell r="JK287">
            <v>659</v>
          </cell>
          <cell r="JL287">
            <v>279</v>
          </cell>
          <cell r="JM287">
            <v>380</v>
          </cell>
          <cell r="JN287">
            <v>539</v>
          </cell>
          <cell r="JO287">
            <v>222</v>
          </cell>
          <cell r="JP287">
            <v>317</v>
          </cell>
          <cell r="JQ287">
            <v>532</v>
          </cell>
          <cell r="JR287">
            <v>221</v>
          </cell>
          <cell r="JS287">
            <v>311</v>
          </cell>
          <cell r="JT287">
            <v>441</v>
          </cell>
          <cell r="JU287">
            <v>176</v>
          </cell>
          <cell r="JV287">
            <v>265</v>
          </cell>
          <cell r="JW287">
            <v>414</v>
          </cell>
          <cell r="JX287">
            <v>166</v>
          </cell>
          <cell r="JY287">
            <v>248</v>
          </cell>
          <cell r="JZ287">
            <v>377</v>
          </cell>
          <cell r="KA287">
            <v>127</v>
          </cell>
          <cell r="KB287">
            <v>250</v>
          </cell>
          <cell r="KC287">
            <v>282</v>
          </cell>
          <cell r="KD287">
            <v>91</v>
          </cell>
          <cell r="KE287">
            <v>191</v>
          </cell>
          <cell r="KF287">
            <v>1196</v>
          </cell>
          <cell r="KG287">
            <v>357</v>
          </cell>
          <cell r="KH287">
            <v>839</v>
          </cell>
        </row>
        <row r="288">
          <cell r="C288" t="str">
            <v>Tewkesbury</v>
          </cell>
          <cell r="D288" t="str">
            <v>E07000083</v>
          </cell>
          <cell r="E288" t="str">
            <v>Non-metropolitan District</v>
          </cell>
          <cell r="F288">
            <v>86890</v>
          </cell>
          <cell r="G288">
            <v>52166</v>
          </cell>
          <cell r="H288">
            <v>3.9548021699999998</v>
          </cell>
          <cell r="I288">
            <v>0.6003682817355277</v>
          </cell>
          <cell r="J288">
            <v>3797</v>
          </cell>
          <cell r="K288">
            <v>3594</v>
          </cell>
          <cell r="L288">
            <v>4640</v>
          </cell>
          <cell r="M288">
            <v>4977</v>
          </cell>
          <cell r="N288">
            <v>5343</v>
          </cell>
          <cell r="O288">
            <v>5429</v>
          </cell>
          <cell r="P288">
            <v>6606</v>
          </cell>
          <cell r="Q288">
            <v>6616</v>
          </cell>
          <cell r="R288">
            <v>5425</v>
          </cell>
          <cell r="S288">
            <v>5739</v>
          </cell>
          <cell r="T288">
            <v>42558</v>
          </cell>
          <cell r="U288">
            <v>44332</v>
          </cell>
          <cell r="V288">
            <v>948</v>
          </cell>
          <cell r="W288">
            <v>476</v>
          </cell>
          <cell r="X288">
            <v>472</v>
          </cell>
          <cell r="Y288">
            <v>1057</v>
          </cell>
          <cell r="Z288">
            <v>543</v>
          </cell>
          <cell r="AA288">
            <v>514</v>
          </cell>
          <cell r="AB288">
            <v>1009</v>
          </cell>
          <cell r="AC288">
            <v>527</v>
          </cell>
          <cell r="AD288">
            <v>482</v>
          </cell>
          <cell r="AE288">
            <v>1004</v>
          </cell>
          <cell r="AF288">
            <v>554</v>
          </cell>
          <cell r="AG288">
            <v>450</v>
          </cell>
          <cell r="AH288">
            <v>1112</v>
          </cell>
          <cell r="AI288">
            <v>594</v>
          </cell>
          <cell r="AJ288">
            <v>518</v>
          </cell>
          <cell r="AK288">
            <v>1047</v>
          </cell>
          <cell r="AL288">
            <v>513</v>
          </cell>
          <cell r="AM288">
            <v>534</v>
          </cell>
          <cell r="AN288">
            <v>1031</v>
          </cell>
          <cell r="AO288">
            <v>549</v>
          </cell>
          <cell r="AP288">
            <v>482</v>
          </cell>
          <cell r="AQ288">
            <v>1021</v>
          </cell>
          <cell r="AR288">
            <v>493</v>
          </cell>
          <cell r="AS288">
            <v>528</v>
          </cell>
          <cell r="AT288">
            <v>972</v>
          </cell>
          <cell r="AU288">
            <v>503</v>
          </cell>
          <cell r="AV288">
            <v>469</v>
          </cell>
          <cell r="AW288">
            <v>950</v>
          </cell>
          <cell r="AX288">
            <v>514</v>
          </cell>
          <cell r="AY288">
            <v>436</v>
          </cell>
          <cell r="AZ288">
            <v>955</v>
          </cell>
          <cell r="BA288">
            <v>509</v>
          </cell>
          <cell r="BB288">
            <v>446</v>
          </cell>
          <cell r="BC288">
            <v>949</v>
          </cell>
          <cell r="BD288">
            <v>451</v>
          </cell>
          <cell r="BE288">
            <v>498</v>
          </cell>
          <cell r="BF288">
            <v>876</v>
          </cell>
          <cell r="BG288">
            <v>459</v>
          </cell>
          <cell r="BH288">
            <v>417</v>
          </cell>
          <cell r="BI288">
            <v>883</v>
          </cell>
          <cell r="BJ288">
            <v>460</v>
          </cell>
          <cell r="BK288">
            <v>423</v>
          </cell>
          <cell r="BL288">
            <v>941</v>
          </cell>
          <cell r="BM288">
            <v>490</v>
          </cell>
          <cell r="BN288">
            <v>451</v>
          </cell>
          <cell r="BO288">
            <v>989</v>
          </cell>
          <cell r="BP288">
            <v>519</v>
          </cell>
          <cell r="BQ288">
            <v>470</v>
          </cell>
          <cell r="BR288">
            <v>990</v>
          </cell>
          <cell r="BS288">
            <v>505</v>
          </cell>
          <cell r="BT288">
            <v>485</v>
          </cell>
          <cell r="BU288">
            <v>928</v>
          </cell>
          <cell r="BV288">
            <v>481</v>
          </cell>
          <cell r="BW288">
            <v>447</v>
          </cell>
          <cell r="BX288">
            <v>924</v>
          </cell>
          <cell r="BY288">
            <v>499</v>
          </cell>
          <cell r="BZ288">
            <v>425</v>
          </cell>
          <cell r="CA288">
            <v>722</v>
          </cell>
          <cell r="CB288">
            <v>392</v>
          </cell>
          <cell r="CC288">
            <v>330</v>
          </cell>
          <cell r="CD288">
            <v>740</v>
          </cell>
          <cell r="CE288">
            <v>356</v>
          </cell>
          <cell r="CF288">
            <v>384</v>
          </cell>
          <cell r="CG288">
            <v>668</v>
          </cell>
          <cell r="CH288">
            <v>361</v>
          </cell>
          <cell r="CI288">
            <v>307</v>
          </cell>
          <cell r="CJ288">
            <v>729</v>
          </cell>
          <cell r="CK288">
            <v>336</v>
          </cell>
          <cell r="CL288">
            <v>393</v>
          </cell>
          <cell r="CM288">
            <v>775</v>
          </cell>
          <cell r="CN288">
            <v>416</v>
          </cell>
          <cell r="CO288">
            <v>359</v>
          </cell>
          <cell r="CP288">
            <v>915</v>
          </cell>
          <cell r="CQ288">
            <v>451</v>
          </cell>
          <cell r="CR288">
            <v>464</v>
          </cell>
          <cell r="CS288">
            <v>956</v>
          </cell>
          <cell r="CT288">
            <v>491</v>
          </cell>
          <cell r="CU288">
            <v>465</v>
          </cell>
          <cell r="CV288">
            <v>1035</v>
          </cell>
          <cell r="CW288">
            <v>518</v>
          </cell>
          <cell r="CX288">
            <v>517</v>
          </cell>
          <cell r="CY288">
            <v>911</v>
          </cell>
          <cell r="CZ288">
            <v>413</v>
          </cell>
          <cell r="DA288">
            <v>498</v>
          </cell>
          <cell r="DB288">
            <v>972</v>
          </cell>
          <cell r="DC288">
            <v>457</v>
          </cell>
          <cell r="DD288">
            <v>515</v>
          </cell>
          <cell r="DE288">
            <v>869</v>
          </cell>
          <cell r="DF288">
            <v>409</v>
          </cell>
          <cell r="DG288">
            <v>460</v>
          </cell>
          <cell r="DH288">
            <v>875</v>
          </cell>
          <cell r="DI288">
            <v>438</v>
          </cell>
          <cell r="DJ288">
            <v>437</v>
          </cell>
          <cell r="DK288">
            <v>950</v>
          </cell>
          <cell r="DL288">
            <v>450</v>
          </cell>
          <cell r="DM288">
            <v>500</v>
          </cell>
          <cell r="DN288">
            <v>983</v>
          </cell>
          <cell r="DO288">
            <v>492</v>
          </cell>
          <cell r="DP288">
            <v>491</v>
          </cell>
          <cell r="DQ288">
            <v>1003</v>
          </cell>
          <cell r="DR288">
            <v>488</v>
          </cell>
          <cell r="DS288">
            <v>515</v>
          </cell>
          <cell r="DT288">
            <v>1063</v>
          </cell>
          <cell r="DU288">
            <v>484</v>
          </cell>
          <cell r="DV288">
            <v>579</v>
          </cell>
          <cell r="DW288">
            <v>1059</v>
          </cell>
          <cell r="DX288">
            <v>546</v>
          </cell>
          <cell r="DY288">
            <v>513</v>
          </cell>
          <cell r="DZ288">
            <v>1042</v>
          </cell>
          <cell r="EA288">
            <v>511</v>
          </cell>
          <cell r="EB288">
            <v>531</v>
          </cell>
          <cell r="EC288">
            <v>939</v>
          </cell>
          <cell r="ED288">
            <v>431</v>
          </cell>
          <cell r="EE288">
            <v>508</v>
          </cell>
          <cell r="EF288">
            <v>962</v>
          </cell>
          <cell r="EG288">
            <v>469</v>
          </cell>
          <cell r="EH288">
            <v>493</v>
          </cell>
          <cell r="EI288">
            <v>982</v>
          </cell>
          <cell r="EJ288">
            <v>485</v>
          </cell>
          <cell r="EK288">
            <v>497</v>
          </cell>
          <cell r="EL288">
            <v>1036</v>
          </cell>
          <cell r="EM288">
            <v>546</v>
          </cell>
          <cell r="EN288">
            <v>490</v>
          </cell>
          <cell r="EO288">
            <v>1118</v>
          </cell>
          <cell r="EP288">
            <v>537</v>
          </cell>
          <cell r="EQ288">
            <v>581</v>
          </cell>
          <cell r="ER288">
            <v>1167</v>
          </cell>
          <cell r="ES288">
            <v>593</v>
          </cell>
          <cell r="ET288">
            <v>574</v>
          </cell>
          <cell r="EU288">
            <v>1220</v>
          </cell>
          <cell r="EV288">
            <v>627</v>
          </cell>
          <cell r="EW288">
            <v>593</v>
          </cell>
          <cell r="EX288">
            <v>1247</v>
          </cell>
          <cell r="EY288">
            <v>598</v>
          </cell>
          <cell r="EZ288">
            <v>649</v>
          </cell>
          <cell r="FA288">
            <v>1182</v>
          </cell>
          <cell r="FB288">
            <v>597</v>
          </cell>
          <cell r="FC288">
            <v>585</v>
          </cell>
          <cell r="FD288">
            <v>1393</v>
          </cell>
          <cell r="FE288">
            <v>714</v>
          </cell>
          <cell r="FF288">
            <v>679</v>
          </cell>
          <cell r="FG288">
            <v>1338</v>
          </cell>
          <cell r="FH288">
            <v>699</v>
          </cell>
          <cell r="FI288">
            <v>639</v>
          </cell>
          <cell r="FJ288">
            <v>1400</v>
          </cell>
          <cell r="FK288">
            <v>706</v>
          </cell>
          <cell r="FL288">
            <v>694</v>
          </cell>
          <cell r="FM288">
            <v>1374</v>
          </cell>
          <cell r="FN288">
            <v>673</v>
          </cell>
          <cell r="FO288">
            <v>701</v>
          </cell>
          <cell r="FP288">
            <v>1274</v>
          </cell>
          <cell r="FQ288">
            <v>631</v>
          </cell>
          <cell r="FR288">
            <v>643</v>
          </cell>
          <cell r="FS288">
            <v>1406</v>
          </cell>
          <cell r="FT288">
            <v>706</v>
          </cell>
          <cell r="FU288">
            <v>700</v>
          </cell>
          <cell r="FV288">
            <v>1271</v>
          </cell>
          <cell r="FW288">
            <v>628</v>
          </cell>
          <cell r="FX288">
            <v>643</v>
          </cell>
          <cell r="FY288">
            <v>1322</v>
          </cell>
          <cell r="FZ288">
            <v>657</v>
          </cell>
          <cell r="GA288">
            <v>665</v>
          </cell>
          <cell r="GB288">
            <v>1262</v>
          </cell>
          <cell r="GC288">
            <v>595</v>
          </cell>
          <cell r="GD288">
            <v>667</v>
          </cell>
          <cell r="GE288">
            <v>1210</v>
          </cell>
          <cell r="GF288">
            <v>577</v>
          </cell>
          <cell r="GG288">
            <v>633</v>
          </cell>
          <cell r="GH288">
            <v>1223</v>
          </cell>
          <cell r="GI288">
            <v>611</v>
          </cell>
          <cell r="GJ288">
            <v>612</v>
          </cell>
          <cell r="GK288">
            <v>1145</v>
          </cell>
          <cell r="GL288">
            <v>541</v>
          </cell>
          <cell r="GM288">
            <v>604</v>
          </cell>
          <cell r="GN288">
            <v>1089</v>
          </cell>
          <cell r="GO288">
            <v>547</v>
          </cell>
          <cell r="GP288">
            <v>542</v>
          </cell>
          <cell r="GQ288">
            <v>1109</v>
          </cell>
          <cell r="GR288">
            <v>536</v>
          </cell>
          <cell r="GS288">
            <v>573</v>
          </cell>
          <cell r="GT288">
            <v>1054</v>
          </cell>
          <cell r="GU288">
            <v>512</v>
          </cell>
          <cell r="GV288">
            <v>542</v>
          </cell>
          <cell r="GW288">
            <v>1044</v>
          </cell>
          <cell r="GX288">
            <v>525</v>
          </cell>
          <cell r="GY288">
            <v>519</v>
          </cell>
          <cell r="GZ288">
            <v>1127</v>
          </cell>
          <cell r="HA288">
            <v>510</v>
          </cell>
          <cell r="HB288">
            <v>617</v>
          </cell>
          <cell r="HC288">
            <v>1085</v>
          </cell>
          <cell r="HD288">
            <v>533</v>
          </cell>
          <cell r="HE288">
            <v>552</v>
          </cell>
          <cell r="HF288">
            <v>1078</v>
          </cell>
          <cell r="HG288">
            <v>533</v>
          </cell>
          <cell r="HH288">
            <v>545</v>
          </cell>
          <cell r="HI288">
            <v>1096</v>
          </cell>
          <cell r="HJ288">
            <v>510</v>
          </cell>
          <cell r="HK288">
            <v>586</v>
          </cell>
          <cell r="HL288">
            <v>1082</v>
          </cell>
          <cell r="HM288">
            <v>538</v>
          </cell>
          <cell r="HN288">
            <v>544</v>
          </cell>
          <cell r="HO288">
            <v>1186</v>
          </cell>
          <cell r="HP288">
            <v>580</v>
          </cell>
          <cell r="HQ288">
            <v>606</v>
          </cell>
          <cell r="HR288">
            <v>1361</v>
          </cell>
          <cell r="HS288">
            <v>644</v>
          </cell>
          <cell r="HT288">
            <v>717</v>
          </cell>
          <cell r="HU288">
            <v>981</v>
          </cell>
          <cell r="HV288">
            <v>455</v>
          </cell>
          <cell r="HW288">
            <v>526</v>
          </cell>
          <cell r="HX288">
            <v>1014</v>
          </cell>
          <cell r="HY288">
            <v>495</v>
          </cell>
          <cell r="HZ288">
            <v>519</v>
          </cell>
          <cell r="IA288">
            <v>976</v>
          </cell>
          <cell r="IB288">
            <v>463</v>
          </cell>
          <cell r="IC288">
            <v>513</v>
          </cell>
          <cell r="ID288">
            <v>991</v>
          </cell>
          <cell r="IE288">
            <v>481</v>
          </cell>
          <cell r="IF288">
            <v>510</v>
          </cell>
          <cell r="IG288">
            <v>803</v>
          </cell>
          <cell r="IH288">
            <v>378</v>
          </cell>
          <cell r="II288">
            <v>425</v>
          </cell>
          <cell r="IJ288">
            <v>804</v>
          </cell>
          <cell r="IK288">
            <v>385</v>
          </cell>
          <cell r="IL288">
            <v>419</v>
          </cell>
          <cell r="IM288">
            <v>784</v>
          </cell>
          <cell r="IN288">
            <v>367</v>
          </cell>
          <cell r="IO288">
            <v>417</v>
          </cell>
          <cell r="IP288">
            <v>765</v>
          </cell>
          <cell r="IQ288">
            <v>363</v>
          </cell>
          <cell r="IR288">
            <v>402</v>
          </cell>
          <cell r="IS288">
            <v>748</v>
          </cell>
          <cell r="IT288">
            <v>354</v>
          </cell>
          <cell r="IU288">
            <v>394</v>
          </cell>
          <cell r="IV288">
            <v>672</v>
          </cell>
          <cell r="IW288">
            <v>326</v>
          </cell>
          <cell r="IX288">
            <v>346</v>
          </cell>
          <cell r="IY288">
            <v>601</v>
          </cell>
          <cell r="IZ288">
            <v>254</v>
          </cell>
          <cell r="JA288">
            <v>347</v>
          </cell>
          <cell r="JB288">
            <v>592</v>
          </cell>
          <cell r="JC288">
            <v>289</v>
          </cell>
          <cell r="JD288">
            <v>303</v>
          </cell>
          <cell r="JE288">
            <v>557</v>
          </cell>
          <cell r="JF288">
            <v>244</v>
          </cell>
          <cell r="JG288">
            <v>313</v>
          </cell>
          <cell r="JH288">
            <v>484</v>
          </cell>
          <cell r="JI288">
            <v>209</v>
          </cell>
          <cell r="JJ288">
            <v>275</v>
          </cell>
          <cell r="JK288">
            <v>488</v>
          </cell>
          <cell r="JL288">
            <v>193</v>
          </cell>
          <cell r="JM288">
            <v>295</v>
          </cell>
          <cell r="JN288">
            <v>429</v>
          </cell>
          <cell r="JO288">
            <v>161</v>
          </cell>
          <cell r="JP288">
            <v>268</v>
          </cell>
          <cell r="JQ288">
            <v>376</v>
          </cell>
          <cell r="JR288">
            <v>166</v>
          </cell>
          <cell r="JS288">
            <v>210</v>
          </cell>
          <cell r="JT288">
            <v>376</v>
          </cell>
          <cell r="JU288">
            <v>157</v>
          </cell>
          <cell r="JV288">
            <v>219</v>
          </cell>
          <cell r="JW288">
            <v>348</v>
          </cell>
          <cell r="JX288">
            <v>128</v>
          </cell>
          <cell r="JY288">
            <v>220</v>
          </cell>
          <cell r="JZ288">
            <v>249</v>
          </cell>
          <cell r="KA288">
            <v>96</v>
          </cell>
          <cell r="KB288">
            <v>153</v>
          </cell>
          <cell r="KC288">
            <v>266</v>
          </cell>
          <cell r="KD288">
            <v>90</v>
          </cell>
          <cell r="KE288">
            <v>176</v>
          </cell>
          <cell r="KF288">
            <v>951</v>
          </cell>
          <cell r="KG288">
            <v>267</v>
          </cell>
          <cell r="KH288">
            <v>684</v>
          </cell>
        </row>
        <row r="289">
          <cell r="C289" t="str">
            <v>Thanet</v>
          </cell>
          <cell r="D289" t="str">
            <v>E07000114</v>
          </cell>
          <cell r="E289" t="str">
            <v>Non-metropolitan District</v>
          </cell>
          <cell r="F289">
            <v>139772</v>
          </cell>
          <cell r="G289">
            <v>81635</v>
          </cell>
          <cell r="H289">
            <v>6.3866725099999995</v>
          </cell>
          <cell r="I289">
            <v>0.58405832355550469</v>
          </cell>
          <cell r="J289">
            <v>7764</v>
          </cell>
          <cell r="K289">
            <v>7136</v>
          </cell>
          <cell r="L289">
            <v>7090</v>
          </cell>
          <cell r="M289">
            <v>8003</v>
          </cell>
          <cell r="N289">
            <v>7240</v>
          </cell>
          <cell r="O289">
            <v>8048</v>
          </cell>
          <cell r="P289">
            <v>9100</v>
          </cell>
          <cell r="Q289">
            <v>9814</v>
          </cell>
          <cell r="R289">
            <v>8405</v>
          </cell>
          <cell r="S289">
            <v>9035</v>
          </cell>
          <cell r="T289">
            <v>67517</v>
          </cell>
          <cell r="U289">
            <v>72255</v>
          </cell>
          <cell r="V289">
            <v>1621</v>
          </cell>
          <cell r="W289">
            <v>805</v>
          </cell>
          <cell r="X289">
            <v>816</v>
          </cell>
          <cell r="Y289">
            <v>1618</v>
          </cell>
          <cell r="Z289">
            <v>831</v>
          </cell>
          <cell r="AA289">
            <v>787</v>
          </cell>
          <cell r="AB289">
            <v>1729</v>
          </cell>
          <cell r="AC289">
            <v>908</v>
          </cell>
          <cell r="AD289">
            <v>821</v>
          </cell>
          <cell r="AE289">
            <v>1770</v>
          </cell>
          <cell r="AF289">
            <v>918</v>
          </cell>
          <cell r="AG289">
            <v>852</v>
          </cell>
          <cell r="AH289">
            <v>1697</v>
          </cell>
          <cell r="AI289">
            <v>915</v>
          </cell>
          <cell r="AJ289">
            <v>782</v>
          </cell>
          <cell r="AK289">
            <v>1722</v>
          </cell>
          <cell r="AL289">
            <v>861</v>
          </cell>
          <cell r="AM289">
            <v>861</v>
          </cell>
          <cell r="AN289">
            <v>1649</v>
          </cell>
          <cell r="AO289">
            <v>872</v>
          </cell>
          <cell r="AP289">
            <v>777</v>
          </cell>
          <cell r="AQ289">
            <v>1723</v>
          </cell>
          <cell r="AR289">
            <v>882</v>
          </cell>
          <cell r="AS289">
            <v>841</v>
          </cell>
          <cell r="AT289">
            <v>1702</v>
          </cell>
          <cell r="AU289">
            <v>878</v>
          </cell>
          <cell r="AV289">
            <v>824</v>
          </cell>
          <cell r="AW289">
            <v>1589</v>
          </cell>
          <cell r="AX289">
            <v>790</v>
          </cell>
          <cell r="AY289">
            <v>799</v>
          </cell>
          <cell r="AZ289">
            <v>1546</v>
          </cell>
          <cell r="BA289">
            <v>837</v>
          </cell>
          <cell r="BB289">
            <v>709</v>
          </cell>
          <cell r="BC289">
            <v>1586</v>
          </cell>
          <cell r="BD289">
            <v>840</v>
          </cell>
          <cell r="BE289">
            <v>746</v>
          </cell>
          <cell r="BF289">
            <v>1505</v>
          </cell>
          <cell r="BG289">
            <v>799</v>
          </cell>
          <cell r="BH289">
            <v>706</v>
          </cell>
          <cell r="BI289">
            <v>1534</v>
          </cell>
          <cell r="BJ289">
            <v>816</v>
          </cell>
          <cell r="BK289">
            <v>718</v>
          </cell>
          <cell r="BL289">
            <v>1540</v>
          </cell>
          <cell r="BM289">
            <v>812</v>
          </cell>
          <cell r="BN289">
            <v>728</v>
          </cell>
          <cell r="BO289">
            <v>1687</v>
          </cell>
          <cell r="BP289">
            <v>906</v>
          </cell>
          <cell r="BQ289">
            <v>781</v>
          </cell>
          <cell r="BR289">
            <v>1729</v>
          </cell>
          <cell r="BS289">
            <v>901</v>
          </cell>
          <cell r="BT289">
            <v>828</v>
          </cell>
          <cell r="BU289">
            <v>1868</v>
          </cell>
          <cell r="BV289">
            <v>986</v>
          </cell>
          <cell r="BW289">
            <v>882</v>
          </cell>
          <cell r="BX289">
            <v>1787</v>
          </cell>
          <cell r="BY289">
            <v>928</v>
          </cell>
          <cell r="BZ289">
            <v>859</v>
          </cell>
          <cell r="CA289">
            <v>1563</v>
          </cell>
          <cell r="CB289">
            <v>792</v>
          </cell>
          <cell r="CC289">
            <v>771</v>
          </cell>
          <cell r="CD289">
            <v>1444</v>
          </cell>
          <cell r="CE289">
            <v>787</v>
          </cell>
          <cell r="CF289">
            <v>657</v>
          </cell>
          <cell r="CG289">
            <v>1546</v>
          </cell>
          <cell r="CH289">
            <v>820</v>
          </cell>
          <cell r="CI289">
            <v>726</v>
          </cell>
          <cell r="CJ289">
            <v>1632</v>
          </cell>
          <cell r="CK289">
            <v>849</v>
          </cell>
          <cell r="CL289">
            <v>783</v>
          </cell>
          <cell r="CM289">
            <v>1703</v>
          </cell>
          <cell r="CN289">
            <v>856</v>
          </cell>
          <cell r="CO289">
            <v>847</v>
          </cell>
          <cell r="CP289">
            <v>1628</v>
          </cell>
          <cell r="CQ289">
            <v>845</v>
          </cell>
          <cell r="CR289">
            <v>783</v>
          </cell>
          <cell r="CS289">
            <v>1473</v>
          </cell>
          <cell r="CT289">
            <v>698</v>
          </cell>
          <cell r="CU289">
            <v>775</v>
          </cell>
          <cell r="CV289">
            <v>1530</v>
          </cell>
          <cell r="CW289">
            <v>768</v>
          </cell>
          <cell r="CX289">
            <v>762</v>
          </cell>
          <cell r="CY289">
            <v>1524</v>
          </cell>
          <cell r="CZ289">
            <v>725</v>
          </cell>
          <cell r="DA289">
            <v>799</v>
          </cell>
          <cell r="DB289">
            <v>1501</v>
          </cell>
          <cell r="DC289">
            <v>700</v>
          </cell>
          <cell r="DD289">
            <v>801</v>
          </cell>
          <cell r="DE289">
            <v>1562</v>
          </cell>
          <cell r="DF289">
            <v>710</v>
          </cell>
          <cell r="DG289">
            <v>852</v>
          </cell>
          <cell r="DH289">
            <v>1504</v>
          </cell>
          <cell r="DI289">
            <v>694</v>
          </cell>
          <cell r="DJ289">
            <v>810</v>
          </cell>
          <cell r="DK289">
            <v>1491</v>
          </cell>
          <cell r="DL289">
            <v>695</v>
          </cell>
          <cell r="DM289">
            <v>796</v>
          </cell>
          <cell r="DN289">
            <v>1501</v>
          </cell>
          <cell r="DO289">
            <v>691</v>
          </cell>
          <cell r="DP289">
            <v>810</v>
          </cell>
          <cell r="DQ289">
            <v>1487</v>
          </cell>
          <cell r="DR289">
            <v>727</v>
          </cell>
          <cell r="DS289">
            <v>760</v>
          </cell>
          <cell r="DT289">
            <v>1520</v>
          </cell>
          <cell r="DU289">
            <v>682</v>
          </cell>
          <cell r="DV289">
            <v>838</v>
          </cell>
          <cell r="DW289">
            <v>1550</v>
          </cell>
          <cell r="DX289">
            <v>693</v>
          </cell>
          <cell r="DY289">
            <v>857</v>
          </cell>
          <cell r="DZ289">
            <v>1512</v>
          </cell>
          <cell r="EA289">
            <v>749</v>
          </cell>
          <cell r="EB289">
            <v>763</v>
          </cell>
          <cell r="EC289">
            <v>1322</v>
          </cell>
          <cell r="ED289">
            <v>634</v>
          </cell>
          <cell r="EE289">
            <v>688</v>
          </cell>
          <cell r="EF289">
            <v>1379</v>
          </cell>
          <cell r="EG289">
            <v>665</v>
          </cell>
          <cell r="EH289">
            <v>714</v>
          </cell>
          <cell r="EI289">
            <v>1361</v>
          </cell>
          <cell r="EJ289">
            <v>579</v>
          </cell>
          <cell r="EK289">
            <v>782</v>
          </cell>
          <cell r="EL289">
            <v>1469</v>
          </cell>
          <cell r="EM289">
            <v>682</v>
          </cell>
          <cell r="EN289">
            <v>787</v>
          </cell>
          <cell r="EO289">
            <v>1513</v>
          </cell>
          <cell r="EP289">
            <v>752</v>
          </cell>
          <cell r="EQ289">
            <v>761</v>
          </cell>
          <cell r="ER289">
            <v>1653</v>
          </cell>
          <cell r="ES289">
            <v>774</v>
          </cell>
          <cell r="ET289">
            <v>879</v>
          </cell>
          <cell r="EU289">
            <v>1674</v>
          </cell>
          <cell r="EV289">
            <v>830</v>
          </cell>
          <cell r="EW289">
            <v>844</v>
          </cell>
          <cell r="EX289">
            <v>1855</v>
          </cell>
          <cell r="EY289">
            <v>882</v>
          </cell>
          <cell r="EZ289">
            <v>973</v>
          </cell>
          <cell r="FA289">
            <v>1736</v>
          </cell>
          <cell r="FB289">
            <v>808</v>
          </cell>
          <cell r="FC289">
            <v>928</v>
          </cell>
          <cell r="FD289">
            <v>1872</v>
          </cell>
          <cell r="FE289">
            <v>873</v>
          </cell>
          <cell r="FF289">
            <v>999</v>
          </cell>
          <cell r="FG289">
            <v>1851</v>
          </cell>
          <cell r="FH289">
            <v>878</v>
          </cell>
          <cell r="FI289">
            <v>973</v>
          </cell>
          <cell r="FJ289">
            <v>1879</v>
          </cell>
          <cell r="FK289">
            <v>904</v>
          </cell>
          <cell r="FL289">
            <v>975</v>
          </cell>
          <cell r="FM289">
            <v>1916</v>
          </cell>
          <cell r="FN289">
            <v>905</v>
          </cell>
          <cell r="FO289">
            <v>1011</v>
          </cell>
          <cell r="FP289">
            <v>1996</v>
          </cell>
          <cell r="FQ289">
            <v>989</v>
          </cell>
          <cell r="FR289">
            <v>1007</v>
          </cell>
          <cell r="FS289">
            <v>1890</v>
          </cell>
          <cell r="FT289">
            <v>937</v>
          </cell>
          <cell r="FU289">
            <v>953</v>
          </cell>
          <cell r="FV289">
            <v>1943</v>
          </cell>
          <cell r="FW289">
            <v>941</v>
          </cell>
          <cell r="FX289">
            <v>1002</v>
          </cell>
          <cell r="FY289">
            <v>1950</v>
          </cell>
          <cell r="FZ289">
            <v>977</v>
          </cell>
          <cell r="GA289">
            <v>973</v>
          </cell>
          <cell r="GB289">
            <v>1881</v>
          </cell>
          <cell r="GC289">
            <v>888</v>
          </cell>
          <cell r="GD289">
            <v>993</v>
          </cell>
          <cell r="GE289">
            <v>1785</v>
          </cell>
          <cell r="GF289">
            <v>849</v>
          </cell>
          <cell r="GG289">
            <v>936</v>
          </cell>
          <cell r="GH289">
            <v>1802</v>
          </cell>
          <cell r="GI289">
            <v>900</v>
          </cell>
          <cell r="GJ289">
            <v>902</v>
          </cell>
          <cell r="GK289">
            <v>1696</v>
          </cell>
          <cell r="GL289">
            <v>833</v>
          </cell>
          <cell r="GM289">
            <v>863</v>
          </cell>
          <cell r="GN289">
            <v>1769</v>
          </cell>
          <cell r="GO289">
            <v>868</v>
          </cell>
          <cell r="GP289">
            <v>901</v>
          </cell>
          <cell r="GQ289">
            <v>1642</v>
          </cell>
          <cell r="GR289">
            <v>756</v>
          </cell>
          <cell r="GS289">
            <v>886</v>
          </cell>
          <cell r="GT289">
            <v>1725</v>
          </cell>
          <cell r="GU289">
            <v>825</v>
          </cell>
          <cell r="GV289">
            <v>900</v>
          </cell>
          <cell r="GW289">
            <v>1795</v>
          </cell>
          <cell r="GX289">
            <v>857</v>
          </cell>
          <cell r="GY289">
            <v>938</v>
          </cell>
          <cell r="GZ289">
            <v>1720</v>
          </cell>
          <cell r="HA289">
            <v>803</v>
          </cell>
          <cell r="HB289">
            <v>917</v>
          </cell>
          <cell r="HC289">
            <v>1702</v>
          </cell>
          <cell r="HD289">
            <v>826</v>
          </cell>
          <cell r="HE289">
            <v>876</v>
          </cell>
          <cell r="HF289">
            <v>1804</v>
          </cell>
          <cell r="HG289">
            <v>888</v>
          </cell>
          <cell r="HH289">
            <v>916</v>
          </cell>
          <cell r="HI289">
            <v>1815</v>
          </cell>
          <cell r="HJ289">
            <v>861</v>
          </cell>
          <cell r="HK289">
            <v>954</v>
          </cell>
          <cell r="HL289">
            <v>1940</v>
          </cell>
          <cell r="HM289">
            <v>952</v>
          </cell>
          <cell r="HN289">
            <v>988</v>
          </cell>
          <cell r="HO289">
            <v>2117</v>
          </cell>
          <cell r="HP289">
            <v>1033</v>
          </cell>
          <cell r="HQ289">
            <v>1084</v>
          </cell>
          <cell r="HR289">
            <v>2309</v>
          </cell>
          <cell r="HS289">
            <v>1106</v>
          </cell>
          <cell r="HT289">
            <v>1203</v>
          </cell>
          <cell r="HU289">
            <v>1813</v>
          </cell>
          <cell r="HV289">
            <v>845</v>
          </cell>
          <cell r="HW289">
            <v>968</v>
          </cell>
          <cell r="HX289">
            <v>1684</v>
          </cell>
          <cell r="HY289">
            <v>822</v>
          </cell>
          <cell r="HZ289">
            <v>862</v>
          </cell>
          <cell r="IA289">
            <v>1669</v>
          </cell>
          <cell r="IB289">
            <v>807</v>
          </cell>
          <cell r="IC289">
            <v>862</v>
          </cell>
          <cell r="ID289">
            <v>1553</v>
          </cell>
          <cell r="IE289">
            <v>723</v>
          </cell>
          <cell r="IF289">
            <v>830</v>
          </cell>
          <cell r="IG289">
            <v>1385</v>
          </cell>
          <cell r="IH289">
            <v>658</v>
          </cell>
          <cell r="II289">
            <v>727</v>
          </cell>
          <cell r="IJ289">
            <v>1195</v>
          </cell>
          <cell r="IK289">
            <v>571</v>
          </cell>
          <cell r="IL289">
            <v>624</v>
          </cell>
          <cell r="IM289">
            <v>1232</v>
          </cell>
          <cell r="IN289">
            <v>563</v>
          </cell>
          <cell r="IO289">
            <v>669</v>
          </cell>
          <cell r="IP289">
            <v>1197</v>
          </cell>
          <cell r="IQ289">
            <v>559</v>
          </cell>
          <cell r="IR289">
            <v>638</v>
          </cell>
          <cell r="IS289">
            <v>1120</v>
          </cell>
          <cell r="IT289">
            <v>495</v>
          </cell>
          <cell r="IU289">
            <v>625</v>
          </cell>
          <cell r="IV289">
            <v>1106</v>
          </cell>
          <cell r="IW289">
            <v>506</v>
          </cell>
          <cell r="IX289">
            <v>600</v>
          </cell>
          <cell r="IY289">
            <v>1056</v>
          </cell>
          <cell r="IZ289">
            <v>462</v>
          </cell>
          <cell r="JA289">
            <v>594</v>
          </cell>
          <cell r="JB289">
            <v>954</v>
          </cell>
          <cell r="JC289">
            <v>417</v>
          </cell>
          <cell r="JD289">
            <v>537</v>
          </cell>
          <cell r="JE289">
            <v>854</v>
          </cell>
          <cell r="JF289">
            <v>363</v>
          </cell>
          <cell r="JG289">
            <v>491</v>
          </cell>
          <cell r="JH289">
            <v>823</v>
          </cell>
          <cell r="JI289">
            <v>354</v>
          </cell>
          <cell r="JJ289">
            <v>469</v>
          </cell>
          <cell r="JK289">
            <v>785</v>
          </cell>
          <cell r="JL289">
            <v>323</v>
          </cell>
          <cell r="JM289">
            <v>462</v>
          </cell>
          <cell r="JN289">
            <v>793</v>
          </cell>
          <cell r="JO289">
            <v>306</v>
          </cell>
          <cell r="JP289">
            <v>487</v>
          </cell>
          <cell r="JQ289">
            <v>708</v>
          </cell>
          <cell r="JR289">
            <v>283</v>
          </cell>
          <cell r="JS289">
            <v>425</v>
          </cell>
          <cell r="JT289">
            <v>655</v>
          </cell>
          <cell r="JU289">
            <v>252</v>
          </cell>
          <cell r="JV289">
            <v>403</v>
          </cell>
          <cell r="JW289">
            <v>566</v>
          </cell>
          <cell r="JX289">
            <v>207</v>
          </cell>
          <cell r="JY289">
            <v>359</v>
          </cell>
          <cell r="JZ289">
            <v>490</v>
          </cell>
          <cell r="KA289">
            <v>174</v>
          </cell>
          <cell r="KB289">
            <v>316</v>
          </cell>
          <cell r="KC289">
            <v>424</v>
          </cell>
          <cell r="KD289">
            <v>140</v>
          </cell>
          <cell r="KE289">
            <v>284</v>
          </cell>
          <cell r="KF289">
            <v>1676</v>
          </cell>
          <cell r="KG289">
            <v>466</v>
          </cell>
          <cell r="KH289">
            <v>1210</v>
          </cell>
        </row>
        <row r="290">
          <cell r="C290" t="str">
            <v>Three Rivers</v>
          </cell>
          <cell r="D290" t="str">
            <v>E07000102</v>
          </cell>
          <cell r="E290" t="str">
            <v>Non-metropolitan District</v>
          </cell>
          <cell r="F290">
            <v>91674</v>
          </cell>
          <cell r="G290">
            <v>56678</v>
          </cell>
          <cell r="H290">
            <v>3.4690793499999999</v>
          </cell>
          <cell r="I290">
            <v>0.61825599406592924</v>
          </cell>
          <cell r="J290">
            <v>4356</v>
          </cell>
          <cell r="K290">
            <v>4192</v>
          </cell>
          <cell r="L290">
            <v>5143</v>
          </cell>
          <cell r="M290">
            <v>5541</v>
          </cell>
          <cell r="N290">
            <v>6300</v>
          </cell>
          <cell r="O290">
            <v>6686</v>
          </cell>
          <cell r="P290">
            <v>6922</v>
          </cell>
          <cell r="Q290">
            <v>7117</v>
          </cell>
          <cell r="R290">
            <v>5125</v>
          </cell>
          <cell r="S290">
            <v>5296</v>
          </cell>
          <cell r="T290">
            <v>44606</v>
          </cell>
          <cell r="U290">
            <v>47068</v>
          </cell>
          <cell r="V290">
            <v>1076</v>
          </cell>
          <cell r="W290">
            <v>551</v>
          </cell>
          <cell r="X290">
            <v>525</v>
          </cell>
          <cell r="Y290">
            <v>1115</v>
          </cell>
          <cell r="Z290">
            <v>578</v>
          </cell>
          <cell r="AA290">
            <v>537</v>
          </cell>
          <cell r="AB290">
            <v>1109</v>
          </cell>
          <cell r="AC290">
            <v>549</v>
          </cell>
          <cell r="AD290">
            <v>560</v>
          </cell>
          <cell r="AE290">
            <v>1200</v>
          </cell>
          <cell r="AF290">
            <v>600</v>
          </cell>
          <cell r="AG290">
            <v>600</v>
          </cell>
          <cell r="AH290">
            <v>1294</v>
          </cell>
          <cell r="AI290">
            <v>684</v>
          </cell>
          <cell r="AJ290">
            <v>610</v>
          </cell>
          <cell r="AK290">
            <v>1241</v>
          </cell>
          <cell r="AL290">
            <v>623</v>
          </cell>
          <cell r="AM290">
            <v>618</v>
          </cell>
          <cell r="AN290">
            <v>1194</v>
          </cell>
          <cell r="AO290">
            <v>623</v>
          </cell>
          <cell r="AP290">
            <v>571</v>
          </cell>
          <cell r="AQ290">
            <v>1240</v>
          </cell>
          <cell r="AR290">
            <v>626</v>
          </cell>
          <cell r="AS290">
            <v>614</v>
          </cell>
          <cell r="AT290">
            <v>1186</v>
          </cell>
          <cell r="AU290">
            <v>602</v>
          </cell>
          <cell r="AV290">
            <v>584</v>
          </cell>
          <cell r="AW290">
            <v>1199</v>
          </cell>
          <cell r="AX290">
            <v>639</v>
          </cell>
          <cell r="AY290">
            <v>560</v>
          </cell>
          <cell r="AZ290">
            <v>1107</v>
          </cell>
          <cell r="BA290">
            <v>559</v>
          </cell>
          <cell r="BB290">
            <v>548</v>
          </cell>
          <cell r="BC290">
            <v>1151</v>
          </cell>
          <cell r="BD290">
            <v>592</v>
          </cell>
          <cell r="BE290">
            <v>559</v>
          </cell>
          <cell r="BF290">
            <v>1098</v>
          </cell>
          <cell r="BG290">
            <v>559</v>
          </cell>
          <cell r="BH290">
            <v>539</v>
          </cell>
          <cell r="BI290">
            <v>1021</v>
          </cell>
          <cell r="BJ290">
            <v>514</v>
          </cell>
          <cell r="BK290">
            <v>507</v>
          </cell>
          <cell r="BL290">
            <v>1174</v>
          </cell>
          <cell r="BM290">
            <v>606</v>
          </cell>
          <cell r="BN290">
            <v>568</v>
          </cell>
          <cell r="BO290">
            <v>1131</v>
          </cell>
          <cell r="BP290">
            <v>592</v>
          </cell>
          <cell r="BQ290">
            <v>539</v>
          </cell>
          <cell r="BR290">
            <v>1175</v>
          </cell>
          <cell r="BS290">
            <v>586</v>
          </cell>
          <cell r="BT290">
            <v>589</v>
          </cell>
          <cell r="BU290">
            <v>1192</v>
          </cell>
          <cell r="BV290">
            <v>609</v>
          </cell>
          <cell r="BW290">
            <v>583</v>
          </cell>
          <cell r="BX290">
            <v>1142</v>
          </cell>
          <cell r="BY290">
            <v>586</v>
          </cell>
          <cell r="BZ290">
            <v>556</v>
          </cell>
          <cell r="CA290">
            <v>718</v>
          </cell>
          <cell r="CB290">
            <v>352</v>
          </cell>
          <cell r="CC290">
            <v>366</v>
          </cell>
          <cell r="CD290">
            <v>612</v>
          </cell>
          <cell r="CE290">
            <v>352</v>
          </cell>
          <cell r="CF290">
            <v>260</v>
          </cell>
          <cell r="CG290">
            <v>780</v>
          </cell>
          <cell r="CH290">
            <v>440</v>
          </cell>
          <cell r="CI290">
            <v>340</v>
          </cell>
          <cell r="CJ290">
            <v>900</v>
          </cell>
          <cell r="CK290">
            <v>406</v>
          </cell>
          <cell r="CL290">
            <v>494</v>
          </cell>
          <cell r="CM290">
            <v>955</v>
          </cell>
          <cell r="CN290">
            <v>498</v>
          </cell>
          <cell r="CO290">
            <v>457</v>
          </cell>
          <cell r="CP290">
            <v>1074</v>
          </cell>
          <cell r="CQ290">
            <v>527</v>
          </cell>
          <cell r="CR290">
            <v>547</v>
          </cell>
          <cell r="CS290">
            <v>1059</v>
          </cell>
          <cell r="CT290">
            <v>528</v>
          </cell>
          <cell r="CU290">
            <v>531</v>
          </cell>
          <cell r="CV290">
            <v>1024</v>
          </cell>
          <cell r="CW290">
            <v>503</v>
          </cell>
          <cell r="CX290">
            <v>521</v>
          </cell>
          <cell r="CY290">
            <v>1068</v>
          </cell>
          <cell r="CZ290">
            <v>515</v>
          </cell>
          <cell r="DA290">
            <v>553</v>
          </cell>
          <cell r="DB290">
            <v>1019</v>
          </cell>
          <cell r="DC290">
            <v>519</v>
          </cell>
          <cell r="DD290">
            <v>500</v>
          </cell>
          <cell r="DE290">
            <v>909</v>
          </cell>
          <cell r="DF290">
            <v>460</v>
          </cell>
          <cell r="DG290">
            <v>449</v>
          </cell>
          <cell r="DH290">
            <v>924</v>
          </cell>
          <cell r="DI290">
            <v>452</v>
          </cell>
          <cell r="DJ290">
            <v>472</v>
          </cell>
          <cell r="DK290">
            <v>1040</v>
          </cell>
          <cell r="DL290">
            <v>468</v>
          </cell>
          <cell r="DM290">
            <v>572</v>
          </cell>
          <cell r="DN290">
            <v>1050</v>
          </cell>
          <cell r="DO290">
            <v>464</v>
          </cell>
          <cell r="DP290">
            <v>586</v>
          </cell>
          <cell r="DQ290">
            <v>1309</v>
          </cell>
          <cell r="DR290">
            <v>625</v>
          </cell>
          <cell r="DS290">
            <v>684</v>
          </cell>
          <cell r="DT290">
            <v>1282</v>
          </cell>
          <cell r="DU290">
            <v>609</v>
          </cell>
          <cell r="DV290">
            <v>673</v>
          </cell>
          <cell r="DW290">
            <v>1219</v>
          </cell>
          <cell r="DX290">
            <v>517</v>
          </cell>
          <cell r="DY290">
            <v>702</v>
          </cell>
          <cell r="DZ290">
            <v>1231</v>
          </cell>
          <cell r="EA290">
            <v>597</v>
          </cell>
          <cell r="EB290">
            <v>634</v>
          </cell>
          <cell r="EC290">
            <v>1311</v>
          </cell>
          <cell r="ED290">
            <v>625</v>
          </cell>
          <cell r="EE290">
            <v>686</v>
          </cell>
          <cell r="EF290">
            <v>1247</v>
          </cell>
          <cell r="EG290">
            <v>602</v>
          </cell>
          <cell r="EH290">
            <v>645</v>
          </cell>
          <cell r="EI290">
            <v>1228</v>
          </cell>
          <cell r="EJ290">
            <v>622</v>
          </cell>
          <cell r="EK290">
            <v>606</v>
          </cell>
          <cell r="EL290">
            <v>1356</v>
          </cell>
          <cell r="EM290">
            <v>696</v>
          </cell>
          <cell r="EN290">
            <v>660</v>
          </cell>
          <cell r="EO290">
            <v>1321</v>
          </cell>
          <cell r="EP290">
            <v>630</v>
          </cell>
          <cell r="EQ290">
            <v>691</v>
          </cell>
          <cell r="ER290">
            <v>1314</v>
          </cell>
          <cell r="ES290">
            <v>640</v>
          </cell>
          <cell r="ET290">
            <v>674</v>
          </cell>
          <cell r="EU290">
            <v>1337</v>
          </cell>
          <cell r="EV290">
            <v>671</v>
          </cell>
          <cell r="EW290">
            <v>666</v>
          </cell>
          <cell r="EX290">
            <v>1422</v>
          </cell>
          <cell r="EY290">
            <v>700</v>
          </cell>
          <cell r="EZ290">
            <v>722</v>
          </cell>
          <cell r="FA290">
            <v>1309</v>
          </cell>
          <cell r="FB290">
            <v>644</v>
          </cell>
          <cell r="FC290">
            <v>665</v>
          </cell>
          <cell r="FD290">
            <v>1463</v>
          </cell>
          <cell r="FE290">
            <v>723</v>
          </cell>
          <cell r="FF290">
            <v>740</v>
          </cell>
          <cell r="FG290">
            <v>1401</v>
          </cell>
          <cell r="FH290">
            <v>680</v>
          </cell>
          <cell r="FI290">
            <v>721</v>
          </cell>
          <cell r="FJ290">
            <v>1410</v>
          </cell>
          <cell r="FK290">
            <v>719</v>
          </cell>
          <cell r="FL290">
            <v>691</v>
          </cell>
          <cell r="FM290">
            <v>1443</v>
          </cell>
          <cell r="FN290">
            <v>719</v>
          </cell>
          <cell r="FO290">
            <v>724</v>
          </cell>
          <cell r="FP290">
            <v>1460</v>
          </cell>
          <cell r="FQ290">
            <v>702</v>
          </cell>
          <cell r="FR290">
            <v>758</v>
          </cell>
          <cell r="FS290">
            <v>1466</v>
          </cell>
          <cell r="FT290">
            <v>713</v>
          </cell>
          <cell r="FU290">
            <v>753</v>
          </cell>
          <cell r="FV290">
            <v>1407</v>
          </cell>
          <cell r="FW290">
            <v>694</v>
          </cell>
          <cell r="FX290">
            <v>713</v>
          </cell>
          <cell r="FY290">
            <v>1363</v>
          </cell>
          <cell r="FZ290">
            <v>710</v>
          </cell>
          <cell r="GA290">
            <v>653</v>
          </cell>
          <cell r="GB290">
            <v>1317</v>
          </cell>
          <cell r="GC290">
            <v>618</v>
          </cell>
          <cell r="GD290">
            <v>699</v>
          </cell>
          <cell r="GE290">
            <v>1159</v>
          </cell>
          <cell r="GF290">
            <v>575</v>
          </cell>
          <cell r="GG290">
            <v>584</v>
          </cell>
          <cell r="GH290">
            <v>1205</v>
          </cell>
          <cell r="GI290">
            <v>604</v>
          </cell>
          <cell r="GJ290">
            <v>601</v>
          </cell>
          <cell r="GK290">
            <v>1169</v>
          </cell>
          <cell r="GL290">
            <v>612</v>
          </cell>
          <cell r="GM290">
            <v>557</v>
          </cell>
          <cell r="GN290">
            <v>1110</v>
          </cell>
          <cell r="GO290">
            <v>531</v>
          </cell>
          <cell r="GP290">
            <v>579</v>
          </cell>
          <cell r="GQ290">
            <v>962</v>
          </cell>
          <cell r="GR290">
            <v>437</v>
          </cell>
          <cell r="GS290">
            <v>525</v>
          </cell>
          <cell r="GT290">
            <v>1040</v>
          </cell>
          <cell r="GU290">
            <v>522</v>
          </cell>
          <cell r="GV290">
            <v>518</v>
          </cell>
          <cell r="GW290">
            <v>1019</v>
          </cell>
          <cell r="GX290">
            <v>462</v>
          </cell>
          <cell r="GY290">
            <v>557</v>
          </cell>
          <cell r="GZ290">
            <v>866</v>
          </cell>
          <cell r="HA290">
            <v>438</v>
          </cell>
          <cell r="HB290">
            <v>428</v>
          </cell>
          <cell r="HC290">
            <v>934</v>
          </cell>
          <cell r="HD290">
            <v>464</v>
          </cell>
          <cell r="HE290">
            <v>470</v>
          </cell>
          <cell r="HF290">
            <v>957</v>
          </cell>
          <cell r="HG290">
            <v>480</v>
          </cell>
          <cell r="HH290">
            <v>477</v>
          </cell>
          <cell r="HI290">
            <v>975</v>
          </cell>
          <cell r="HJ290">
            <v>467</v>
          </cell>
          <cell r="HK290">
            <v>508</v>
          </cell>
          <cell r="HL290">
            <v>935</v>
          </cell>
          <cell r="HM290">
            <v>468</v>
          </cell>
          <cell r="HN290">
            <v>467</v>
          </cell>
          <cell r="HO290">
            <v>1042</v>
          </cell>
          <cell r="HP290">
            <v>494</v>
          </cell>
          <cell r="HQ290">
            <v>548</v>
          </cell>
          <cell r="HR290">
            <v>1110</v>
          </cell>
          <cell r="HS290">
            <v>513</v>
          </cell>
          <cell r="HT290">
            <v>597</v>
          </cell>
          <cell r="HU290">
            <v>826</v>
          </cell>
          <cell r="HV290">
            <v>380</v>
          </cell>
          <cell r="HW290">
            <v>446</v>
          </cell>
          <cell r="HX290">
            <v>840</v>
          </cell>
          <cell r="HY290">
            <v>406</v>
          </cell>
          <cell r="HZ290">
            <v>434</v>
          </cell>
          <cell r="IA290">
            <v>807</v>
          </cell>
          <cell r="IB290">
            <v>410</v>
          </cell>
          <cell r="IC290">
            <v>397</v>
          </cell>
          <cell r="ID290">
            <v>738</v>
          </cell>
          <cell r="IE290">
            <v>339</v>
          </cell>
          <cell r="IF290">
            <v>399</v>
          </cell>
          <cell r="IG290">
            <v>678</v>
          </cell>
          <cell r="IH290">
            <v>314</v>
          </cell>
          <cell r="II290">
            <v>364</v>
          </cell>
          <cell r="IJ290">
            <v>541</v>
          </cell>
          <cell r="IK290">
            <v>229</v>
          </cell>
          <cell r="IL290">
            <v>312</v>
          </cell>
          <cell r="IM290">
            <v>646</v>
          </cell>
          <cell r="IN290">
            <v>285</v>
          </cell>
          <cell r="IO290">
            <v>361</v>
          </cell>
          <cell r="IP290">
            <v>604</v>
          </cell>
          <cell r="IQ290">
            <v>280</v>
          </cell>
          <cell r="IR290">
            <v>324</v>
          </cell>
          <cell r="IS290">
            <v>629</v>
          </cell>
          <cell r="IT290">
            <v>263</v>
          </cell>
          <cell r="IU290">
            <v>366</v>
          </cell>
          <cell r="IV290">
            <v>613</v>
          </cell>
          <cell r="IW290">
            <v>272</v>
          </cell>
          <cell r="IX290">
            <v>341</v>
          </cell>
          <cell r="IY290">
            <v>577</v>
          </cell>
          <cell r="IZ290">
            <v>272</v>
          </cell>
          <cell r="JA290">
            <v>305</v>
          </cell>
          <cell r="JB290">
            <v>543</v>
          </cell>
          <cell r="JC290">
            <v>239</v>
          </cell>
          <cell r="JD290">
            <v>304</v>
          </cell>
          <cell r="JE290">
            <v>493</v>
          </cell>
          <cell r="JF290">
            <v>229</v>
          </cell>
          <cell r="JG290">
            <v>264</v>
          </cell>
          <cell r="JH290">
            <v>503</v>
          </cell>
          <cell r="JI290">
            <v>207</v>
          </cell>
          <cell r="JJ290">
            <v>296</v>
          </cell>
          <cell r="JK290">
            <v>471</v>
          </cell>
          <cell r="JL290">
            <v>182</v>
          </cell>
          <cell r="JM290">
            <v>289</v>
          </cell>
          <cell r="JN290">
            <v>404</v>
          </cell>
          <cell r="JO290">
            <v>163</v>
          </cell>
          <cell r="JP290">
            <v>241</v>
          </cell>
          <cell r="JQ290">
            <v>369</v>
          </cell>
          <cell r="JR290">
            <v>141</v>
          </cell>
          <cell r="JS290">
            <v>228</v>
          </cell>
          <cell r="JT290">
            <v>326</v>
          </cell>
          <cell r="JU290">
            <v>121</v>
          </cell>
          <cell r="JV290">
            <v>205</v>
          </cell>
          <cell r="JW290">
            <v>295</v>
          </cell>
          <cell r="JX290">
            <v>114</v>
          </cell>
          <cell r="JY290">
            <v>181</v>
          </cell>
          <cell r="JZ290">
            <v>298</v>
          </cell>
          <cell r="KA290">
            <v>98</v>
          </cell>
          <cell r="KB290">
            <v>200</v>
          </cell>
          <cell r="KC290">
            <v>240</v>
          </cell>
          <cell r="KD290">
            <v>96</v>
          </cell>
          <cell r="KE290">
            <v>144</v>
          </cell>
          <cell r="KF290">
            <v>957</v>
          </cell>
          <cell r="KG290">
            <v>281</v>
          </cell>
          <cell r="KH290">
            <v>676</v>
          </cell>
        </row>
        <row r="291">
          <cell r="C291" t="str">
            <v>Thurrock</v>
          </cell>
          <cell r="D291" t="str">
            <v>E06000034</v>
          </cell>
          <cell r="E291" t="str">
            <v>Unitary Authority</v>
          </cell>
          <cell r="F291">
            <v>165184</v>
          </cell>
          <cell r="G291">
            <v>105449</v>
          </cell>
          <cell r="H291">
            <v>5.0448305200000005</v>
          </cell>
          <cell r="I291">
            <v>0.63837296590468806</v>
          </cell>
          <cell r="J291">
            <v>8703</v>
          </cell>
          <cell r="K291">
            <v>8517</v>
          </cell>
          <cell r="L291">
            <v>11202</v>
          </cell>
          <cell r="M291">
            <v>12519</v>
          </cell>
          <cell r="N291">
            <v>12018</v>
          </cell>
          <cell r="O291">
            <v>12443</v>
          </cell>
          <cell r="P291">
            <v>11878</v>
          </cell>
          <cell r="Q291">
            <v>11498</v>
          </cell>
          <cell r="R291">
            <v>8503</v>
          </cell>
          <cell r="S291">
            <v>8168</v>
          </cell>
          <cell r="T291">
            <v>81349</v>
          </cell>
          <cell r="U291">
            <v>83835</v>
          </cell>
          <cell r="V291">
            <v>2541</v>
          </cell>
          <cell r="W291">
            <v>1302</v>
          </cell>
          <cell r="X291">
            <v>1239</v>
          </cell>
          <cell r="Y291">
            <v>2528</v>
          </cell>
          <cell r="Z291">
            <v>1285</v>
          </cell>
          <cell r="AA291">
            <v>1243</v>
          </cell>
          <cell r="AB291">
            <v>2528</v>
          </cell>
          <cell r="AC291">
            <v>1274</v>
          </cell>
          <cell r="AD291">
            <v>1254</v>
          </cell>
          <cell r="AE291">
            <v>2597</v>
          </cell>
          <cell r="AF291">
            <v>1375</v>
          </cell>
          <cell r="AG291">
            <v>1222</v>
          </cell>
          <cell r="AH291">
            <v>2554</v>
          </cell>
          <cell r="AI291">
            <v>1283</v>
          </cell>
          <cell r="AJ291">
            <v>1271</v>
          </cell>
          <cell r="AK291">
            <v>2454</v>
          </cell>
          <cell r="AL291">
            <v>1238</v>
          </cell>
          <cell r="AM291">
            <v>1216</v>
          </cell>
          <cell r="AN291">
            <v>2433</v>
          </cell>
          <cell r="AO291">
            <v>1207</v>
          </cell>
          <cell r="AP291">
            <v>1226</v>
          </cell>
          <cell r="AQ291">
            <v>2566</v>
          </cell>
          <cell r="AR291">
            <v>1276</v>
          </cell>
          <cell r="AS291">
            <v>1290</v>
          </cell>
          <cell r="AT291">
            <v>2384</v>
          </cell>
          <cell r="AU291">
            <v>1169</v>
          </cell>
          <cell r="AV291">
            <v>1215</v>
          </cell>
          <cell r="AW291">
            <v>2277</v>
          </cell>
          <cell r="AX291">
            <v>1191</v>
          </cell>
          <cell r="AY291">
            <v>1086</v>
          </cell>
          <cell r="AZ291">
            <v>2196</v>
          </cell>
          <cell r="BA291">
            <v>1122</v>
          </cell>
          <cell r="BB291">
            <v>1074</v>
          </cell>
          <cell r="BC291">
            <v>2109</v>
          </cell>
          <cell r="BD291">
            <v>1069</v>
          </cell>
          <cell r="BE291">
            <v>1040</v>
          </cell>
          <cell r="BF291">
            <v>1946</v>
          </cell>
          <cell r="BG291">
            <v>999</v>
          </cell>
          <cell r="BH291">
            <v>947</v>
          </cell>
          <cell r="BI291">
            <v>1910</v>
          </cell>
          <cell r="BJ291">
            <v>957</v>
          </cell>
          <cell r="BK291">
            <v>953</v>
          </cell>
          <cell r="BL291">
            <v>1884</v>
          </cell>
          <cell r="BM291">
            <v>981</v>
          </cell>
          <cell r="BN291">
            <v>903</v>
          </cell>
          <cell r="BO291">
            <v>1983</v>
          </cell>
          <cell r="BP291">
            <v>996</v>
          </cell>
          <cell r="BQ291">
            <v>987</v>
          </cell>
          <cell r="BR291">
            <v>2085</v>
          </cell>
          <cell r="BS291">
            <v>1056</v>
          </cell>
          <cell r="BT291">
            <v>1029</v>
          </cell>
          <cell r="BU291">
            <v>1959</v>
          </cell>
          <cell r="BV291">
            <v>997</v>
          </cell>
          <cell r="BW291">
            <v>962</v>
          </cell>
          <cell r="BX291">
            <v>2075</v>
          </cell>
          <cell r="BY291">
            <v>1035</v>
          </cell>
          <cell r="BZ291">
            <v>1040</v>
          </cell>
          <cell r="CA291">
            <v>1792</v>
          </cell>
          <cell r="CB291">
            <v>971</v>
          </cell>
          <cell r="CC291">
            <v>821</v>
          </cell>
          <cell r="CD291">
            <v>1663</v>
          </cell>
          <cell r="CE291">
            <v>831</v>
          </cell>
          <cell r="CF291">
            <v>832</v>
          </cell>
          <cell r="CG291">
            <v>1744</v>
          </cell>
          <cell r="CH291">
            <v>841</v>
          </cell>
          <cell r="CI291">
            <v>903</v>
          </cell>
          <cell r="CJ291">
            <v>1884</v>
          </cell>
          <cell r="CK291">
            <v>985</v>
          </cell>
          <cell r="CL291">
            <v>899</v>
          </cell>
          <cell r="CM291">
            <v>1991</v>
          </cell>
          <cell r="CN291">
            <v>999</v>
          </cell>
          <cell r="CO291">
            <v>992</v>
          </cell>
          <cell r="CP291">
            <v>2027</v>
          </cell>
          <cell r="CQ291">
            <v>988</v>
          </cell>
          <cell r="CR291">
            <v>1039</v>
          </cell>
          <cell r="CS291">
            <v>2099</v>
          </cell>
          <cell r="CT291">
            <v>1024</v>
          </cell>
          <cell r="CU291">
            <v>1075</v>
          </cell>
          <cell r="CV291">
            <v>2102</v>
          </cell>
          <cell r="CW291">
            <v>946</v>
          </cell>
          <cell r="CX291">
            <v>1156</v>
          </cell>
          <cell r="CY291">
            <v>2245</v>
          </cell>
          <cell r="CZ291">
            <v>1086</v>
          </cell>
          <cell r="DA291">
            <v>1159</v>
          </cell>
          <cell r="DB291">
            <v>2419</v>
          </cell>
          <cell r="DC291">
            <v>1114</v>
          </cell>
          <cell r="DD291">
            <v>1305</v>
          </cell>
          <cell r="DE291">
            <v>2523</v>
          </cell>
          <cell r="DF291">
            <v>1208</v>
          </cell>
          <cell r="DG291">
            <v>1315</v>
          </cell>
          <cell r="DH291">
            <v>2418</v>
          </cell>
          <cell r="DI291">
            <v>1120</v>
          </cell>
          <cell r="DJ291">
            <v>1298</v>
          </cell>
          <cell r="DK291">
            <v>2475</v>
          </cell>
          <cell r="DL291">
            <v>1175</v>
          </cell>
          <cell r="DM291">
            <v>1300</v>
          </cell>
          <cell r="DN291">
            <v>2292</v>
          </cell>
          <cell r="DO291">
            <v>1099</v>
          </cell>
          <cell r="DP291">
            <v>1193</v>
          </cell>
          <cell r="DQ291">
            <v>2507</v>
          </cell>
          <cell r="DR291">
            <v>1152</v>
          </cell>
          <cell r="DS291">
            <v>1355</v>
          </cell>
          <cell r="DT291">
            <v>2641</v>
          </cell>
          <cell r="DU291">
            <v>1278</v>
          </cell>
          <cell r="DV291">
            <v>1363</v>
          </cell>
          <cell r="DW291">
            <v>2454</v>
          </cell>
          <cell r="DX291">
            <v>1156</v>
          </cell>
          <cell r="DY291">
            <v>1298</v>
          </cell>
          <cell r="DZ291">
            <v>2523</v>
          </cell>
          <cell r="EA291">
            <v>1217</v>
          </cell>
          <cell r="EB291">
            <v>1306</v>
          </cell>
          <cell r="EC291">
            <v>2371</v>
          </cell>
          <cell r="ED291">
            <v>1158</v>
          </cell>
          <cell r="EE291">
            <v>1213</v>
          </cell>
          <cell r="EF291">
            <v>2316</v>
          </cell>
          <cell r="EG291">
            <v>1122</v>
          </cell>
          <cell r="EH291">
            <v>1194</v>
          </cell>
          <cell r="EI291">
            <v>2517</v>
          </cell>
          <cell r="EJ291">
            <v>1246</v>
          </cell>
          <cell r="EK291">
            <v>1271</v>
          </cell>
          <cell r="EL291">
            <v>2476</v>
          </cell>
          <cell r="EM291">
            <v>1233</v>
          </cell>
          <cell r="EN291">
            <v>1243</v>
          </cell>
          <cell r="EO291">
            <v>2365</v>
          </cell>
          <cell r="EP291">
            <v>1194</v>
          </cell>
          <cell r="EQ291">
            <v>1171</v>
          </cell>
          <cell r="ER291">
            <v>2451</v>
          </cell>
          <cell r="ES291">
            <v>1224</v>
          </cell>
          <cell r="ET291">
            <v>1227</v>
          </cell>
          <cell r="EU291">
            <v>2434</v>
          </cell>
          <cell r="EV291">
            <v>1220</v>
          </cell>
          <cell r="EW291">
            <v>1214</v>
          </cell>
          <cell r="EX291">
            <v>2554</v>
          </cell>
          <cell r="EY291">
            <v>1248</v>
          </cell>
          <cell r="EZ291">
            <v>1306</v>
          </cell>
          <cell r="FA291">
            <v>2413</v>
          </cell>
          <cell r="FB291">
            <v>1223</v>
          </cell>
          <cell r="FC291">
            <v>1190</v>
          </cell>
          <cell r="FD291">
            <v>2501</v>
          </cell>
          <cell r="FE291">
            <v>1288</v>
          </cell>
          <cell r="FF291">
            <v>1213</v>
          </cell>
          <cell r="FG291">
            <v>2392</v>
          </cell>
          <cell r="FH291">
            <v>1178</v>
          </cell>
          <cell r="FI291">
            <v>1214</v>
          </cell>
          <cell r="FJ291">
            <v>2555</v>
          </cell>
          <cell r="FK291">
            <v>1313</v>
          </cell>
          <cell r="FL291">
            <v>1242</v>
          </cell>
          <cell r="FM291">
            <v>2491</v>
          </cell>
          <cell r="FN291">
            <v>1267</v>
          </cell>
          <cell r="FO291">
            <v>1224</v>
          </cell>
          <cell r="FP291">
            <v>2447</v>
          </cell>
          <cell r="FQ291">
            <v>1268</v>
          </cell>
          <cell r="FR291">
            <v>1179</v>
          </cell>
          <cell r="FS291">
            <v>2317</v>
          </cell>
          <cell r="FT291">
            <v>1173</v>
          </cell>
          <cell r="FU291">
            <v>1144</v>
          </cell>
          <cell r="FV291">
            <v>2156</v>
          </cell>
          <cell r="FW291">
            <v>1109</v>
          </cell>
          <cell r="FX291">
            <v>1047</v>
          </cell>
          <cell r="FY291">
            <v>2110</v>
          </cell>
          <cell r="FZ291">
            <v>1072</v>
          </cell>
          <cell r="GA291">
            <v>1038</v>
          </cell>
          <cell r="GB291">
            <v>1994</v>
          </cell>
          <cell r="GC291">
            <v>987</v>
          </cell>
          <cell r="GD291">
            <v>1007</v>
          </cell>
          <cell r="GE291">
            <v>1890</v>
          </cell>
          <cell r="GF291">
            <v>1019</v>
          </cell>
          <cell r="GG291">
            <v>871</v>
          </cell>
          <cell r="GH291">
            <v>1903</v>
          </cell>
          <cell r="GI291">
            <v>968</v>
          </cell>
          <cell r="GJ291">
            <v>935</v>
          </cell>
          <cell r="GK291">
            <v>1754</v>
          </cell>
          <cell r="GL291">
            <v>905</v>
          </cell>
          <cell r="GM291">
            <v>849</v>
          </cell>
          <cell r="GN291">
            <v>1660</v>
          </cell>
          <cell r="GO291">
            <v>814</v>
          </cell>
          <cell r="GP291">
            <v>846</v>
          </cell>
          <cell r="GQ291">
            <v>1657</v>
          </cell>
          <cell r="GR291">
            <v>855</v>
          </cell>
          <cell r="GS291">
            <v>802</v>
          </cell>
          <cell r="GT291">
            <v>1560</v>
          </cell>
          <cell r="GU291">
            <v>812</v>
          </cell>
          <cell r="GV291">
            <v>748</v>
          </cell>
          <cell r="GW291">
            <v>1606</v>
          </cell>
          <cell r="GX291">
            <v>812</v>
          </cell>
          <cell r="GY291">
            <v>794</v>
          </cell>
          <cell r="GZ291">
            <v>1616</v>
          </cell>
          <cell r="HA291">
            <v>825</v>
          </cell>
          <cell r="HB291">
            <v>791</v>
          </cell>
          <cell r="HC291">
            <v>1518</v>
          </cell>
          <cell r="HD291">
            <v>748</v>
          </cell>
          <cell r="HE291">
            <v>770</v>
          </cell>
          <cell r="HF291">
            <v>1507</v>
          </cell>
          <cell r="HG291">
            <v>745</v>
          </cell>
          <cell r="HH291">
            <v>762</v>
          </cell>
          <cell r="HI291">
            <v>1567</v>
          </cell>
          <cell r="HJ291">
            <v>770</v>
          </cell>
          <cell r="HK291">
            <v>797</v>
          </cell>
          <cell r="HL291">
            <v>1522</v>
          </cell>
          <cell r="HM291">
            <v>810</v>
          </cell>
          <cell r="HN291">
            <v>712</v>
          </cell>
          <cell r="HO291">
            <v>1666</v>
          </cell>
          <cell r="HP291">
            <v>788</v>
          </cell>
          <cell r="HQ291">
            <v>878</v>
          </cell>
          <cell r="HR291">
            <v>1793</v>
          </cell>
          <cell r="HS291">
            <v>849</v>
          </cell>
          <cell r="HT291">
            <v>944</v>
          </cell>
          <cell r="HU291">
            <v>1334</v>
          </cell>
          <cell r="HV291">
            <v>663</v>
          </cell>
          <cell r="HW291">
            <v>671</v>
          </cell>
          <cell r="HX291">
            <v>1161</v>
          </cell>
          <cell r="HY291">
            <v>541</v>
          </cell>
          <cell r="HZ291">
            <v>620</v>
          </cell>
          <cell r="IA291">
            <v>1158</v>
          </cell>
          <cell r="IB291">
            <v>582</v>
          </cell>
          <cell r="IC291">
            <v>576</v>
          </cell>
          <cell r="ID291">
            <v>1111</v>
          </cell>
          <cell r="IE291">
            <v>513</v>
          </cell>
          <cell r="IF291">
            <v>598</v>
          </cell>
          <cell r="IG291">
            <v>972</v>
          </cell>
          <cell r="IH291">
            <v>434</v>
          </cell>
          <cell r="II291">
            <v>538</v>
          </cell>
          <cell r="IJ291">
            <v>839</v>
          </cell>
          <cell r="IK291">
            <v>373</v>
          </cell>
          <cell r="IL291">
            <v>466</v>
          </cell>
          <cell r="IM291">
            <v>890</v>
          </cell>
          <cell r="IN291">
            <v>393</v>
          </cell>
          <cell r="IO291">
            <v>497</v>
          </cell>
          <cell r="IP291">
            <v>874</v>
          </cell>
          <cell r="IQ291">
            <v>404</v>
          </cell>
          <cell r="IR291">
            <v>470</v>
          </cell>
          <cell r="IS291">
            <v>802</v>
          </cell>
          <cell r="IT291">
            <v>363</v>
          </cell>
          <cell r="IU291">
            <v>439</v>
          </cell>
          <cell r="IV291">
            <v>809</v>
          </cell>
          <cell r="IW291">
            <v>380</v>
          </cell>
          <cell r="IX291">
            <v>429</v>
          </cell>
          <cell r="IY291">
            <v>720</v>
          </cell>
          <cell r="IZ291">
            <v>289</v>
          </cell>
          <cell r="JA291">
            <v>431</v>
          </cell>
          <cell r="JB291">
            <v>624</v>
          </cell>
          <cell r="JC291">
            <v>289</v>
          </cell>
          <cell r="JD291">
            <v>335</v>
          </cell>
          <cell r="JE291">
            <v>596</v>
          </cell>
          <cell r="JF291">
            <v>268</v>
          </cell>
          <cell r="JG291">
            <v>328</v>
          </cell>
          <cell r="JH291">
            <v>561</v>
          </cell>
          <cell r="JI291">
            <v>241</v>
          </cell>
          <cell r="JJ291">
            <v>320</v>
          </cell>
          <cell r="JK291">
            <v>559</v>
          </cell>
          <cell r="JL291">
            <v>216</v>
          </cell>
          <cell r="JM291">
            <v>343</v>
          </cell>
          <cell r="JN291">
            <v>500</v>
          </cell>
          <cell r="JO291">
            <v>206</v>
          </cell>
          <cell r="JP291">
            <v>294</v>
          </cell>
          <cell r="JQ291">
            <v>453</v>
          </cell>
          <cell r="JR291">
            <v>170</v>
          </cell>
          <cell r="JS291">
            <v>283</v>
          </cell>
          <cell r="JT291">
            <v>392</v>
          </cell>
          <cell r="JU291">
            <v>153</v>
          </cell>
          <cell r="JV291">
            <v>239</v>
          </cell>
          <cell r="JW291">
            <v>379</v>
          </cell>
          <cell r="JX291">
            <v>140</v>
          </cell>
          <cell r="JY291">
            <v>239</v>
          </cell>
          <cell r="JZ291">
            <v>327</v>
          </cell>
          <cell r="KA291">
            <v>126</v>
          </cell>
          <cell r="KB291">
            <v>201</v>
          </cell>
          <cell r="KC291">
            <v>283</v>
          </cell>
          <cell r="KD291">
            <v>84</v>
          </cell>
          <cell r="KE291">
            <v>199</v>
          </cell>
          <cell r="KF291">
            <v>953</v>
          </cell>
          <cell r="KG291">
            <v>276</v>
          </cell>
          <cell r="KH291">
            <v>677</v>
          </cell>
        </row>
        <row r="292">
          <cell r="C292" t="str">
            <v>Tonbridge and Malling</v>
          </cell>
          <cell r="D292" t="str">
            <v>E07000115</v>
          </cell>
          <cell r="E292" t="str">
            <v>Non-metropolitan District</v>
          </cell>
          <cell r="F292">
            <v>125713</v>
          </cell>
          <cell r="G292">
            <v>76704</v>
          </cell>
          <cell r="H292">
            <v>3.70922069</v>
          </cell>
          <cell r="I292">
            <v>0.6101516947332416</v>
          </cell>
          <cell r="J292">
            <v>6373</v>
          </cell>
          <cell r="K292">
            <v>6260</v>
          </cell>
          <cell r="L292">
            <v>6266</v>
          </cell>
          <cell r="M292">
            <v>6922</v>
          </cell>
          <cell r="N292">
            <v>8070</v>
          </cell>
          <cell r="O292">
            <v>8768</v>
          </cell>
          <cell r="P292">
            <v>9640</v>
          </cell>
          <cell r="Q292">
            <v>9918</v>
          </cell>
          <cell r="R292">
            <v>7304</v>
          </cell>
          <cell r="S292">
            <v>7183</v>
          </cell>
          <cell r="T292">
            <v>61516</v>
          </cell>
          <cell r="U292">
            <v>64197</v>
          </cell>
          <cell r="V292">
            <v>1390</v>
          </cell>
          <cell r="W292">
            <v>715</v>
          </cell>
          <cell r="X292">
            <v>675</v>
          </cell>
          <cell r="Y292">
            <v>1455</v>
          </cell>
          <cell r="Z292">
            <v>751</v>
          </cell>
          <cell r="AA292">
            <v>704</v>
          </cell>
          <cell r="AB292">
            <v>1563</v>
          </cell>
          <cell r="AC292">
            <v>830</v>
          </cell>
          <cell r="AD292">
            <v>733</v>
          </cell>
          <cell r="AE292">
            <v>1565</v>
          </cell>
          <cell r="AF292">
            <v>817</v>
          </cell>
          <cell r="AG292">
            <v>748</v>
          </cell>
          <cell r="AH292">
            <v>1548</v>
          </cell>
          <cell r="AI292">
            <v>818</v>
          </cell>
          <cell r="AJ292">
            <v>730</v>
          </cell>
          <cell r="AK292">
            <v>1704</v>
          </cell>
          <cell r="AL292">
            <v>860</v>
          </cell>
          <cell r="AM292">
            <v>844</v>
          </cell>
          <cell r="AN292">
            <v>1646</v>
          </cell>
          <cell r="AO292">
            <v>843</v>
          </cell>
          <cell r="AP292">
            <v>803</v>
          </cell>
          <cell r="AQ292">
            <v>1671</v>
          </cell>
          <cell r="AR292">
            <v>872</v>
          </cell>
          <cell r="AS292">
            <v>799</v>
          </cell>
          <cell r="AT292">
            <v>1624</v>
          </cell>
          <cell r="AU292">
            <v>874</v>
          </cell>
          <cell r="AV292">
            <v>750</v>
          </cell>
          <cell r="AW292">
            <v>1630</v>
          </cell>
          <cell r="AX292">
            <v>821</v>
          </cell>
          <cell r="AY292">
            <v>809</v>
          </cell>
          <cell r="AZ292">
            <v>1583</v>
          </cell>
          <cell r="BA292">
            <v>801</v>
          </cell>
          <cell r="BB292">
            <v>782</v>
          </cell>
          <cell r="BC292">
            <v>1609</v>
          </cell>
          <cell r="BD292">
            <v>810</v>
          </cell>
          <cell r="BE292">
            <v>799</v>
          </cell>
          <cell r="BF292">
            <v>1603</v>
          </cell>
          <cell r="BG292">
            <v>835</v>
          </cell>
          <cell r="BH292">
            <v>768</v>
          </cell>
          <cell r="BI292">
            <v>1614</v>
          </cell>
          <cell r="BJ292">
            <v>832</v>
          </cell>
          <cell r="BK292">
            <v>782</v>
          </cell>
          <cell r="BL292">
            <v>1613</v>
          </cell>
          <cell r="BM292">
            <v>791</v>
          </cell>
          <cell r="BN292">
            <v>822</v>
          </cell>
          <cell r="BO292">
            <v>1698</v>
          </cell>
          <cell r="BP292">
            <v>894</v>
          </cell>
          <cell r="BQ292">
            <v>804</v>
          </cell>
          <cell r="BR292">
            <v>1736</v>
          </cell>
          <cell r="BS292">
            <v>918</v>
          </cell>
          <cell r="BT292">
            <v>818</v>
          </cell>
          <cell r="BU292">
            <v>1876</v>
          </cell>
          <cell r="BV292">
            <v>943</v>
          </cell>
          <cell r="BW292">
            <v>933</v>
          </cell>
          <cell r="BX292">
            <v>1659</v>
          </cell>
          <cell r="BY292">
            <v>883</v>
          </cell>
          <cell r="BZ292">
            <v>776</v>
          </cell>
          <cell r="CA292">
            <v>1176</v>
          </cell>
          <cell r="CB292">
            <v>631</v>
          </cell>
          <cell r="CC292">
            <v>545</v>
          </cell>
          <cell r="CD292">
            <v>1090</v>
          </cell>
          <cell r="CE292">
            <v>539</v>
          </cell>
          <cell r="CF292">
            <v>551</v>
          </cell>
          <cell r="CG292">
            <v>1217</v>
          </cell>
          <cell r="CH292">
            <v>604</v>
          </cell>
          <cell r="CI292">
            <v>613</v>
          </cell>
          <cell r="CJ292">
            <v>1189</v>
          </cell>
          <cell r="CK292">
            <v>564</v>
          </cell>
          <cell r="CL292">
            <v>625</v>
          </cell>
          <cell r="CM292">
            <v>1267</v>
          </cell>
          <cell r="CN292">
            <v>614</v>
          </cell>
          <cell r="CO292">
            <v>653</v>
          </cell>
          <cell r="CP292">
            <v>1423</v>
          </cell>
          <cell r="CQ292">
            <v>677</v>
          </cell>
          <cell r="CR292">
            <v>746</v>
          </cell>
          <cell r="CS292">
            <v>1314</v>
          </cell>
          <cell r="CT292">
            <v>630</v>
          </cell>
          <cell r="CU292">
            <v>684</v>
          </cell>
          <cell r="CV292">
            <v>1373</v>
          </cell>
          <cell r="CW292">
            <v>668</v>
          </cell>
          <cell r="CX292">
            <v>705</v>
          </cell>
          <cell r="CY292">
            <v>1230</v>
          </cell>
          <cell r="CZ292">
            <v>631</v>
          </cell>
          <cell r="DA292">
            <v>599</v>
          </cell>
          <cell r="DB292">
            <v>1223</v>
          </cell>
          <cell r="DC292">
            <v>601</v>
          </cell>
          <cell r="DD292">
            <v>622</v>
          </cell>
          <cell r="DE292">
            <v>1263</v>
          </cell>
          <cell r="DF292">
            <v>628</v>
          </cell>
          <cell r="DG292">
            <v>635</v>
          </cell>
          <cell r="DH292">
            <v>1282</v>
          </cell>
          <cell r="DI292">
            <v>586</v>
          </cell>
          <cell r="DJ292">
            <v>696</v>
          </cell>
          <cell r="DK292">
            <v>1280</v>
          </cell>
          <cell r="DL292">
            <v>544</v>
          </cell>
          <cell r="DM292">
            <v>736</v>
          </cell>
          <cell r="DN292">
            <v>1294</v>
          </cell>
          <cell r="DO292">
            <v>613</v>
          </cell>
          <cell r="DP292">
            <v>681</v>
          </cell>
          <cell r="DQ292">
            <v>1402</v>
          </cell>
          <cell r="DR292">
            <v>664</v>
          </cell>
          <cell r="DS292">
            <v>738</v>
          </cell>
          <cell r="DT292">
            <v>1527</v>
          </cell>
          <cell r="DU292">
            <v>701</v>
          </cell>
          <cell r="DV292">
            <v>826</v>
          </cell>
          <cell r="DW292">
            <v>1477</v>
          </cell>
          <cell r="DX292">
            <v>699</v>
          </cell>
          <cell r="DY292">
            <v>778</v>
          </cell>
          <cell r="DZ292">
            <v>1509</v>
          </cell>
          <cell r="EA292">
            <v>705</v>
          </cell>
          <cell r="EB292">
            <v>804</v>
          </cell>
          <cell r="EC292">
            <v>1486</v>
          </cell>
          <cell r="ED292">
            <v>707</v>
          </cell>
          <cell r="EE292">
            <v>779</v>
          </cell>
          <cell r="EF292">
            <v>1503</v>
          </cell>
          <cell r="EG292">
            <v>680</v>
          </cell>
          <cell r="EH292">
            <v>823</v>
          </cell>
          <cell r="EI292">
            <v>1564</v>
          </cell>
          <cell r="EJ292">
            <v>729</v>
          </cell>
          <cell r="EK292">
            <v>835</v>
          </cell>
          <cell r="EL292">
            <v>1716</v>
          </cell>
          <cell r="EM292">
            <v>836</v>
          </cell>
          <cell r="EN292">
            <v>880</v>
          </cell>
          <cell r="EO292">
            <v>1763</v>
          </cell>
          <cell r="EP292">
            <v>877</v>
          </cell>
          <cell r="EQ292">
            <v>886</v>
          </cell>
          <cell r="ER292">
            <v>1897</v>
          </cell>
          <cell r="ES292">
            <v>889</v>
          </cell>
          <cell r="ET292">
            <v>1008</v>
          </cell>
          <cell r="EU292">
            <v>1964</v>
          </cell>
          <cell r="EV292">
            <v>976</v>
          </cell>
          <cell r="EW292">
            <v>988</v>
          </cell>
          <cell r="EX292">
            <v>1959</v>
          </cell>
          <cell r="EY292">
            <v>972</v>
          </cell>
          <cell r="EZ292">
            <v>987</v>
          </cell>
          <cell r="FA292">
            <v>2027</v>
          </cell>
          <cell r="FB292">
            <v>967</v>
          </cell>
          <cell r="FC292">
            <v>1060</v>
          </cell>
          <cell r="FD292">
            <v>1939</v>
          </cell>
          <cell r="FE292">
            <v>980</v>
          </cell>
          <cell r="FF292">
            <v>959</v>
          </cell>
          <cell r="FG292">
            <v>1990</v>
          </cell>
          <cell r="FH292">
            <v>968</v>
          </cell>
          <cell r="FI292">
            <v>1022</v>
          </cell>
          <cell r="FJ292">
            <v>2050</v>
          </cell>
          <cell r="FK292">
            <v>1009</v>
          </cell>
          <cell r="FL292">
            <v>1041</v>
          </cell>
          <cell r="FM292">
            <v>1948</v>
          </cell>
          <cell r="FN292">
            <v>939</v>
          </cell>
          <cell r="FO292">
            <v>1009</v>
          </cell>
          <cell r="FP292">
            <v>2052</v>
          </cell>
          <cell r="FQ292">
            <v>1012</v>
          </cell>
          <cell r="FR292">
            <v>1040</v>
          </cell>
          <cell r="FS292">
            <v>1987</v>
          </cell>
          <cell r="FT292">
            <v>1009</v>
          </cell>
          <cell r="FU292">
            <v>978</v>
          </cell>
          <cell r="FV292">
            <v>1886</v>
          </cell>
          <cell r="FW292">
            <v>900</v>
          </cell>
          <cell r="FX292">
            <v>986</v>
          </cell>
          <cell r="FY292">
            <v>1912</v>
          </cell>
          <cell r="FZ292">
            <v>956</v>
          </cell>
          <cell r="GA292">
            <v>956</v>
          </cell>
          <cell r="GB292">
            <v>1767</v>
          </cell>
          <cell r="GC292">
            <v>900</v>
          </cell>
          <cell r="GD292">
            <v>867</v>
          </cell>
          <cell r="GE292">
            <v>1686</v>
          </cell>
          <cell r="GF292">
            <v>838</v>
          </cell>
          <cell r="GG292">
            <v>848</v>
          </cell>
          <cell r="GH292">
            <v>1625</v>
          </cell>
          <cell r="GI292">
            <v>845</v>
          </cell>
          <cell r="GJ292">
            <v>780</v>
          </cell>
          <cell r="GK292">
            <v>1625</v>
          </cell>
          <cell r="GL292">
            <v>805</v>
          </cell>
          <cell r="GM292">
            <v>820</v>
          </cell>
          <cell r="GN292">
            <v>1530</v>
          </cell>
          <cell r="GO292">
            <v>758</v>
          </cell>
          <cell r="GP292">
            <v>772</v>
          </cell>
          <cell r="GQ292">
            <v>1416</v>
          </cell>
          <cell r="GR292">
            <v>685</v>
          </cell>
          <cell r="GS292">
            <v>731</v>
          </cell>
          <cell r="GT292">
            <v>1372</v>
          </cell>
          <cell r="GU292">
            <v>715</v>
          </cell>
          <cell r="GV292">
            <v>657</v>
          </cell>
          <cell r="GW292">
            <v>1337</v>
          </cell>
          <cell r="GX292">
            <v>696</v>
          </cell>
          <cell r="GY292">
            <v>641</v>
          </cell>
          <cell r="GZ292">
            <v>1357</v>
          </cell>
          <cell r="HA292">
            <v>698</v>
          </cell>
          <cell r="HB292">
            <v>659</v>
          </cell>
          <cell r="HC292">
            <v>1308</v>
          </cell>
          <cell r="HD292">
            <v>655</v>
          </cell>
          <cell r="HE292">
            <v>653</v>
          </cell>
          <cell r="HF292">
            <v>1231</v>
          </cell>
          <cell r="HG292">
            <v>609</v>
          </cell>
          <cell r="HH292">
            <v>622</v>
          </cell>
          <cell r="HI292">
            <v>1335</v>
          </cell>
          <cell r="HJ292">
            <v>643</v>
          </cell>
          <cell r="HK292">
            <v>692</v>
          </cell>
          <cell r="HL292">
            <v>1369</v>
          </cell>
          <cell r="HM292">
            <v>676</v>
          </cell>
          <cell r="HN292">
            <v>693</v>
          </cell>
          <cell r="HO292">
            <v>1567</v>
          </cell>
          <cell r="HP292">
            <v>768</v>
          </cell>
          <cell r="HQ292">
            <v>799</v>
          </cell>
          <cell r="HR292">
            <v>1731</v>
          </cell>
          <cell r="HS292">
            <v>817</v>
          </cell>
          <cell r="HT292">
            <v>914</v>
          </cell>
          <cell r="HU292">
            <v>1295</v>
          </cell>
          <cell r="HV292">
            <v>603</v>
          </cell>
          <cell r="HW292">
            <v>692</v>
          </cell>
          <cell r="HX292">
            <v>1194</v>
          </cell>
          <cell r="HY292">
            <v>576</v>
          </cell>
          <cell r="HZ292">
            <v>618</v>
          </cell>
          <cell r="IA292">
            <v>1294</v>
          </cell>
          <cell r="IB292">
            <v>595</v>
          </cell>
          <cell r="IC292">
            <v>699</v>
          </cell>
          <cell r="ID292">
            <v>1199</v>
          </cell>
          <cell r="IE292">
            <v>548</v>
          </cell>
          <cell r="IF292">
            <v>651</v>
          </cell>
          <cell r="IG292">
            <v>1063</v>
          </cell>
          <cell r="IH292">
            <v>507</v>
          </cell>
          <cell r="II292">
            <v>556</v>
          </cell>
          <cell r="IJ292">
            <v>881</v>
          </cell>
          <cell r="IK292">
            <v>394</v>
          </cell>
          <cell r="IL292">
            <v>487</v>
          </cell>
          <cell r="IM292">
            <v>934</v>
          </cell>
          <cell r="IN292">
            <v>419</v>
          </cell>
          <cell r="IO292">
            <v>515</v>
          </cell>
          <cell r="IP292">
            <v>945</v>
          </cell>
          <cell r="IQ292">
            <v>462</v>
          </cell>
          <cell r="IR292">
            <v>483</v>
          </cell>
          <cell r="IS292">
            <v>849</v>
          </cell>
          <cell r="IT292">
            <v>378</v>
          </cell>
          <cell r="IU292">
            <v>471</v>
          </cell>
          <cell r="IV292">
            <v>889</v>
          </cell>
          <cell r="IW292">
            <v>411</v>
          </cell>
          <cell r="IX292">
            <v>478</v>
          </cell>
          <cell r="IY292">
            <v>799</v>
          </cell>
          <cell r="IZ292">
            <v>372</v>
          </cell>
          <cell r="JA292">
            <v>427</v>
          </cell>
          <cell r="JB292">
            <v>760</v>
          </cell>
          <cell r="JC292">
            <v>344</v>
          </cell>
          <cell r="JD292">
            <v>416</v>
          </cell>
          <cell r="JE292">
            <v>733</v>
          </cell>
          <cell r="JF292">
            <v>363</v>
          </cell>
          <cell r="JG292">
            <v>370</v>
          </cell>
          <cell r="JH292">
            <v>644</v>
          </cell>
          <cell r="JI292">
            <v>280</v>
          </cell>
          <cell r="JJ292">
            <v>364</v>
          </cell>
          <cell r="JK292">
            <v>600</v>
          </cell>
          <cell r="JL292">
            <v>240</v>
          </cell>
          <cell r="JM292">
            <v>360</v>
          </cell>
          <cell r="JN292">
            <v>523</v>
          </cell>
          <cell r="JO292">
            <v>231</v>
          </cell>
          <cell r="JP292">
            <v>292</v>
          </cell>
          <cell r="JQ292">
            <v>493</v>
          </cell>
          <cell r="JR292">
            <v>199</v>
          </cell>
          <cell r="JS292">
            <v>294</v>
          </cell>
          <cell r="JT292">
            <v>449</v>
          </cell>
          <cell r="JU292">
            <v>194</v>
          </cell>
          <cell r="JV292">
            <v>255</v>
          </cell>
          <cell r="JW292">
            <v>353</v>
          </cell>
          <cell r="JX292">
            <v>154</v>
          </cell>
          <cell r="JY292">
            <v>199</v>
          </cell>
          <cell r="JZ292">
            <v>334</v>
          </cell>
          <cell r="KA292">
            <v>142</v>
          </cell>
          <cell r="KB292">
            <v>192</v>
          </cell>
          <cell r="KC292">
            <v>230</v>
          </cell>
          <cell r="KD292">
            <v>82</v>
          </cell>
          <cell r="KE292">
            <v>148</v>
          </cell>
          <cell r="KF292">
            <v>1030</v>
          </cell>
          <cell r="KG292">
            <v>301</v>
          </cell>
          <cell r="KH292">
            <v>729</v>
          </cell>
        </row>
        <row r="293">
          <cell r="C293" t="str">
            <v>Torbay</v>
          </cell>
          <cell r="D293" t="str">
            <v>E06000027</v>
          </cell>
          <cell r="E293" t="str">
            <v>Unitary Authority</v>
          </cell>
          <cell r="F293">
            <v>133373</v>
          </cell>
          <cell r="G293">
            <v>76832</v>
          </cell>
          <cell r="H293">
            <v>5.3525137799999998</v>
          </cell>
          <cell r="I293">
            <v>0.57606861958567324</v>
          </cell>
          <cell r="J293">
            <v>6413</v>
          </cell>
          <cell r="K293">
            <v>5975</v>
          </cell>
          <cell r="L293">
            <v>6608</v>
          </cell>
          <cell r="M293">
            <v>6825</v>
          </cell>
          <cell r="N293">
            <v>6646</v>
          </cell>
          <cell r="O293">
            <v>7252</v>
          </cell>
          <cell r="P293">
            <v>9333</v>
          </cell>
          <cell r="Q293">
            <v>9801</v>
          </cell>
          <cell r="R293">
            <v>8706</v>
          </cell>
          <cell r="S293">
            <v>9273</v>
          </cell>
          <cell r="T293">
            <v>64581</v>
          </cell>
          <cell r="U293">
            <v>68792</v>
          </cell>
          <cell r="V293">
            <v>1456</v>
          </cell>
          <cell r="W293">
            <v>709</v>
          </cell>
          <cell r="X293">
            <v>747</v>
          </cell>
          <cell r="Y293">
            <v>1436</v>
          </cell>
          <cell r="Z293">
            <v>704</v>
          </cell>
          <cell r="AA293">
            <v>732</v>
          </cell>
          <cell r="AB293">
            <v>1502</v>
          </cell>
          <cell r="AC293">
            <v>754</v>
          </cell>
          <cell r="AD293">
            <v>748</v>
          </cell>
          <cell r="AE293">
            <v>1525</v>
          </cell>
          <cell r="AF293">
            <v>814</v>
          </cell>
          <cell r="AG293">
            <v>711</v>
          </cell>
          <cell r="AH293">
            <v>1426</v>
          </cell>
          <cell r="AI293">
            <v>720</v>
          </cell>
          <cell r="AJ293">
            <v>706</v>
          </cell>
          <cell r="AK293">
            <v>1478</v>
          </cell>
          <cell r="AL293">
            <v>721</v>
          </cell>
          <cell r="AM293">
            <v>757</v>
          </cell>
          <cell r="AN293">
            <v>1327</v>
          </cell>
          <cell r="AO293">
            <v>676</v>
          </cell>
          <cell r="AP293">
            <v>651</v>
          </cell>
          <cell r="AQ293">
            <v>1434</v>
          </cell>
          <cell r="AR293">
            <v>730</v>
          </cell>
          <cell r="AS293">
            <v>704</v>
          </cell>
          <cell r="AT293">
            <v>1394</v>
          </cell>
          <cell r="AU293">
            <v>745</v>
          </cell>
          <cell r="AV293">
            <v>649</v>
          </cell>
          <cell r="AW293">
            <v>1305</v>
          </cell>
          <cell r="AX293">
            <v>701</v>
          </cell>
          <cell r="AY293">
            <v>604</v>
          </cell>
          <cell r="AZ293">
            <v>1353</v>
          </cell>
          <cell r="BA293">
            <v>690</v>
          </cell>
          <cell r="BB293">
            <v>663</v>
          </cell>
          <cell r="BC293">
            <v>1307</v>
          </cell>
          <cell r="BD293">
            <v>660</v>
          </cell>
          <cell r="BE293">
            <v>647</v>
          </cell>
          <cell r="BF293">
            <v>1308</v>
          </cell>
          <cell r="BG293">
            <v>682</v>
          </cell>
          <cell r="BH293">
            <v>626</v>
          </cell>
          <cell r="BI293">
            <v>1308</v>
          </cell>
          <cell r="BJ293">
            <v>668</v>
          </cell>
          <cell r="BK293">
            <v>640</v>
          </cell>
          <cell r="BL293">
            <v>1210</v>
          </cell>
          <cell r="BM293">
            <v>617</v>
          </cell>
          <cell r="BN293">
            <v>593</v>
          </cell>
          <cell r="BO293">
            <v>1467</v>
          </cell>
          <cell r="BP293">
            <v>755</v>
          </cell>
          <cell r="BQ293">
            <v>712</v>
          </cell>
          <cell r="BR293">
            <v>1491</v>
          </cell>
          <cell r="BS293">
            <v>793</v>
          </cell>
          <cell r="BT293">
            <v>698</v>
          </cell>
          <cell r="BU293">
            <v>1515</v>
          </cell>
          <cell r="BV293">
            <v>744</v>
          </cell>
          <cell r="BW293">
            <v>771</v>
          </cell>
          <cell r="BX293">
            <v>1503</v>
          </cell>
          <cell r="BY293">
            <v>777</v>
          </cell>
          <cell r="BZ293">
            <v>726</v>
          </cell>
          <cell r="CA293">
            <v>1320</v>
          </cell>
          <cell r="CB293">
            <v>717</v>
          </cell>
          <cell r="CC293">
            <v>603</v>
          </cell>
          <cell r="CD293">
            <v>1220</v>
          </cell>
          <cell r="CE293">
            <v>623</v>
          </cell>
          <cell r="CF293">
            <v>597</v>
          </cell>
          <cell r="CG293">
            <v>1224</v>
          </cell>
          <cell r="CH293">
            <v>645</v>
          </cell>
          <cell r="CI293">
            <v>579</v>
          </cell>
          <cell r="CJ293">
            <v>1320</v>
          </cell>
          <cell r="CK293">
            <v>686</v>
          </cell>
          <cell r="CL293">
            <v>634</v>
          </cell>
          <cell r="CM293">
            <v>1376</v>
          </cell>
          <cell r="CN293">
            <v>704</v>
          </cell>
          <cell r="CO293">
            <v>672</v>
          </cell>
          <cell r="CP293">
            <v>1419</v>
          </cell>
          <cell r="CQ293">
            <v>724</v>
          </cell>
          <cell r="CR293">
            <v>695</v>
          </cell>
          <cell r="CS293">
            <v>1381</v>
          </cell>
          <cell r="CT293">
            <v>692</v>
          </cell>
          <cell r="CU293">
            <v>689</v>
          </cell>
          <cell r="CV293">
            <v>1361</v>
          </cell>
          <cell r="CW293">
            <v>679</v>
          </cell>
          <cell r="CX293">
            <v>682</v>
          </cell>
          <cell r="CY293">
            <v>1367</v>
          </cell>
          <cell r="CZ293">
            <v>678</v>
          </cell>
          <cell r="DA293">
            <v>689</v>
          </cell>
          <cell r="DB293">
            <v>1397</v>
          </cell>
          <cell r="DC293">
            <v>676</v>
          </cell>
          <cell r="DD293">
            <v>721</v>
          </cell>
          <cell r="DE293">
            <v>1386</v>
          </cell>
          <cell r="DF293">
            <v>716</v>
          </cell>
          <cell r="DG293">
            <v>670</v>
          </cell>
          <cell r="DH293">
            <v>1363</v>
          </cell>
          <cell r="DI293">
            <v>683</v>
          </cell>
          <cell r="DJ293">
            <v>680</v>
          </cell>
          <cell r="DK293">
            <v>1254</v>
          </cell>
          <cell r="DL293">
            <v>618</v>
          </cell>
          <cell r="DM293">
            <v>636</v>
          </cell>
          <cell r="DN293">
            <v>1314</v>
          </cell>
          <cell r="DO293">
            <v>660</v>
          </cell>
          <cell r="DP293">
            <v>654</v>
          </cell>
          <cell r="DQ293">
            <v>1268</v>
          </cell>
          <cell r="DR293">
            <v>602</v>
          </cell>
          <cell r="DS293">
            <v>666</v>
          </cell>
          <cell r="DT293">
            <v>1342</v>
          </cell>
          <cell r="DU293">
            <v>604</v>
          </cell>
          <cell r="DV293">
            <v>738</v>
          </cell>
          <cell r="DW293">
            <v>1310</v>
          </cell>
          <cell r="DX293">
            <v>623</v>
          </cell>
          <cell r="DY293">
            <v>687</v>
          </cell>
          <cell r="DZ293">
            <v>1209</v>
          </cell>
          <cell r="EA293">
            <v>574</v>
          </cell>
          <cell r="EB293">
            <v>635</v>
          </cell>
          <cell r="EC293">
            <v>1184</v>
          </cell>
          <cell r="ED293">
            <v>528</v>
          </cell>
          <cell r="EE293">
            <v>656</v>
          </cell>
          <cell r="EF293">
            <v>1183</v>
          </cell>
          <cell r="EG293">
            <v>543</v>
          </cell>
          <cell r="EH293">
            <v>640</v>
          </cell>
          <cell r="EI293">
            <v>1297</v>
          </cell>
          <cell r="EJ293">
            <v>607</v>
          </cell>
          <cell r="EK293">
            <v>690</v>
          </cell>
          <cell r="EL293">
            <v>1347</v>
          </cell>
          <cell r="EM293">
            <v>655</v>
          </cell>
          <cell r="EN293">
            <v>692</v>
          </cell>
          <cell r="EO293">
            <v>1494</v>
          </cell>
          <cell r="EP293">
            <v>751</v>
          </cell>
          <cell r="EQ293">
            <v>743</v>
          </cell>
          <cell r="ER293">
            <v>1516</v>
          </cell>
          <cell r="ES293">
            <v>759</v>
          </cell>
          <cell r="ET293">
            <v>757</v>
          </cell>
          <cell r="EU293">
            <v>1540</v>
          </cell>
          <cell r="EV293">
            <v>738</v>
          </cell>
          <cell r="EW293">
            <v>802</v>
          </cell>
          <cell r="EX293">
            <v>1818</v>
          </cell>
          <cell r="EY293">
            <v>868</v>
          </cell>
          <cell r="EZ293">
            <v>950</v>
          </cell>
          <cell r="FA293">
            <v>1824</v>
          </cell>
          <cell r="FB293">
            <v>879</v>
          </cell>
          <cell r="FC293">
            <v>945</v>
          </cell>
          <cell r="FD293">
            <v>1784</v>
          </cell>
          <cell r="FE293">
            <v>859</v>
          </cell>
          <cell r="FF293">
            <v>925</v>
          </cell>
          <cell r="FG293">
            <v>1806</v>
          </cell>
          <cell r="FH293">
            <v>860</v>
          </cell>
          <cell r="FI293">
            <v>946</v>
          </cell>
          <cell r="FJ293">
            <v>1886</v>
          </cell>
          <cell r="FK293">
            <v>950</v>
          </cell>
          <cell r="FL293">
            <v>936</v>
          </cell>
          <cell r="FM293">
            <v>1904</v>
          </cell>
          <cell r="FN293">
            <v>960</v>
          </cell>
          <cell r="FO293">
            <v>944</v>
          </cell>
          <cell r="FP293">
            <v>2106</v>
          </cell>
          <cell r="FQ293">
            <v>1015</v>
          </cell>
          <cell r="FR293">
            <v>1091</v>
          </cell>
          <cell r="FS293">
            <v>1944</v>
          </cell>
          <cell r="FT293">
            <v>939</v>
          </cell>
          <cell r="FU293">
            <v>1005</v>
          </cell>
          <cell r="FV293">
            <v>1983</v>
          </cell>
          <cell r="FW293">
            <v>987</v>
          </cell>
          <cell r="FX293">
            <v>996</v>
          </cell>
          <cell r="FY293">
            <v>2025</v>
          </cell>
          <cell r="FZ293">
            <v>964</v>
          </cell>
          <cell r="GA293">
            <v>1061</v>
          </cell>
          <cell r="GB293">
            <v>1872</v>
          </cell>
          <cell r="GC293">
            <v>920</v>
          </cell>
          <cell r="GD293">
            <v>952</v>
          </cell>
          <cell r="GE293">
            <v>1881</v>
          </cell>
          <cell r="GF293">
            <v>917</v>
          </cell>
          <cell r="GG293">
            <v>964</v>
          </cell>
          <cell r="GH293">
            <v>1803</v>
          </cell>
          <cell r="GI293">
            <v>834</v>
          </cell>
          <cell r="GJ293">
            <v>969</v>
          </cell>
          <cell r="GK293">
            <v>1850</v>
          </cell>
          <cell r="GL293">
            <v>934</v>
          </cell>
          <cell r="GM293">
            <v>916</v>
          </cell>
          <cell r="GN293">
            <v>1798</v>
          </cell>
          <cell r="GO293">
            <v>907</v>
          </cell>
          <cell r="GP293">
            <v>891</v>
          </cell>
          <cell r="GQ293">
            <v>1798</v>
          </cell>
          <cell r="GR293">
            <v>871</v>
          </cell>
          <cell r="GS293">
            <v>927</v>
          </cell>
          <cell r="GT293">
            <v>1730</v>
          </cell>
          <cell r="GU293">
            <v>856</v>
          </cell>
          <cell r="GV293">
            <v>874</v>
          </cell>
          <cell r="GW293">
            <v>1736</v>
          </cell>
          <cell r="GX293">
            <v>826</v>
          </cell>
          <cell r="GY293">
            <v>910</v>
          </cell>
          <cell r="GZ293">
            <v>1818</v>
          </cell>
          <cell r="HA293">
            <v>866</v>
          </cell>
          <cell r="HB293">
            <v>952</v>
          </cell>
          <cell r="HC293">
            <v>1752</v>
          </cell>
          <cell r="HD293">
            <v>885</v>
          </cell>
          <cell r="HE293">
            <v>867</v>
          </cell>
          <cell r="HF293">
            <v>1813</v>
          </cell>
          <cell r="HG293">
            <v>810</v>
          </cell>
          <cell r="HH293">
            <v>1003</v>
          </cell>
          <cell r="HI293">
            <v>1841</v>
          </cell>
          <cell r="HJ293">
            <v>842</v>
          </cell>
          <cell r="HK293">
            <v>999</v>
          </cell>
          <cell r="HL293">
            <v>2078</v>
          </cell>
          <cell r="HM293">
            <v>1040</v>
          </cell>
          <cell r="HN293">
            <v>1038</v>
          </cell>
          <cell r="HO293">
            <v>2121</v>
          </cell>
          <cell r="HP293">
            <v>1009</v>
          </cell>
          <cell r="HQ293">
            <v>1112</v>
          </cell>
          <cell r="HR293">
            <v>2437</v>
          </cell>
          <cell r="HS293">
            <v>1187</v>
          </cell>
          <cell r="HT293">
            <v>1250</v>
          </cell>
          <cell r="HU293">
            <v>1860</v>
          </cell>
          <cell r="HV293">
            <v>923</v>
          </cell>
          <cell r="HW293">
            <v>937</v>
          </cell>
          <cell r="HX293">
            <v>1814</v>
          </cell>
          <cell r="HY293">
            <v>923</v>
          </cell>
          <cell r="HZ293">
            <v>891</v>
          </cell>
          <cell r="IA293">
            <v>1848</v>
          </cell>
          <cell r="IB293">
            <v>904</v>
          </cell>
          <cell r="IC293">
            <v>944</v>
          </cell>
          <cell r="ID293">
            <v>1638</v>
          </cell>
          <cell r="IE293">
            <v>772</v>
          </cell>
          <cell r="IF293">
            <v>866</v>
          </cell>
          <cell r="IG293">
            <v>1474</v>
          </cell>
          <cell r="IH293">
            <v>704</v>
          </cell>
          <cell r="II293">
            <v>770</v>
          </cell>
          <cell r="IJ293">
            <v>1283</v>
          </cell>
          <cell r="IK293">
            <v>632</v>
          </cell>
          <cell r="IL293">
            <v>651</v>
          </cell>
          <cell r="IM293">
            <v>1307</v>
          </cell>
          <cell r="IN293">
            <v>597</v>
          </cell>
          <cell r="IO293">
            <v>710</v>
          </cell>
          <cell r="IP293">
            <v>1350</v>
          </cell>
          <cell r="IQ293">
            <v>636</v>
          </cell>
          <cell r="IR293">
            <v>714</v>
          </cell>
          <cell r="IS293">
            <v>1244</v>
          </cell>
          <cell r="IT293">
            <v>574</v>
          </cell>
          <cell r="IU293">
            <v>670</v>
          </cell>
          <cell r="IV293">
            <v>1217</v>
          </cell>
          <cell r="IW293">
            <v>575</v>
          </cell>
          <cell r="IX293">
            <v>642</v>
          </cell>
          <cell r="IY293">
            <v>1123</v>
          </cell>
          <cell r="IZ293">
            <v>504</v>
          </cell>
          <cell r="JA293">
            <v>619</v>
          </cell>
          <cell r="JB293">
            <v>1064</v>
          </cell>
          <cell r="JC293">
            <v>470</v>
          </cell>
          <cell r="JD293">
            <v>594</v>
          </cell>
          <cell r="JE293">
            <v>1013</v>
          </cell>
          <cell r="JF293">
            <v>440</v>
          </cell>
          <cell r="JG293">
            <v>573</v>
          </cell>
          <cell r="JH293">
            <v>946</v>
          </cell>
          <cell r="JI293">
            <v>424</v>
          </cell>
          <cell r="JJ293">
            <v>522</v>
          </cell>
          <cell r="JK293">
            <v>893</v>
          </cell>
          <cell r="JL293">
            <v>383</v>
          </cell>
          <cell r="JM293">
            <v>510</v>
          </cell>
          <cell r="JN293">
            <v>800</v>
          </cell>
          <cell r="JO293">
            <v>336</v>
          </cell>
          <cell r="JP293">
            <v>464</v>
          </cell>
          <cell r="JQ293">
            <v>695</v>
          </cell>
          <cell r="JR293">
            <v>269</v>
          </cell>
          <cell r="JS293">
            <v>426</v>
          </cell>
          <cell r="JT293">
            <v>648</v>
          </cell>
          <cell r="JU293">
            <v>223</v>
          </cell>
          <cell r="JV293">
            <v>425</v>
          </cell>
          <cell r="JW293">
            <v>606</v>
          </cell>
          <cell r="JX293">
            <v>215</v>
          </cell>
          <cell r="JY293">
            <v>391</v>
          </cell>
          <cell r="JZ293">
            <v>549</v>
          </cell>
          <cell r="KA293">
            <v>199</v>
          </cell>
          <cell r="KB293">
            <v>350</v>
          </cell>
          <cell r="KC293">
            <v>483</v>
          </cell>
          <cell r="KD293">
            <v>153</v>
          </cell>
          <cell r="KE293">
            <v>330</v>
          </cell>
          <cell r="KF293">
            <v>1973</v>
          </cell>
          <cell r="KG293">
            <v>595</v>
          </cell>
          <cell r="KH293">
            <v>1378</v>
          </cell>
        </row>
        <row r="294">
          <cell r="C294" t="str">
            <v>Torridge</v>
          </cell>
          <cell r="D294" t="str">
            <v>E07000046</v>
          </cell>
          <cell r="E294" t="str">
            <v>Non-metropolitan District</v>
          </cell>
          <cell r="F294">
            <v>66265</v>
          </cell>
          <cell r="G294">
            <v>38131</v>
          </cell>
          <cell r="H294">
            <v>4.7083527499999995</v>
          </cell>
          <cell r="I294">
            <v>0.57543197766543419</v>
          </cell>
          <cell r="J294">
            <v>2983</v>
          </cell>
          <cell r="K294">
            <v>2688</v>
          </cell>
          <cell r="L294">
            <v>2941</v>
          </cell>
          <cell r="M294">
            <v>3112</v>
          </cell>
          <cell r="N294">
            <v>3267</v>
          </cell>
          <cell r="O294">
            <v>3634</v>
          </cell>
          <cell r="P294">
            <v>4706</v>
          </cell>
          <cell r="Q294">
            <v>4856</v>
          </cell>
          <cell r="R294">
            <v>4762</v>
          </cell>
          <cell r="S294">
            <v>5182</v>
          </cell>
          <cell r="T294">
            <v>32385</v>
          </cell>
          <cell r="U294">
            <v>33880</v>
          </cell>
          <cell r="V294">
            <v>560</v>
          </cell>
          <cell r="W294">
            <v>298</v>
          </cell>
          <cell r="X294">
            <v>262</v>
          </cell>
          <cell r="Y294">
            <v>653</v>
          </cell>
          <cell r="Z294">
            <v>336</v>
          </cell>
          <cell r="AA294">
            <v>317</v>
          </cell>
          <cell r="AB294">
            <v>644</v>
          </cell>
          <cell r="AC294">
            <v>351</v>
          </cell>
          <cell r="AD294">
            <v>293</v>
          </cell>
          <cell r="AE294">
            <v>745</v>
          </cell>
          <cell r="AF294">
            <v>407</v>
          </cell>
          <cell r="AG294">
            <v>338</v>
          </cell>
          <cell r="AH294">
            <v>695</v>
          </cell>
          <cell r="AI294">
            <v>327</v>
          </cell>
          <cell r="AJ294">
            <v>368</v>
          </cell>
          <cell r="AK294">
            <v>743</v>
          </cell>
          <cell r="AL294">
            <v>379</v>
          </cell>
          <cell r="AM294">
            <v>364</v>
          </cell>
          <cell r="AN294">
            <v>718</v>
          </cell>
          <cell r="AO294">
            <v>385</v>
          </cell>
          <cell r="AP294">
            <v>333</v>
          </cell>
          <cell r="AQ294">
            <v>675</v>
          </cell>
          <cell r="AR294">
            <v>353</v>
          </cell>
          <cell r="AS294">
            <v>322</v>
          </cell>
          <cell r="AT294">
            <v>687</v>
          </cell>
          <cell r="AU294">
            <v>359</v>
          </cell>
          <cell r="AV294">
            <v>328</v>
          </cell>
          <cell r="AW294">
            <v>672</v>
          </cell>
          <cell r="AX294">
            <v>340</v>
          </cell>
          <cell r="AY294">
            <v>332</v>
          </cell>
          <cell r="AZ294">
            <v>646</v>
          </cell>
          <cell r="BA294">
            <v>325</v>
          </cell>
          <cell r="BB294">
            <v>321</v>
          </cell>
          <cell r="BC294">
            <v>645</v>
          </cell>
          <cell r="BD294">
            <v>355</v>
          </cell>
          <cell r="BE294">
            <v>290</v>
          </cell>
          <cell r="BF294">
            <v>703</v>
          </cell>
          <cell r="BG294">
            <v>349</v>
          </cell>
          <cell r="BH294">
            <v>354</v>
          </cell>
          <cell r="BI294">
            <v>656</v>
          </cell>
          <cell r="BJ294">
            <v>333</v>
          </cell>
          <cell r="BK294">
            <v>323</v>
          </cell>
          <cell r="BL294">
            <v>690</v>
          </cell>
          <cell r="BM294">
            <v>367</v>
          </cell>
          <cell r="BN294">
            <v>323</v>
          </cell>
          <cell r="BO294">
            <v>727</v>
          </cell>
          <cell r="BP294">
            <v>381</v>
          </cell>
          <cell r="BQ294">
            <v>346</v>
          </cell>
          <cell r="BR294">
            <v>705</v>
          </cell>
          <cell r="BS294">
            <v>343</v>
          </cell>
          <cell r="BT294">
            <v>362</v>
          </cell>
          <cell r="BU294">
            <v>688</v>
          </cell>
          <cell r="BV294">
            <v>359</v>
          </cell>
          <cell r="BW294">
            <v>329</v>
          </cell>
          <cell r="BX294">
            <v>723</v>
          </cell>
          <cell r="BY294">
            <v>395</v>
          </cell>
          <cell r="BZ294">
            <v>328</v>
          </cell>
          <cell r="CA294">
            <v>606</v>
          </cell>
          <cell r="CB294">
            <v>349</v>
          </cell>
          <cell r="CC294">
            <v>257</v>
          </cell>
          <cell r="CD294">
            <v>548</v>
          </cell>
          <cell r="CE294">
            <v>298</v>
          </cell>
          <cell r="CF294">
            <v>250</v>
          </cell>
          <cell r="CG294">
            <v>627</v>
          </cell>
          <cell r="CH294">
            <v>330</v>
          </cell>
          <cell r="CI294">
            <v>297</v>
          </cell>
          <cell r="CJ294">
            <v>566</v>
          </cell>
          <cell r="CK294">
            <v>307</v>
          </cell>
          <cell r="CL294">
            <v>259</v>
          </cell>
          <cell r="CM294">
            <v>613</v>
          </cell>
          <cell r="CN294">
            <v>303</v>
          </cell>
          <cell r="CO294">
            <v>310</v>
          </cell>
          <cell r="CP294">
            <v>595</v>
          </cell>
          <cell r="CQ294">
            <v>299</v>
          </cell>
          <cell r="CR294">
            <v>296</v>
          </cell>
          <cell r="CS294">
            <v>741</v>
          </cell>
          <cell r="CT294">
            <v>365</v>
          </cell>
          <cell r="CU294">
            <v>376</v>
          </cell>
          <cell r="CV294">
            <v>665</v>
          </cell>
          <cell r="CW294">
            <v>327</v>
          </cell>
          <cell r="CX294">
            <v>338</v>
          </cell>
          <cell r="CY294">
            <v>642</v>
          </cell>
          <cell r="CZ294">
            <v>329</v>
          </cell>
          <cell r="DA294">
            <v>313</v>
          </cell>
          <cell r="DB294">
            <v>570</v>
          </cell>
          <cell r="DC294">
            <v>258</v>
          </cell>
          <cell r="DD294">
            <v>312</v>
          </cell>
          <cell r="DE294">
            <v>573</v>
          </cell>
          <cell r="DF294">
            <v>290</v>
          </cell>
          <cell r="DG294">
            <v>283</v>
          </cell>
          <cell r="DH294">
            <v>588</v>
          </cell>
          <cell r="DI294">
            <v>271</v>
          </cell>
          <cell r="DJ294">
            <v>317</v>
          </cell>
          <cell r="DK294">
            <v>550</v>
          </cell>
          <cell r="DL294">
            <v>261</v>
          </cell>
          <cell r="DM294">
            <v>289</v>
          </cell>
          <cell r="DN294">
            <v>550</v>
          </cell>
          <cell r="DO294">
            <v>278</v>
          </cell>
          <cell r="DP294">
            <v>272</v>
          </cell>
          <cell r="DQ294">
            <v>550</v>
          </cell>
          <cell r="DR294">
            <v>281</v>
          </cell>
          <cell r="DS294">
            <v>269</v>
          </cell>
          <cell r="DT294">
            <v>624</v>
          </cell>
          <cell r="DU294">
            <v>281</v>
          </cell>
          <cell r="DV294">
            <v>343</v>
          </cell>
          <cell r="DW294">
            <v>687</v>
          </cell>
          <cell r="DX294">
            <v>321</v>
          </cell>
          <cell r="DY294">
            <v>366</v>
          </cell>
          <cell r="DZ294">
            <v>627</v>
          </cell>
          <cell r="EA294">
            <v>309</v>
          </cell>
          <cell r="EB294">
            <v>318</v>
          </cell>
          <cell r="EC294">
            <v>576</v>
          </cell>
          <cell r="ED294">
            <v>278</v>
          </cell>
          <cell r="EE294">
            <v>298</v>
          </cell>
          <cell r="EF294">
            <v>643</v>
          </cell>
          <cell r="EG294">
            <v>310</v>
          </cell>
          <cell r="EH294">
            <v>333</v>
          </cell>
          <cell r="EI294">
            <v>651</v>
          </cell>
          <cell r="EJ294">
            <v>301</v>
          </cell>
          <cell r="EK294">
            <v>350</v>
          </cell>
          <cell r="EL294">
            <v>642</v>
          </cell>
          <cell r="EM294">
            <v>284</v>
          </cell>
          <cell r="EN294">
            <v>358</v>
          </cell>
          <cell r="EO294">
            <v>650</v>
          </cell>
          <cell r="EP294">
            <v>315</v>
          </cell>
          <cell r="EQ294">
            <v>335</v>
          </cell>
          <cell r="ER294">
            <v>723</v>
          </cell>
          <cell r="ES294">
            <v>333</v>
          </cell>
          <cell r="ET294">
            <v>390</v>
          </cell>
          <cell r="EU294">
            <v>792</v>
          </cell>
          <cell r="EV294">
            <v>379</v>
          </cell>
          <cell r="EW294">
            <v>413</v>
          </cell>
          <cell r="EX294">
            <v>910</v>
          </cell>
          <cell r="EY294">
            <v>437</v>
          </cell>
          <cell r="EZ294">
            <v>473</v>
          </cell>
          <cell r="FA294">
            <v>910</v>
          </cell>
          <cell r="FB294">
            <v>444</v>
          </cell>
          <cell r="FC294">
            <v>466</v>
          </cell>
          <cell r="FD294">
            <v>892</v>
          </cell>
          <cell r="FE294">
            <v>441</v>
          </cell>
          <cell r="FF294">
            <v>451</v>
          </cell>
          <cell r="FG294">
            <v>889</v>
          </cell>
          <cell r="FH294">
            <v>440</v>
          </cell>
          <cell r="FI294">
            <v>449</v>
          </cell>
          <cell r="FJ294">
            <v>968</v>
          </cell>
          <cell r="FK294">
            <v>469</v>
          </cell>
          <cell r="FL294">
            <v>499</v>
          </cell>
          <cell r="FM294">
            <v>952</v>
          </cell>
          <cell r="FN294">
            <v>487</v>
          </cell>
          <cell r="FO294">
            <v>465</v>
          </cell>
          <cell r="FP294">
            <v>1007</v>
          </cell>
          <cell r="FQ294">
            <v>509</v>
          </cell>
          <cell r="FR294">
            <v>498</v>
          </cell>
          <cell r="FS294">
            <v>1021</v>
          </cell>
          <cell r="FT294">
            <v>495</v>
          </cell>
          <cell r="FU294">
            <v>526</v>
          </cell>
          <cell r="FV294">
            <v>988</v>
          </cell>
          <cell r="FW294">
            <v>465</v>
          </cell>
          <cell r="FX294">
            <v>523</v>
          </cell>
          <cell r="FY294">
            <v>977</v>
          </cell>
          <cell r="FZ294">
            <v>485</v>
          </cell>
          <cell r="GA294">
            <v>492</v>
          </cell>
          <cell r="GB294">
            <v>958</v>
          </cell>
          <cell r="GC294">
            <v>471</v>
          </cell>
          <cell r="GD294">
            <v>487</v>
          </cell>
          <cell r="GE294">
            <v>960</v>
          </cell>
          <cell r="GF294">
            <v>439</v>
          </cell>
          <cell r="GG294">
            <v>521</v>
          </cell>
          <cell r="GH294">
            <v>1049</v>
          </cell>
          <cell r="GI294">
            <v>497</v>
          </cell>
          <cell r="GJ294">
            <v>552</v>
          </cell>
          <cell r="GK294">
            <v>1030</v>
          </cell>
          <cell r="GL294">
            <v>477</v>
          </cell>
          <cell r="GM294">
            <v>553</v>
          </cell>
          <cell r="GN294">
            <v>939</v>
          </cell>
          <cell r="GO294">
            <v>438</v>
          </cell>
          <cell r="GP294">
            <v>501</v>
          </cell>
          <cell r="GQ294">
            <v>960</v>
          </cell>
          <cell r="GR294">
            <v>485</v>
          </cell>
          <cell r="GS294">
            <v>475</v>
          </cell>
          <cell r="GT294">
            <v>933</v>
          </cell>
          <cell r="GU294">
            <v>452</v>
          </cell>
          <cell r="GV294">
            <v>481</v>
          </cell>
          <cell r="GW294">
            <v>998</v>
          </cell>
          <cell r="GX294">
            <v>472</v>
          </cell>
          <cell r="GY294">
            <v>526</v>
          </cell>
          <cell r="GZ294">
            <v>977</v>
          </cell>
          <cell r="HA294">
            <v>461</v>
          </cell>
          <cell r="HB294">
            <v>516</v>
          </cell>
          <cell r="HC294">
            <v>1010</v>
          </cell>
          <cell r="HD294">
            <v>508</v>
          </cell>
          <cell r="HE294">
            <v>502</v>
          </cell>
          <cell r="HF294">
            <v>1088</v>
          </cell>
          <cell r="HG294">
            <v>533</v>
          </cell>
          <cell r="HH294">
            <v>555</v>
          </cell>
          <cell r="HI294">
            <v>1120</v>
          </cell>
          <cell r="HJ294">
            <v>529</v>
          </cell>
          <cell r="HK294">
            <v>591</v>
          </cell>
          <cell r="HL294">
            <v>1113</v>
          </cell>
          <cell r="HM294">
            <v>525</v>
          </cell>
          <cell r="HN294">
            <v>588</v>
          </cell>
          <cell r="HO294">
            <v>1136</v>
          </cell>
          <cell r="HP294">
            <v>559</v>
          </cell>
          <cell r="HQ294">
            <v>577</v>
          </cell>
          <cell r="HR294">
            <v>1293</v>
          </cell>
          <cell r="HS294">
            <v>648</v>
          </cell>
          <cell r="HT294">
            <v>645</v>
          </cell>
          <cell r="HU294">
            <v>984</v>
          </cell>
          <cell r="HV294">
            <v>498</v>
          </cell>
          <cell r="HW294">
            <v>486</v>
          </cell>
          <cell r="HX294">
            <v>955</v>
          </cell>
          <cell r="HY294">
            <v>464</v>
          </cell>
          <cell r="HZ294">
            <v>491</v>
          </cell>
          <cell r="IA294">
            <v>980</v>
          </cell>
          <cell r="IB294">
            <v>457</v>
          </cell>
          <cell r="IC294">
            <v>523</v>
          </cell>
          <cell r="ID294">
            <v>849</v>
          </cell>
          <cell r="IE294">
            <v>452</v>
          </cell>
          <cell r="IF294">
            <v>397</v>
          </cell>
          <cell r="IG294">
            <v>820</v>
          </cell>
          <cell r="IH294">
            <v>409</v>
          </cell>
          <cell r="II294">
            <v>411</v>
          </cell>
          <cell r="IJ294">
            <v>701</v>
          </cell>
          <cell r="IK294">
            <v>359</v>
          </cell>
          <cell r="IL294">
            <v>342</v>
          </cell>
          <cell r="IM294">
            <v>667</v>
          </cell>
          <cell r="IN294">
            <v>338</v>
          </cell>
          <cell r="IO294">
            <v>329</v>
          </cell>
          <cell r="IP294">
            <v>613</v>
          </cell>
          <cell r="IQ294">
            <v>297</v>
          </cell>
          <cell r="IR294">
            <v>316</v>
          </cell>
          <cell r="IS294">
            <v>625</v>
          </cell>
          <cell r="IT294">
            <v>300</v>
          </cell>
          <cell r="IU294">
            <v>325</v>
          </cell>
          <cell r="IV294">
            <v>566</v>
          </cell>
          <cell r="IW294">
            <v>261</v>
          </cell>
          <cell r="IX294">
            <v>305</v>
          </cell>
          <cell r="IY294">
            <v>547</v>
          </cell>
          <cell r="IZ294">
            <v>244</v>
          </cell>
          <cell r="JA294">
            <v>303</v>
          </cell>
          <cell r="JB294">
            <v>496</v>
          </cell>
          <cell r="JC294">
            <v>230</v>
          </cell>
          <cell r="JD294">
            <v>266</v>
          </cell>
          <cell r="JE294">
            <v>487</v>
          </cell>
          <cell r="JF294">
            <v>236</v>
          </cell>
          <cell r="JG294">
            <v>251</v>
          </cell>
          <cell r="JH294">
            <v>446</v>
          </cell>
          <cell r="JI294">
            <v>205</v>
          </cell>
          <cell r="JJ294">
            <v>241</v>
          </cell>
          <cell r="JK294">
            <v>421</v>
          </cell>
          <cell r="JL294">
            <v>184</v>
          </cell>
          <cell r="JM294">
            <v>237</v>
          </cell>
          <cell r="JN294">
            <v>359</v>
          </cell>
          <cell r="JO294">
            <v>164</v>
          </cell>
          <cell r="JP294">
            <v>195</v>
          </cell>
          <cell r="JQ294">
            <v>341</v>
          </cell>
          <cell r="JR294">
            <v>141</v>
          </cell>
          <cell r="JS294">
            <v>200</v>
          </cell>
          <cell r="JT294">
            <v>295</v>
          </cell>
          <cell r="JU294">
            <v>127</v>
          </cell>
          <cell r="JV294">
            <v>168</v>
          </cell>
          <cell r="JW294">
            <v>263</v>
          </cell>
          <cell r="JX294">
            <v>101</v>
          </cell>
          <cell r="JY294">
            <v>162</v>
          </cell>
          <cell r="JZ294">
            <v>218</v>
          </cell>
          <cell r="KA294">
            <v>70</v>
          </cell>
          <cell r="KB294">
            <v>148</v>
          </cell>
          <cell r="KC294">
            <v>223</v>
          </cell>
          <cell r="KD294">
            <v>85</v>
          </cell>
          <cell r="KE294">
            <v>138</v>
          </cell>
          <cell r="KF294">
            <v>757</v>
          </cell>
          <cell r="KG294">
            <v>198</v>
          </cell>
          <cell r="KH294">
            <v>559</v>
          </cell>
        </row>
        <row r="295">
          <cell r="C295" t="str">
            <v>Tower Hamlets</v>
          </cell>
          <cell r="D295" t="str">
            <v>E09000030</v>
          </cell>
          <cell r="E295" t="str">
            <v>London Borough</v>
          </cell>
          <cell r="F295">
            <v>295236</v>
          </cell>
          <cell r="G295">
            <v>218284</v>
          </cell>
          <cell r="H295">
            <v>7.8997332200000008</v>
          </cell>
          <cell r="I295">
            <v>0.73935427928843367</v>
          </cell>
          <cell r="J295">
            <v>19677</v>
          </cell>
          <cell r="K295">
            <v>20331</v>
          </cell>
          <cell r="L295">
            <v>44398</v>
          </cell>
          <cell r="M295">
            <v>41177</v>
          </cell>
          <cell r="N295">
            <v>26820</v>
          </cell>
          <cell r="O295">
            <v>21276</v>
          </cell>
          <cell r="P295">
            <v>15100</v>
          </cell>
          <cell r="Q295">
            <v>12033</v>
          </cell>
          <cell r="R295">
            <v>9107</v>
          </cell>
          <cell r="S295">
            <v>8365</v>
          </cell>
          <cell r="T295">
            <v>153449</v>
          </cell>
          <cell r="U295">
            <v>141787</v>
          </cell>
          <cell r="V295">
            <v>4546</v>
          </cell>
          <cell r="W295">
            <v>2401</v>
          </cell>
          <cell r="X295">
            <v>2145</v>
          </cell>
          <cell r="Y295">
            <v>4438</v>
          </cell>
          <cell r="Z295">
            <v>2213</v>
          </cell>
          <cell r="AA295">
            <v>2225</v>
          </cell>
          <cell r="AB295">
            <v>4681</v>
          </cell>
          <cell r="AC295">
            <v>2323</v>
          </cell>
          <cell r="AD295">
            <v>2358</v>
          </cell>
          <cell r="AE295">
            <v>4575</v>
          </cell>
          <cell r="AF295">
            <v>2384</v>
          </cell>
          <cell r="AG295">
            <v>2191</v>
          </cell>
          <cell r="AH295">
            <v>4013</v>
          </cell>
          <cell r="AI295">
            <v>2056</v>
          </cell>
          <cell r="AJ295">
            <v>1957</v>
          </cell>
          <cell r="AK295">
            <v>3889</v>
          </cell>
          <cell r="AL295">
            <v>2088</v>
          </cell>
          <cell r="AM295">
            <v>1801</v>
          </cell>
          <cell r="AN295">
            <v>3770</v>
          </cell>
          <cell r="AO295">
            <v>1918</v>
          </cell>
          <cell r="AP295">
            <v>1852</v>
          </cell>
          <cell r="AQ295">
            <v>3664</v>
          </cell>
          <cell r="AR295">
            <v>1809</v>
          </cell>
          <cell r="AS295">
            <v>1855</v>
          </cell>
          <cell r="AT295">
            <v>3655</v>
          </cell>
          <cell r="AU295">
            <v>1857</v>
          </cell>
          <cell r="AV295">
            <v>1798</v>
          </cell>
          <cell r="AW295">
            <v>3574</v>
          </cell>
          <cell r="AX295">
            <v>1807</v>
          </cell>
          <cell r="AY295">
            <v>1767</v>
          </cell>
          <cell r="AZ295">
            <v>3246</v>
          </cell>
          <cell r="BA295">
            <v>1679</v>
          </cell>
          <cell r="BB295">
            <v>1567</v>
          </cell>
          <cell r="BC295">
            <v>3243</v>
          </cell>
          <cell r="BD295">
            <v>1626</v>
          </cell>
          <cell r="BE295">
            <v>1617</v>
          </cell>
          <cell r="BF295">
            <v>3228</v>
          </cell>
          <cell r="BG295">
            <v>1614</v>
          </cell>
          <cell r="BH295">
            <v>1614</v>
          </cell>
          <cell r="BI295">
            <v>3056</v>
          </cell>
          <cell r="BJ295">
            <v>1542</v>
          </cell>
          <cell r="BK295">
            <v>1514</v>
          </cell>
          <cell r="BL295">
            <v>2913</v>
          </cell>
          <cell r="BM295">
            <v>1525</v>
          </cell>
          <cell r="BN295">
            <v>1388</v>
          </cell>
          <cell r="BO295">
            <v>2773</v>
          </cell>
          <cell r="BP295">
            <v>1460</v>
          </cell>
          <cell r="BQ295">
            <v>1313</v>
          </cell>
          <cell r="BR295">
            <v>2863</v>
          </cell>
          <cell r="BS295">
            <v>1480</v>
          </cell>
          <cell r="BT295">
            <v>1383</v>
          </cell>
          <cell r="BU295">
            <v>2866</v>
          </cell>
          <cell r="BV295">
            <v>1451</v>
          </cell>
          <cell r="BW295">
            <v>1415</v>
          </cell>
          <cell r="BX295">
            <v>3195</v>
          </cell>
          <cell r="BY295">
            <v>1629</v>
          </cell>
          <cell r="BZ295">
            <v>1566</v>
          </cell>
          <cell r="CA295">
            <v>3871</v>
          </cell>
          <cell r="CB295">
            <v>1931</v>
          </cell>
          <cell r="CC295">
            <v>1940</v>
          </cell>
          <cell r="CD295">
            <v>4335</v>
          </cell>
          <cell r="CE295">
            <v>2042</v>
          </cell>
          <cell r="CF295">
            <v>2293</v>
          </cell>
          <cell r="CG295">
            <v>4586</v>
          </cell>
          <cell r="CH295">
            <v>2326</v>
          </cell>
          <cell r="CI295">
            <v>2260</v>
          </cell>
          <cell r="CJ295">
            <v>4987</v>
          </cell>
          <cell r="CK295">
            <v>2366</v>
          </cell>
          <cell r="CL295">
            <v>2621</v>
          </cell>
          <cell r="CM295">
            <v>5981</v>
          </cell>
          <cell r="CN295">
            <v>2955</v>
          </cell>
          <cell r="CO295">
            <v>3026</v>
          </cell>
          <cell r="CP295">
            <v>7324</v>
          </cell>
          <cell r="CQ295">
            <v>3497</v>
          </cell>
          <cell r="CR295">
            <v>3827</v>
          </cell>
          <cell r="CS295">
            <v>7933</v>
          </cell>
          <cell r="CT295">
            <v>3926</v>
          </cell>
          <cell r="CU295">
            <v>4007</v>
          </cell>
          <cell r="CV295">
            <v>8718</v>
          </cell>
          <cell r="CW295">
            <v>4202</v>
          </cell>
          <cell r="CX295">
            <v>4516</v>
          </cell>
          <cell r="CY295">
            <v>9564</v>
          </cell>
          <cell r="CZ295">
            <v>4712</v>
          </cell>
          <cell r="DA295">
            <v>4852</v>
          </cell>
          <cell r="DB295">
            <v>9622</v>
          </cell>
          <cell r="DC295">
            <v>4834</v>
          </cell>
          <cell r="DD295">
            <v>4788</v>
          </cell>
          <cell r="DE295">
            <v>9120</v>
          </cell>
          <cell r="DF295">
            <v>4794</v>
          </cell>
          <cell r="DG295">
            <v>4326</v>
          </cell>
          <cell r="DH295">
            <v>9083</v>
          </cell>
          <cell r="DI295">
            <v>4956</v>
          </cell>
          <cell r="DJ295">
            <v>4127</v>
          </cell>
          <cell r="DK295">
            <v>8615</v>
          </cell>
          <cell r="DL295">
            <v>4628</v>
          </cell>
          <cell r="DM295">
            <v>3987</v>
          </cell>
          <cell r="DN295">
            <v>8015</v>
          </cell>
          <cell r="DO295">
            <v>4346</v>
          </cell>
          <cell r="DP295">
            <v>3669</v>
          </cell>
          <cell r="DQ295">
            <v>7709</v>
          </cell>
          <cell r="DR295">
            <v>4112</v>
          </cell>
          <cell r="DS295">
            <v>3597</v>
          </cell>
          <cell r="DT295">
            <v>7196</v>
          </cell>
          <cell r="DU295">
            <v>3888</v>
          </cell>
          <cell r="DV295">
            <v>3308</v>
          </cell>
          <cell r="DW295">
            <v>6829</v>
          </cell>
          <cell r="DX295">
            <v>3770</v>
          </cell>
          <cell r="DY295">
            <v>3059</v>
          </cell>
          <cell r="DZ295">
            <v>6076</v>
          </cell>
          <cell r="EA295">
            <v>3339</v>
          </cell>
          <cell r="EB295">
            <v>2737</v>
          </cell>
          <cell r="EC295">
            <v>5580</v>
          </cell>
          <cell r="ED295">
            <v>3040</v>
          </cell>
          <cell r="EE295">
            <v>2540</v>
          </cell>
          <cell r="EF295">
            <v>5347</v>
          </cell>
          <cell r="EG295">
            <v>2898</v>
          </cell>
          <cell r="EH295">
            <v>2449</v>
          </cell>
          <cell r="EI295">
            <v>4669</v>
          </cell>
          <cell r="EJ295">
            <v>2643</v>
          </cell>
          <cell r="EK295">
            <v>2026</v>
          </cell>
          <cell r="EL295">
            <v>4475</v>
          </cell>
          <cell r="EM295">
            <v>2535</v>
          </cell>
          <cell r="EN295">
            <v>1940</v>
          </cell>
          <cell r="EO295">
            <v>4128</v>
          </cell>
          <cell r="EP295">
            <v>2296</v>
          </cell>
          <cell r="EQ295">
            <v>1832</v>
          </cell>
          <cell r="ER295">
            <v>3851</v>
          </cell>
          <cell r="ES295">
            <v>2217</v>
          </cell>
          <cell r="ET295">
            <v>1634</v>
          </cell>
          <cell r="EU295">
            <v>3589</v>
          </cell>
          <cell r="EV295">
            <v>1976</v>
          </cell>
          <cell r="EW295">
            <v>1613</v>
          </cell>
          <cell r="EX295">
            <v>3552</v>
          </cell>
          <cell r="EY295">
            <v>2106</v>
          </cell>
          <cell r="EZ295">
            <v>1446</v>
          </cell>
          <cell r="FA295">
            <v>3271</v>
          </cell>
          <cell r="FB295">
            <v>1884</v>
          </cell>
          <cell r="FC295">
            <v>1387</v>
          </cell>
          <cell r="FD295">
            <v>3221</v>
          </cell>
          <cell r="FE295">
            <v>1783</v>
          </cell>
          <cell r="FF295">
            <v>1438</v>
          </cell>
          <cell r="FG295">
            <v>3032</v>
          </cell>
          <cell r="FH295">
            <v>1711</v>
          </cell>
          <cell r="FI295">
            <v>1321</v>
          </cell>
          <cell r="FJ295">
            <v>2975</v>
          </cell>
          <cell r="FK295">
            <v>1648</v>
          </cell>
          <cell r="FL295">
            <v>1327</v>
          </cell>
          <cell r="FM295">
            <v>2703</v>
          </cell>
          <cell r="FN295">
            <v>1519</v>
          </cell>
          <cell r="FO295">
            <v>1184</v>
          </cell>
          <cell r="FP295">
            <v>2548</v>
          </cell>
          <cell r="FQ295">
            <v>1412</v>
          </cell>
          <cell r="FR295">
            <v>1136</v>
          </cell>
          <cell r="FS295">
            <v>2520</v>
          </cell>
          <cell r="FT295">
            <v>1352</v>
          </cell>
          <cell r="FU295">
            <v>1168</v>
          </cell>
          <cell r="FV295">
            <v>2418</v>
          </cell>
          <cell r="FW295">
            <v>1320</v>
          </cell>
          <cell r="FX295">
            <v>1098</v>
          </cell>
          <cell r="FY295">
            <v>2257</v>
          </cell>
          <cell r="FZ295">
            <v>1248</v>
          </cell>
          <cell r="GA295">
            <v>1009</v>
          </cell>
          <cell r="GB295">
            <v>2188</v>
          </cell>
          <cell r="GC295">
            <v>1223</v>
          </cell>
          <cell r="GD295">
            <v>965</v>
          </cell>
          <cell r="GE295">
            <v>2130</v>
          </cell>
          <cell r="GF295">
            <v>1173</v>
          </cell>
          <cell r="GG295">
            <v>957</v>
          </cell>
          <cell r="GH295">
            <v>2046</v>
          </cell>
          <cell r="GI295">
            <v>1127</v>
          </cell>
          <cell r="GJ295">
            <v>919</v>
          </cell>
          <cell r="GK295">
            <v>1949</v>
          </cell>
          <cell r="GL295">
            <v>1071</v>
          </cell>
          <cell r="GM295">
            <v>878</v>
          </cell>
          <cell r="GN295">
            <v>1897</v>
          </cell>
          <cell r="GO295">
            <v>1023</v>
          </cell>
          <cell r="GP295">
            <v>874</v>
          </cell>
          <cell r="GQ295">
            <v>1786</v>
          </cell>
          <cell r="GR295">
            <v>923</v>
          </cell>
          <cell r="GS295">
            <v>863</v>
          </cell>
          <cell r="GT295">
            <v>1686</v>
          </cell>
          <cell r="GU295">
            <v>862</v>
          </cell>
          <cell r="GV295">
            <v>824</v>
          </cell>
          <cell r="GW295">
            <v>1622</v>
          </cell>
          <cell r="GX295">
            <v>801</v>
          </cell>
          <cell r="GY295">
            <v>821</v>
          </cell>
          <cell r="GZ295">
            <v>1539</v>
          </cell>
          <cell r="HA295">
            <v>776</v>
          </cell>
          <cell r="HB295">
            <v>763</v>
          </cell>
          <cell r="HC295">
            <v>1536</v>
          </cell>
          <cell r="HD295">
            <v>728</v>
          </cell>
          <cell r="HE295">
            <v>808</v>
          </cell>
          <cell r="HF295">
            <v>1281</v>
          </cell>
          <cell r="HG295">
            <v>623</v>
          </cell>
          <cell r="HH295">
            <v>658</v>
          </cell>
          <cell r="HI295">
            <v>1238</v>
          </cell>
          <cell r="HJ295">
            <v>513</v>
          </cell>
          <cell r="HK295">
            <v>725</v>
          </cell>
          <cell r="HL295">
            <v>1187</v>
          </cell>
          <cell r="HM295">
            <v>532</v>
          </cell>
          <cell r="HN295">
            <v>655</v>
          </cell>
          <cell r="HO295">
            <v>1079</v>
          </cell>
          <cell r="HP295">
            <v>543</v>
          </cell>
          <cell r="HQ295">
            <v>536</v>
          </cell>
          <cell r="HR295">
            <v>1119</v>
          </cell>
          <cell r="HS295">
            <v>587</v>
          </cell>
          <cell r="HT295">
            <v>532</v>
          </cell>
          <cell r="HU295">
            <v>938</v>
          </cell>
          <cell r="HV295">
            <v>444</v>
          </cell>
          <cell r="HW295">
            <v>494</v>
          </cell>
          <cell r="HX295">
            <v>861</v>
          </cell>
          <cell r="HY295">
            <v>418</v>
          </cell>
          <cell r="HZ295">
            <v>443</v>
          </cell>
          <cell r="IA295">
            <v>783</v>
          </cell>
          <cell r="IB295">
            <v>349</v>
          </cell>
          <cell r="IC295">
            <v>434</v>
          </cell>
          <cell r="ID295">
            <v>749</v>
          </cell>
          <cell r="IE295">
            <v>353</v>
          </cell>
          <cell r="IF295">
            <v>396</v>
          </cell>
          <cell r="IG295">
            <v>718</v>
          </cell>
          <cell r="IH295">
            <v>339</v>
          </cell>
          <cell r="II295">
            <v>379</v>
          </cell>
          <cell r="IJ295">
            <v>794</v>
          </cell>
          <cell r="IK295">
            <v>334</v>
          </cell>
          <cell r="IL295">
            <v>460</v>
          </cell>
          <cell r="IM295">
            <v>785</v>
          </cell>
          <cell r="IN295">
            <v>356</v>
          </cell>
          <cell r="IO295">
            <v>429</v>
          </cell>
          <cell r="IP295">
            <v>692</v>
          </cell>
          <cell r="IQ295">
            <v>315</v>
          </cell>
          <cell r="IR295">
            <v>377</v>
          </cell>
          <cell r="IS295">
            <v>683</v>
          </cell>
          <cell r="IT295">
            <v>340</v>
          </cell>
          <cell r="IU295">
            <v>343</v>
          </cell>
          <cell r="IV295">
            <v>666</v>
          </cell>
          <cell r="IW295">
            <v>318</v>
          </cell>
          <cell r="IX295">
            <v>348</v>
          </cell>
          <cell r="IY295">
            <v>645</v>
          </cell>
          <cell r="IZ295">
            <v>295</v>
          </cell>
          <cell r="JA295">
            <v>350</v>
          </cell>
          <cell r="JB295">
            <v>579</v>
          </cell>
          <cell r="JC295">
            <v>269</v>
          </cell>
          <cell r="JD295">
            <v>310</v>
          </cell>
          <cell r="JE295">
            <v>568</v>
          </cell>
          <cell r="JF295">
            <v>253</v>
          </cell>
          <cell r="JG295">
            <v>315</v>
          </cell>
          <cell r="JH295">
            <v>495</v>
          </cell>
          <cell r="JI295">
            <v>238</v>
          </cell>
          <cell r="JJ295">
            <v>257</v>
          </cell>
          <cell r="JK295">
            <v>484</v>
          </cell>
          <cell r="JL295">
            <v>216</v>
          </cell>
          <cell r="JM295">
            <v>268</v>
          </cell>
          <cell r="JN295">
            <v>434</v>
          </cell>
          <cell r="JO295">
            <v>208</v>
          </cell>
          <cell r="JP295">
            <v>226</v>
          </cell>
          <cell r="JQ295">
            <v>434</v>
          </cell>
          <cell r="JR295">
            <v>167</v>
          </cell>
          <cell r="JS295">
            <v>267</v>
          </cell>
          <cell r="JT295">
            <v>315</v>
          </cell>
          <cell r="JU295">
            <v>133</v>
          </cell>
          <cell r="JV295">
            <v>182</v>
          </cell>
          <cell r="JW295">
            <v>271</v>
          </cell>
          <cell r="JX295">
            <v>98</v>
          </cell>
          <cell r="JY295">
            <v>173</v>
          </cell>
          <cell r="JZ295">
            <v>276</v>
          </cell>
          <cell r="KA295">
            <v>116</v>
          </cell>
          <cell r="KB295">
            <v>160</v>
          </cell>
          <cell r="KC295">
            <v>190</v>
          </cell>
          <cell r="KD295">
            <v>60</v>
          </cell>
          <cell r="KE295">
            <v>130</v>
          </cell>
          <cell r="KF295">
            <v>705</v>
          </cell>
          <cell r="KG295">
            <v>251</v>
          </cell>
          <cell r="KH295">
            <v>454</v>
          </cell>
        </row>
        <row r="296">
          <cell r="C296" t="str">
            <v>Trafford</v>
          </cell>
          <cell r="D296" t="str">
            <v>E08000009</v>
          </cell>
          <cell r="E296" t="str">
            <v>Metropolitan District</v>
          </cell>
          <cell r="F296">
            <v>233288</v>
          </cell>
          <cell r="G296">
            <v>145198</v>
          </cell>
          <cell r="H296">
            <v>3.6462523400000002</v>
          </cell>
          <cell r="I296">
            <v>0.62239806590994817</v>
          </cell>
          <cell r="J296">
            <v>11367</v>
          </cell>
          <cell r="K296">
            <v>10328</v>
          </cell>
          <cell r="L296">
            <v>14152</v>
          </cell>
          <cell r="M296">
            <v>14624</v>
          </cell>
          <cell r="N296">
            <v>16209</v>
          </cell>
          <cell r="O296">
            <v>17298</v>
          </cell>
          <cell r="P296">
            <v>17022</v>
          </cell>
          <cell r="Q296">
            <v>18080</v>
          </cell>
          <cell r="R296">
            <v>13135</v>
          </cell>
          <cell r="S296">
            <v>12983</v>
          </cell>
          <cell r="T296">
            <v>114222</v>
          </cell>
          <cell r="U296">
            <v>119066</v>
          </cell>
          <cell r="V296">
            <v>2696</v>
          </cell>
          <cell r="W296">
            <v>1385</v>
          </cell>
          <cell r="X296">
            <v>1311</v>
          </cell>
          <cell r="Y296">
            <v>2962</v>
          </cell>
          <cell r="Z296">
            <v>1508</v>
          </cell>
          <cell r="AA296">
            <v>1454</v>
          </cell>
          <cell r="AB296">
            <v>2857</v>
          </cell>
          <cell r="AC296">
            <v>1469</v>
          </cell>
          <cell r="AD296">
            <v>1388</v>
          </cell>
          <cell r="AE296">
            <v>3192</v>
          </cell>
          <cell r="AF296">
            <v>1695</v>
          </cell>
          <cell r="AG296">
            <v>1497</v>
          </cell>
          <cell r="AH296">
            <v>3292</v>
          </cell>
          <cell r="AI296">
            <v>1657</v>
          </cell>
          <cell r="AJ296">
            <v>1635</v>
          </cell>
          <cell r="AK296">
            <v>3190</v>
          </cell>
          <cell r="AL296">
            <v>1624</v>
          </cell>
          <cell r="AM296">
            <v>1566</v>
          </cell>
          <cell r="AN296">
            <v>3192</v>
          </cell>
          <cell r="AO296">
            <v>1604</v>
          </cell>
          <cell r="AP296">
            <v>1588</v>
          </cell>
          <cell r="AQ296">
            <v>3284</v>
          </cell>
          <cell r="AR296">
            <v>1680</v>
          </cell>
          <cell r="AS296">
            <v>1604</v>
          </cell>
          <cell r="AT296">
            <v>3144</v>
          </cell>
          <cell r="AU296">
            <v>1602</v>
          </cell>
          <cell r="AV296">
            <v>1542</v>
          </cell>
          <cell r="AW296">
            <v>3105</v>
          </cell>
          <cell r="AX296">
            <v>1590</v>
          </cell>
          <cell r="AY296">
            <v>1515</v>
          </cell>
          <cell r="AZ296">
            <v>3118</v>
          </cell>
          <cell r="BA296">
            <v>1623</v>
          </cell>
          <cell r="BB296">
            <v>1495</v>
          </cell>
          <cell r="BC296">
            <v>2945</v>
          </cell>
          <cell r="BD296">
            <v>1479</v>
          </cell>
          <cell r="BE296">
            <v>1466</v>
          </cell>
          <cell r="BF296">
            <v>2960</v>
          </cell>
          <cell r="BG296">
            <v>1527</v>
          </cell>
          <cell r="BH296">
            <v>1433</v>
          </cell>
          <cell r="BI296">
            <v>2857</v>
          </cell>
          <cell r="BJ296">
            <v>1440</v>
          </cell>
          <cell r="BK296">
            <v>1417</v>
          </cell>
          <cell r="BL296">
            <v>2724</v>
          </cell>
          <cell r="BM296">
            <v>1385</v>
          </cell>
          <cell r="BN296">
            <v>1339</v>
          </cell>
          <cell r="BO296">
            <v>2853</v>
          </cell>
          <cell r="BP296">
            <v>1423</v>
          </cell>
          <cell r="BQ296">
            <v>1430</v>
          </cell>
          <cell r="BR296">
            <v>2859</v>
          </cell>
          <cell r="BS296">
            <v>1498</v>
          </cell>
          <cell r="BT296">
            <v>1361</v>
          </cell>
          <cell r="BU296">
            <v>2907</v>
          </cell>
          <cell r="BV296">
            <v>1485</v>
          </cell>
          <cell r="BW296">
            <v>1422</v>
          </cell>
          <cell r="BX296">
            <v>2785</v>
          </cell>
          <cell r="BY296">
            <v>1470</v>
          </cell>
          <cell r="BZ296">
            <v>1315</v>
          </cell>
          <cell r="CA296">
            <v>1971</v>
          </cell>
          <cell r="CB296">
            <v>1020</v>
          </cell>
          <cell r="CC296">
            <v>951</v>
          </cell>
          <cell r="CD296">
            <v>1915</v>
          </cell>
          <cell r="CE296">
            <v>1014</v>
          </cell>
          <cell r="CF296">
            <v>901</v>
          </cell>
          <cell r="CG296">
            <v>2032</v>
          </cell>
          <cell r="CH296">
            <v>1122</v>
          </cell>
          <cell r="CI296">
            <v>910</v>
          </cell>
          <cell r="CJ296">
            <v>2201</v>
          </cell>
          <cell r="CK296">
            <v>1177</v>
          </cell>
          <cell r="CL296">
            <v>1024</v>
          </cell>
          <cell r="CM296">
            <v>2412</v>
          </cell>
          <cell r="CN296">
            <v>1258</v>
          </cell>
          <cell r="CO296">
            <v>1154</v>
          </cell>
          <cell r="CP296">
            <v>2613</v>
          </cell>
          <cell r="CQ296">
            <v>1323</v>
          </cell>
          <cell r="CR296">
            <v>1290</v>
          </cell>
          <cell r="CS296">
            <v>2523</v>
          </cell>
          <cell r="CT296">
            <v>1216</v>
          </cell>
          <cell r="CU296">
            <v>1307</v>
          </cell>
          <cell r="CV296">
            <v>2546</v>
          </cell>
          <cell r="CW296">
            <v>1285</v>
          </cell>
          <cell r="CX296">
            <v>1261</v>
          </cell>
          <cell r="CY296">
            <v>2729</v>
          </cell>
          <cell r="CZ296">
            <v>1431</v>
          </cell>
          <cell r="DA296">
            <v>1298</v>
          </cell>
          <cell r="DB296">
            <v>2559</v>
          </cell>
          <cell r="DC296">
            <v>1270</v>
          </cell>
          <cell r="DD296">
            <v>1289</v>
          </cell>
          <cell r="DE296">
            <v>2821</v>
          </cell>
          <cell r="DF296">
            <v>1395</v>
          </cell>
          <cell r="DG296">
            <v>1426</v>
          </cell>
          <cell r="DH296">
            <v>3039</v>
          </cell>
          <cell r="DI296">
            <v>1473</v>
          </cell>
          <cell r="DJ296">
            <v>1566</v>
          </cell>
          <cell r="DK296">
            <v>3084</v>
          </cell>
          <cell r="DL296">
            <v>1480</v>
          </cell>
          <cell r="DM296">
            <v>1604</v>
          </cell>
          <cell r="DN296">
            <v>2974</v>
          </cell>
          <cell r="DO296">
            <v>1497</v>
          </cell>
          <cell r="DP296">
            <v>1477</v>
          </cell>
          <cell r="DQ296">
            <v>3103</v>
          </cell>
          <cell r="DR296">
            <v>1497</v>
          </cell>
          <cell r="DS296">
            <v>1606</v>
          </cell>
          <cell r="DT296">
            <v>3398</v>
          </cell>
          <cell r="DU296">
            <v>1608</v>
          </cell>
          <cell r="DV296">
            <v>1790</v>
          </cell>
          <cell r="DW296">
            <v>3192</v>
          </cell>
          <cell r="DX296">
            <v>1566</v>
          </cell>
          <cell r="DY296">
            <v>1626</v>
          </cell>
          <cell r="DZ296">
            <v>3387</v>
          </cell>
          <cell r="EA296">
            <v>1553</v>
          </cell>
          <cell r="EB296">
            <v>1834</v>
          </cell>
          <cell r="EC296">
            <v>3242</v>
          </cell>
          <cell r="ED296">
            <v>1538</v>
          </cell>
          <cell r="EE296">
            <v>1704</v>
          </cell>
          <cell r="EF296">
            <v>3177</v>
          </cell>
          <cell r="EG296">
            <v>1571</v>
          </cell>
          <cell r="EH296">
            <v>1606</v>
          </cell>
          <cell r="EI296">
            <v>3189</v>
          </cell>
          <cell r="EJ296">
            <v>1517</v>
          </cell>
          <cell r="EK296">
            <v>1672</v>
          </cell>
          <cell r="EL296">
            <v>3313</v>
          </cell>
          <cell r="EM296">
            <v>1631</v>
          </cell>
          <cell r="EN296">
            <v>1682</v>
          </cell>
          <cell r="EO296">
            <v>3262</v>
          </cell>
          <cell r="EP296">
            <v>1620</v>
          </cell>
          <cell r="EQ296">
            <v>1642</v>
          </cell>
          <cell r="ER296">
            <v>3407</v>
          </cell>
          <cell r="ES296">
            <v>1633</v>
          </cell>
          <cell r="ET296">
            <v>1774</v>
          </cell>
          <cell r="EU296">
            <v>3703</v>
          </cell>
          <cell r="EV296">
            <v>1791</v>
          </cell>
          <cell r="EW296">
            <v>1912</v>
          </cell>
          <cell r="EX296">
            <v>3635</v>
          </cell>
          <cell r="EY296">
            <v>1789</v>
          </cell>
          <cell r="EZ296">
            <v>1846</v>
          </cell>
          <cell r="FA296">
            <v>3562</v>
          </cell>
          <cell r="FB296">
            <v>1715</v>
          </cell>
          <cell r="FC296">
            <v>1847</v>
          </cell>
          <cell r="FD296">
            <v>3574</v>
          </cell>
          <cell r="FE296">
            <v>1790</v>
          </cell>
          <cell r="FF296">
            <v>1784</v>
          </cell>
          <cell r="FG296">
            <v>3534</v>
          </cell>
          <cell r="FH296">
            <v>1684</v>
          </cell>
          <cell r="FI296">
            <v>1850</v>
          </cell>
          <cell r="FJ296">
            <v>3472</v>
          </cell>
          <cell r="FK296">
            <v>1654</v>
          </cell>
          <cell r="FL296">
            <v>1818</v>
          </cell>
          <cell r="FM296">
            <v>3616</v>
          </cell>
          <cell r="FN296">
            <v>1760</v>
          </cell>
          <cell r="FO296">
            <v>1856</v>
          </cell>
          <cell r="FP296">
            <v>3642</v>
          </cell>
          <cell r="FQ296">
            <v>1757</v>
          </cell>
          <cell r="FR296">
            <v>1885</v>
          </cell>
          <cell r="FS296">
            <v>3650</v>
          </cell>
          <cell r="FT296">
            <v>1738</v>
          </cell>
          <cell r="FU296">
            <v>1912</v>
          </cell>
          <cell r="FV296">
            <v>3586</v>
          </cell>
          <cell r="FW296">
            <v>1779</v>
          </cell>
          <cell r="FX296">
            <v>1807</v>
          </cell>
          <cell r="FY296">
            <v>3375</v>
          </cell>
          <cell r="FZ296">
            <v>1673</v>
          </cell>
          <cell r="GA296">
            <v>1702</v>
          </cell>
          <cell r="GB296">
            <v>3091</v>
          </cell>
          <cell r="GC296">
            <v>1472</v>
          </cell>
          <cell r="GD296">
            <v>1619</v>
          </cell>
          <cell r="GE296">
            <v>3001</v>
          </cell>
          <cell r="GF296">
            <v>1517</v>
          </cell>
          <cell r="GG296">
            <v>1484</v>
          </cell>
          <cell r="GH296">
            <v>2946</v>
          </cell>
          <cell r="GI296">
            <v>1480</v>
          </cell>
          <cell r="GJ296">
            <v>1466</v>
          </cell>
          <cell r="GK296">
            <v>2947</v>
          </cell>
          <cell r="GL296">
            <v>1477</v>
          </cell>
          <cell r="GM296">
            <v>1470</v>
          </cell>
          <cell r="GN296">
            <v>2707</v>
          </cell>
          <cell r="GO296">
            <v>1362</v>
          </cell>
          <cell r="GP296">
            <v>1345</v>
          </cell>
          <cell r="GQ296">
            <v>2607</v>
          </cell>
          <cell r="GR296">
            <v>1331</v>
          </cell>
          <cell r="GS296">
            <v>1276</v>
          </cell>
          <cell r="GT296">
            <v>2531</v>
          </cell>
          <cell r="GU296">
            <v>1259</v>
          </cell>
          <cell r="GV296">
            <v>1272</v>
          </cell>
          <cell r="GW296">
            <v>2403</v>
          </cell>
          <cell r="GX296">
            <v>1231</v>
          </cell>
          <cell r="GY296">
            <v>1172</v>
          </cell>
          <cell r="GZ296">
            <v>2318</v>
          </cell>
          <cell r="HA296">
            <v>1148</v>
          </cell>
          <cell r="HB296">
            <v>1170</v>
          </cell>
          <cell r="HC296">
            <v>2302</v>
          </cell>
          <cell r="HD296">
            <v>1174</v>
          </cell>
          <cell r="HE296">
            <v>1128</v>
          </cell>
          <cell r="HF296">
            <v>2356</v>
          </cell>
          <cell r="HG296">
            <v>1156</v>
          </cell>
          <cell r="HH296">
            <v>1200</v>
          </cell>
          <cell r="HI296">
            <v>2388</v>
          </cell>
          <cell r="HJ296">
            <v>1138</v>
          </cell>
          <cell r="HK296">
            <v>1250</v>
          </cell>
          <cell r="HL296">
            <v>2310</v>
          </cell>
          <cell r="HM296">
            <v>1152</v>
          </cell>
          <cell r="HN296">
            <v>1158</v>
          </cell>
          <cell r="HO296">
            <v>2513</v>
          </cell>
          <cell r="HP296">
            <v>1245</v>
          </cell>
          <cell r="HQ296">
            <v>1268</v>
          </cell>
          <cell r="HR296">
            <v>2556</v>
          </cell>
          <cell r="HS296">
            <v>1242</v>
          </cell>
          <cell r="HT296">
            <v>1314</v>
          </cell>
          <cell r="HU296">
            <v>1962</v>
          </cell>
          <cell r="HV296">
            <v>938</v>
          </cell>
          <cell r="HW296">
            <v>1024</v>
          </cell>
          <cell r="HX296">
            <v>1948</v>
          </cell>
          <cell r="HY296">
            <v>893</v>
          </cell>
          <cell r="HZ296">
            <v>1055</v>
          </cell>
          <cell r="IA296">
            <v>2001</v>
          </cell>
          <cell r="IB296">
            <v>950</v>
          </cell>
          <cell r="IC296">
            <v>1051</v>
          </cell>
          <cell r="ID296">
            <v>1836</v>
          </cell>
          <cell r="IE296">
            <v>863</v>
          </cell>
          <cell r="IF296">
            <v>973</v>
          </cell>
          <cell r="IG296">
            <v>1550</v>
          </cell>
          <cell r="IH296">
            <v>713</v>
          </cell>
          <cell r="II296">
            <v>837</v>
          </cell>
          <cell r="IJ296">
            <v>1478</v>
          </cell>
          <cell r="IK296">
            <v>663</v>
          </cell>
          <cell r="IL296">
            <v>815</v>
          </cell>
          <cell r="IM296">
            <v>1614</v>
          </cell>
          <cell r="IN296">
            <v>712</v>
          </cell>
          <cell r="IO296">
            <v>902</v>
          </cell>
          <cell r="IP296">
            <v>1617</v>
          </cell>
          <cell r="IQ296">
            <v>727</v>
          </cell>
          <cell r="IR296">
            <v>890</v>
          </cell>
          <cell r="IS296">
            <v>1532</v>
          </cell>
          <cell r="IT296">
            <v>689</v>
          </cell>
          <cell r="IU296">
            <v>843</v>
          </cell>
          <cell r="IV296">
            <v>1445</v>
          </cell>
          <cell r="IW296">
            <v>636</v>
          </cell>
          <cell r="IX296">
            <v>809</v>
          </cell>
          <cell r="IY296">
            <v>1430</v>
          </cell>
          <cell r="IZ296">
            <v>635</v>
          </cell>
          <cell r="JA296">
            <v>795</v>
          </cell>
          <cell r="JB296">
            <v>1295</v>
          </cell>
          <cell r="JC296">
            <v>538</v>
          </cell>
          <cell r="JD296">
            <v>757</v>
          </cell>
          <cell r="JE296">
            <v>1269</v>
          </cell>
          <cell r="JF296">
            <v>548</v>
          </cell>
          <cell r="JG296">
            <v>721</v>
          </cell>
          <cell r="JH296">
            <v>1092</v>
          </cell>
          <cell r="JI296">
            <v>491</v>
          </cell>
          <cell r="JJ296">
            <v>601</v>
          </cell>
          <cell r="JK296">
            <v>1084</v>
          </cell>
          <cell r="JL296">
            <v>476</v>
          </cell>
          <cell r="JM296">
            <v>608</v>
          </cell>
          <cell r="JN296">
            <v>1022</v>
          </cell>
          <cell r="JO296">
            <v>405</v>
          </cell>
          <cell r="JP296">
            <v>617</v>
          </cell>
          <cell r="JQ296">
            <v>1017</v>
          </cell>
          <cell r="JR296">
            <v>385</v>
          </cell>
          <cell r="JS296">
            <v>632</v>
          </cell>
          <cell r="JT296">
            <v>827</v>
          </cell>
          <cell r="JU296">
            <v>317</v>
          </cell>
          <cell r="JV296">
            <v>510</v>
          </cell>
          <cell r="JW296">
            <v>727</v>
          </cell>
          <cell r="JX296">
            <v>276</v>
          </cell>
          <cell r="JY296">
            <v>451</v>
          </cell>
          <cell r="JZ296">
            <v>631</v>
          </cell>
          <cell r="KA296">
            <v>222</v>
          </cell>
          <cell r="KB296">
            <v>409</v>
          </cell>
          <cell r="KC296">
            <v>517</v>
          </cell>
          <cell r="KD296">
            <v>181</v>
          </cell>
          <cell r="KE296">
            <v>336</v>
          </cell>
          <cell r="KF296">
            <v>2058</v>
          </cell>
          <cell r="KG296">
            <v>611</v>
          </cell>
          <cell r="KH296">
            <v>1447</v>
          </cell>
        </row>
        <row r="297">
          <cell r="C297" t="str">
            <v>Tunbridge Wells</v>
          </cell>
          <cell r="D297" t="str">
            <v>E07000116</v>
          </cell>
          <cell r="E297" t="str">
            <v>Non-metropolitan District</v>
          </cell>
          <cell r="F297">
            <v>116241</v>
          </cell>
          <cell r="G297">
            <v>71080</v>
          </cell>
          <cell r="H297">
            <v>3.2183952000000002</v>
          </cell>
          <cell r="I297">
            <v>0.61148820123708503</v>
          </cell>
          <cell r="J297">
            <v>5321</v>
          </cell>
          <cell r="K297">
            <v>5223</v>
          </cell>
          <cell r="L297">
            <v>6842</v>
          </cell>
          <cell r="M297">
            <v>6560</v>
          </cell>
          <cell r="N297">
            <v>8042</v>
          </cell>
          <cell r="O297">
            <v>7889</v>
          </cell>
          <cell r="P297">
            <v>9078</v>
          </cell>
          <cell r="Q297">
            <v>8975</v>
          </cell>
          <cell r="R297">
            <v>6367</v>
          </cell>
          <cell r="S297">
            <v>6783</v>
          </cell>
          <cell r="T297">
            <v>57290</v>
          </cell>
          <cell r="U297">
            <v>58951</v>
          </cell>
          <cell r="V297">
            <v>1234</v>
          </cell>
          <cell r="W297">
            <v>666</v>
          </cell>
          <cell r="X297">
            <v>568</v>
          </cell>
          <cell r="Y297">
            <v>1271</v>
          </cell>
          <cell r="Z297">
            <v>630</v>
          </cell>
          <cell r="AA297">
            <v>641</v>
          </cell>
          <cell r="AB297">
            <v>1313</v>
          </cell>
          <cell r="AC297">
            <v>674</v>
          </cell>
          <cell r="AD297">
            <v>639</v>
          </cell>
          <cell r="AE297">
            <v>1465</v>
          </cell>
          <cell r="AF297">
            <v>738</v>
          </cell>
          <cell r="AG297">
            <v>727</v>
          </cell>
          <cell r="AH297">
            <v>1504</v>
          </cell>
          <cell r="AI297">
            <v>771</v>
          </cell>
          <cell r="AJ297">
            <v>733</v>
          </cell>
          <cell r="AK297">
            <v>1477</v>
          </cell>
          <cell r="AL297">
            <v>749</v>
          </cell>
          <cell r="AM297">
            <v>728</v>
          </cell>
          <cell r="AN297">
            <v>1540</v>
          </cell>
          <cell r="AO297">
            <v>780</v>
          </cell>
          <cell r="AP297">
            <v>760</v>
          </cell>
          <cell r="AQ297">
            <v>1545</v>
          </cell>
          <cell r="AR297">
            <v>809</v>
          </cell>
          <cell r="AS297">
            <v>736</v>
          </cell>
          <cell r="AT297">
            <v>1618</v>
          </cell>
          <cell r="AU297">
            <v>868</v>
          </cell>
          <cell r="AV297">
            <v>750</v>
          </cell>
          <cell r="AW297">
            <v>1495</v>
          </cell>
          <cell r="AX297">
            <v>780</v>
          </cell>
          <cell r="AY297">
            <v>715</v>
          </cell>
          <cell r="AZ297">
            <v>1454</v>
          </cell>
          <cell r="BA297">
            <v>731</v>
          </cell>
          <cell r="BB297">
            <v>723</v>
          </cell>
          <cell r="BC297">
            <v>1485</v>
          </cell>
          <cell r="BD297">
            <v>767</v>
          </cell>
          <cell r="BE297">
            <v>718</v>
          </cell>
          <cell r="BF297">
            <v>1495</v>
          </cell>
          <cell r="BG297">
            <v>773</v>
          </cell>
          <cell r="BH297">
            <v>722</v>
          </cell>
          <cell r="BI297">
            <v>1410</v>
          </cell>
          <cell r="BJ297">
            <v>688</v>
          </cell>
          <cell r="BK297">
            <v>722</v>
          </cell>
          <cell r="BL297">
            <v>1538</v>
          </cell>
          <cell r="BM297">
            <v>728</v>
          </cell>
          <cell r="BN297">
            <v>810</v>
          </cell>
          <cell r="BO297">
            <v>1522</v>
          </cell>
          <cell r="BP297">
            <v>693</v>
          </cell>
          <cell r="BQ297">
            <v>829</v>
          </cell>
          <cell r="BR297">
            <v>1620</v>
          </cell>
          <cell r="BS297">
            <v>791</v>
          </cell>
          <cell r="BT297">
            <v>829</v>
          </cell>
          <cell r="BU297">
            <v>1647</v>
          </cell>
          <cell r="BV297">
            <v>781</v>
          </cell>
          <cell r="BW297">
            <v>866</v>
          </cell>
          <cell r="BX297">
            <v>1460</v>
          </cell>
          <cell r="BY297">
            <v>729</v>
          </cell>
          <cell r="BZ297">
            <v>731</v>
          </cell>
          <cell r="CA297">
            <v>913</v>
          </cell>
          <cell r="CB297">
            <v>476</v>
          </cell>
          <cell r="CC297">
            <v>437</v>
          </cell>
          <cell r="CD297">
            <v>842</v>
          </cell>
          <cell r="CE297">
            <v>466</v>
          </cell>
          <cell r="CF297">
            <v>376</v>
          </cell>
          <cell r="CG297">
            <v>938</v>
          </cell>
          <cell r="CH297">
            <v>465</v>
          </cell>
          <cell r="CI297">
            <v>473</v>
          </cell>
          <cell r="CJ297">
            <v>908</v>
          </cell>
          <cell r="CK297">
            <v>447</v>
          </cell>
          <cell r="CL297">
            <v>461</v>
          </cell>
          <cell r="CM297">
            <v>1057</v>
          </cell>
          <cell r="CN297">
            <v>569</v>
          </cell>
          <cell r="CO297">
            <v>488</v>
          </cell>
          <cell r="CP297">
            <v>1159</v>
          </cell>
          <cell r="CQ297">
            <v>597</v>
          </cell>
          <cell r="CR297">
            <v>562</v>
          </cell>
          <cell r="CS297">
            <v>1220</v>
          </cell>
          <cell r="CT297">
            <v>578</v>
          </cell>
          <cell r="CU297">
            <v>642</v>
          </cell>
          <cell r="CV297">
            <v>1257</v>
          </cell>
          <cell r="CW297">
            <v>638</v>
          </cell>
          <cell r="CX297">
            <v>619</v>
          </cell>
          <cell r="CY297">
            <v>1377</v>
          </cell>
          <cell r="CZ297">
            <v>720</v>
          </cell>
          <cell r="DA297">
            <v>657</v>
          </cell>
          <cell r="DB297">
            <v>1197</v>
          </cell>
          <cell r="DC297">
            <v>611</v>
          </cell>
          <cell r="DD297">
            <v>586</v>
          </cell>
          <cell r="DE297">
            <v>1330</v>
          </cell>
          <cell r="DF297">
            <v>662</v>
          </cell>
          <cell r="DG297">
            <v>668</v>
          </cell>
          <cell r="DH297">
            <v>1413</v>
          </cell>
          <cell r="DI297">
            <v>786</v>
          </cell>
          <cell r="DJ297">
            <v>627</v>
          </cell>
          <cell r="DK297">
            <v>1307</v>
          </cell>
          <cell r="DL297">
            <v>642</v>
          </cell>
          <cell r="DM297">
            <v>665</v>
          </cell>
          <cell r="DN297">
            <v>1348</v>
          </cell>
          <cell r="DO297">
            <v>679</v>
          </cell>
          <cell r="DP297">
            <v>669</v>
          </cell>
          <cell r="DQ297">
            <v>1462</v>
          </cell>
          <cell r="DR297">
            <v>751</v>
          </cell>
          <cell r="DS297">
            <v>711</v>
          </cell>
          <cell r="DT297">
            <v>1491</v>
          </cell>
          <cell r="DU297">
            <v>775</v>
          </cell>
          <cell r="DV297">
            <v>716</v>
          </cell>
          <cell r="DW297">
            <v>1583</v>
          </cell>
          <cell r="DX297">
            <v>816</v>
          </cell>
          <cell r="DY297">
            <v>767</v>
          </cell>
          <cell r="DZ297">
            <v>1398</v>
          </cell>
          <cell r="EA297">
            <v>719</v>
          </cell>
          <cell r="EB297">
            <v>679</v>
          </cell>
          <cell r="EC297">
            <v>1422</v>
          </cell>
          <cell r="ED297">
            <v>662</v>
          </cell>
          <cell r="EE297">
            <v>760</v>
          </cell>
          <cell r="EF297">
            <v>1438</v>
          </cell>
          <cell r="EG297">
            <v>750</v>
          </cell>
          <cell r="EH297">
            <v>688</v>
          </cell>
          <cell r="EI297">
            <v>1420</v>
          </cell>
          <cell r="EJ297">
            <v>734</v>
          </cell>
          <cell r="EK297">
            <v>686</v>
          </cell>
          <cell r="EL297">
            <v>1581</v>
          </cell>
          <cell r="EM297">
            <v>796</v>
          </cell>
          <cell r="EN297">
            <v>785</v>
          </cell>
          <cell r="EO297">
            <v>1657</v>
          </cell>
          <cell r="EP297">
            <v>803</v>
          </cell>
          <cell r="EQ297">
            <v>854</v>
          </cell>
          <cell r="ER297">
            <v>1816</v>
          </cell>
          <cell r="ES297">
            <v>954</v>
          </cell>
          <cell r="ET297">
            <v>862</v>
          </cell>
          <cell r="EU297">
            <v>1857</v>
          </cell>
          <cell r="EV297">
            <v>907</v>
          </cell>
          <cell r="EW297">
            <v>950</v>
          </cell>
          <cell r="EX297">
            <v>1759</v>
          </cell>
          <cell r="EY297">
            <v>901</v>
          </cell>
          <cell r="EZ297">
            <v>858</v>
          </cell>
          <cell r="FA297">
            <v>1756</v>
          </cell>
          <cell r="FB297">
            <v>868</v>
          </cell>
          <cell r="FC297">
            <v>888</v>
          </cell>
          <cell r="FD297">
            <v>1859</v>
          </cell>
          <cell r="FE297">
            <v>908</v>
          </cell>
          <cell r="FF297">
            <v>951</v>
          </cell>
          <cell r="FG297">
            <v>1925</v>
          </cell>
          <cell r="FH297">
            <v>1022</v>
          </cell>
          <cell r="FI297">
            <v>903</v>
          </cell>
          <cell r="FJ297">
            <v>1937</v>
          </cell>
          <cell r="FK297">
            <v>984</v>
          </cell>
          <cell r="FL297">
            <v>953</v>
          </cell>
          <cell r="FM297">
            <v>1835</v>
          </cell>
          <cell r="FN297">
            <v>946</v>
          </cell>
          <cell r="FO297">
            <v>889</v>
          </cell>
          <cell r="FP297">
            <v>1924</v>
          </cell>
          <cell r="FQ297">
            <v>920</v>
          </cell>
          <cell r="FR297">
            <v>1004</v>
          </cell>
          <cell r="FS297">
            <v>1834</v>
          </cell>
          <cell r="FT297">
            <v>936</v>
          </cell>
          <cell r="FU297">
            <v>898</v>
          </cell>
          <cell r="FV297">
            <v>1771</v>
          </cell>
          <cell r="FW297">
            <v>901</v>
          </cell>
          <cell r="FX297">
            <v>870</v>
          </cell>
          <cell r="FY297">
            <v>1683</v>
          </cell>
          <cell r="FZ297">
            <v>838</v>
          </cell>
          <cell r="GA297">
            <v>845</v>
          </cell>
          <cell r="GB297">
            <v>1529</v>
          </cell>
          <cell r="GC297">
            <v>755</v>
          </cell>
          <cell r="GD297">
            <v>774</v>
          </cell>
          <cell r="GE297">
            <v>1501</v>
          </cell>
          <cell r="GF297">
            <v>734</v>
          </cell>
          <cell r="GG297">
            <v>767</v>
          </cell>
          <cell r="GH297">
            <v>1520</v>
          </cell>
          <cell r="GI297">
            <v>728</v>
          </cell>
          <cell r="GJ297">
            <v>792</v>
          </cell>
          <cell r="GK297">
            <v>1469</v>
          </cell>
          <cell r="GL297">
            <v>716</v>
          </cell>
          <cell r="GM297">
            <v>753</v>
          </cell>
          <cell r="GN297">
            <v>1334</v>
          </cell>
          <cell r="GO297">
            <v>660</v>
          </cell>
          <cell r="GP297">
            <v>674</v>
          </cell>
          <cell r="GQ297">
            <v>1295</v>
          </cell>
          <cell r="GR297">
            <v>631</v>
          </cell>
          <cell r="GS297">
            <v>664</v>
          </cell>
          <cell r="GT297">
            <v>1264</v>
          </cell>
          <cell r="GU297">
            <v>622</v>
          </cell>
          <cell r="GV297">
            <v>642</v>
          </cell>
          <cell r="GW297">
            <v>1308</v>
          </cell>
          <cell r="GX297">
            <v>646</v>
          </cell>
          <cell r="GY297">
            <v>662</v>
          </cell>
          <cell r="GZ297">
            <v>1197</v>
          </cell>
          <cell r="HA297">
            <v>591</v>
          </cell>
          <cell r="HB297">
            <v>606</v>
          </cell>
          <cell r="HC297">
            <v>1115</v>
          </cell>
          <cell r="HD297">
            <v>533</v>
          </cell>
          <cell r="HE297">
            <v>582</v>
          </cell>
          <cell r="HF297">
            <v>1147</v>
          </cell>
          <cell r="HG297">
            <v>506</v>
          </cell>
          <cell r="HH297">
            <v>641</v>
          </cell>
          <cell r="HI297">
            <v>1290</v>
          </cell>
          <cell r="HJ297">
            <v>617</v>
          </cell>
          <cell r="HK297">
            <v>673</v>
          </cell>
          <cell r="HL297">
            <v>1374</v>
          </cell>
          <cell r="HM297">
            <v>665</v>
          </cell>
          <cell r="HN297">
            <v>709</v>
          </cell>
          <cell r="HO297">
            <v>1372</v>
          </cell>
          <cell r="HP297">
            <v>676</v>
          </cell>
          <cell r="HQ297">
            <v>696</v>
          </cell>
          <cell r="HR297">
            <v>1497</v>
          </cell>
          <cell r="HS297">
            <v>761</v>
          </cell>
          <cell r="HT297">
            <v>736</v>
          </cell>
          <cell r="HU297">
            <v>1153</v>
          </cell>
          <cell r="HV297">
            <v>563</v>
          </cell>
          <cell r="HW297">
            <v>590</v>
          </cell>
          <cell r="HX297">
            <v>1116</v>
          </cell>
          <cell r="HY297">
            <v>526</v>
          </cell>
          <cell r="HZ297">
            <v>590</v>
          </cell>
          <cell r="IA297">
            <v>1116</v>
          </cell>
          <cell r="IB297">
            <v>525</v>
          </cell>
          <cell r="IC297">
            <v>591</v>
          </cell>
          <cell r="ID297">
            <v>1023</v>
          </cell>
          <cell r="IE297">
            <v>510</v>
          </cell>
          <cell r="IF297">
            <v>513</v>
          </cell>
          <cell r="IG297">
            <v>910</v>
          </cell>
          <cell r="IH297">
            <v>426</v>
          </cell>
          <cell r="II297">
            <v>484</v>
          </cell>
          <cell r="IJ297">
            <v>777</v>
          </cell>
          <cell r="IK297">
            <v>365</v>
          </cell>
          <cell r="IL297">
            <v>412</v>
          </cell>
          <cell r="IM297">
            <v>820</v>
          </cell>
          <cell r="IN297">
            <v>371</v>
          </cell>
          <cell r="IO297">
            <v>449</v>
          </cell>
          <cell r="IP297">
            <v>768</v>
          </cell>
          <cell r="IQ297">
            <v>386</v>
          </cell>
          <cell r="IR297">
            <v>382</v>
          </cell>
          <cell r="IS297">
            <v>787</v>
          </cell>
          <cell r="IT297">
            <v>372</v>
          </cell>
          <cell r="IU297">
            <v>415</v>
          </cell>
          <cell r="IV297">
            <v>671</v>
          </cell>
          <cell r="IW297">
            <v>307</v>
          </cell>
          <cell r="IX297">
            <v>364</v>
          </cell>
          <cell r="IY297">
            <v>660</v>
          </cell>
          <cell r="IZ297">
            <v>289</v>
          </cell>
          <cell r="JA297">
            <v>371</v>
          </cell>
          <cell r="JB297">
            <v>639</v>
          </cell>
          <cell r="JC297">
            <v>259</v>
          </cell>
          <cell r="JD297">
            <v>380</v>
          </cell>
          <cell r="JE297">
            <v>643</v>
          </cell>
          <cell r="JF297">
            <v>247</v>
          </cell>
          <cell r="JG297">
            <v>396</v>
          </cell>
          <cell r="JH297">
            <v>619</v>
          </cell>
          <cell r="JI297">
            <v>278</v>
          </cell>
          <cell r="JJ297">
            <v>341</v>
          </cell>
          <cell r="JK297">
            <v>565</v>
          </cell>
          <cell r="JL297">
            <v>237</v>
          </cell>
          <cell r="JM297">
            <v>328</v>
          </cell>
          <cell r="JN297">
            <v>570</v>
          </cell>
          <cell r="JO297">
            <v>229</v>
          </cell>
          <cell r="JP297">
            <v>341</v>
          </cell>
          <cell r="JQ297">
            <v>517</v>
          </cell>
          <cell r="JR297">
            <v>214</v>
          </cell>
          <cell r="JS297">
            <v>303</v>
          </cell>
          <cell r="JT297">
            <v>503</v>
          </cell>
          <cell r="JU297">
            <v>191</v>
          </cell>
          <cell r="JV297">
            <v>312</v>
          </cell>
          <cell r="JW297">
            <v>442</v>
          </cell>
          <cell r="JX297">
            <v>159</v>
          </cell>
          <cell r="JY297">
            <v>283</v>
          </cell>
          <cell r="JZ297">
            <v>389</v>
          </cell>
          <cell r="KA297">
            <v>141</v>
          </cell>
          <cell r="KB297">
            <v>248</v>
          </cell>
          <cell r="KC297">
            <v>274</v>
          </cell>
          <cell r="KD297">
            <v>86</v>
          </cell>
          <cell r="KE297">
            <v>188</v>
          </cell>
          <cell r="KF297">
            <v>1300</v>
          </cell>
          <cell r="KG297">
            <v>395</v>
          </cell>
          <cell r="KH297">
            <v>905</v>
          </cell>
        </row>
        <row r="298">
          <cell r="C298" t="str">
            <v>Uttlesford</v>
          </cell>
          <cell r="D298" t="str">
            <v>E07000077</v>
          </cell>
          <cell r="E298" t="str">
            <v>Non-metropolitan District</v>
          </cell>
          <cell r="F298">
            <v>85119</v>
          </cell>
          <cell r="G298">
            <v>51987</v>
          </cell>
          <cell r="H298">
            <v>2.0788834700000001</v>
          </cell>
          <cell r="I298">
            <v>0.61075670531843651</v>
          </cell>
          <cell r="J298">
            <v>4164</v>
          </cell>
          <cell r="K298">
            <v>3752</v>
          </cell>
          <cell r="L298">
            <v>4061</v>
          </cell>
          <cell r="M298">
            <v>4315</v>
          </cell>
          <cell r="N298">
            <v>5395</v>
          </cell>
          <cell r="O298">
            <v>5833</v>
          </cell>
          <cell r="P298">
            <v>6775</v>
          </cell>
          <cell r="Q298">
            <v>7065</v>
          </cell>
          <cell r="R298">
            <v>5329</v>
          </cell>
          <cell r="S298">
            <v>5298</v>
          </cell>
          <cell r="T298">
            <v>41980</v>
          </cell>
          <cell r="U298">
            <v>43139</v>
          </cell>
          <cell r="V298">
            <v>923</v>
          </cell>
          <cell r="W298">
            <v>447</v>
          </cell>
          <cell r="X298">
            <v>476</v>
          </cell>
          <cell r="Y298">
            <v>956</v>
          </cell>
          <cell r="Z298">
            <v>493</v>
          </cell>
          <cell r="AA298">
            <v>463</v>
          </cell>
          <cell r="AB298">
            <v>1014</v>
          </cell>
          <cell r="AC298">
            <v>548</v>
          </cell>
          <cell r="AD298">
            <v>466</v>
          </cell>
          <cell r="AE298">
            <v>993</v>
          </cell>
          <cell r="AF298">
            <v>485</v>
          </cell>
          <cell r="AG298">
            <v>508</v>
          </cell>
          <cell r="AH298">
            <v>1117</v>
          </cell>
          <cell r="AI298">
            <v>591</v>
          </cell>
          <cell r="AJ298">
            <v>526</v>
          </cell>
          <cell r="AK298">
            <v>1077</v>
          </cell>
          <cell r="AL298">
            <v>548</v>
          </cell>
          <cell r="AM298">
            <v>529</v>
          </cell>
          <cell r="AN298">
            <v>1031</v>
          </cell>
          <cell r="AO298">
            <v>541</v>
          </cell>
          <cell r="AP298">
            <v>490</v>
          </cell>
          <cell r="AQ298">
            <v>1130</v>
          </cell>
          <cell r="AR298">
            <v>594</v>
          </cell>
          <cell r="AS298">
            <v>536</v>
          </cell>
          <cell r="AT298">
            <v>1091</v>
          </cell>
          <cell r="AU298">
            <v>570</v>
          </cell>
          <cell r="AV298">
            <v>521</v>
          </cell>
          <cell r="AW298">
            <v>1152</v>
          </cell>
          <cell r="AX298">
            <v>604</v>
          </cell>
          <cell r="AY298">
            <v>548</v>
          </cell>
          <cell r="AZ298">
            <v>1030</v>
          </cell>
          <cell r="BA298">
            <v>514</v>
          </cell>
          <cell r="BB298">
            <v>516</v>
          </cell>
          <cell r="BC298">
            <v>1104</v>
          </cell>
          <cell r="BD298">
            <v>544</v>
          </cell>
          <cell r="BE298">
            <v>560</v>
          </cell>
          <cell r="BF298">
            <v>1067</v>
          </cell>
          <cell r="BG298">
            <v>549</v>
          </cell>
          <cell r="BH298">
            <v>518</v>
          </cell>
          <cell r="BI298">
            <v>1072</v>
          </cell>
          <cell r="BJ298">
            <v>538</v>
          </cell>
          <cell r="BK298">
            <v>534</v>
          </cell>
          <cell r="BL298">
            <v>1086</v>
          </cell>
          <cell r="BM298">
            <v>561</v>
          </cell>
          <cell r="BN298">
            <v>525</v>
          </cell>
          <cell r="BO298">
            <v>1064</v>
          </cell>
          <cell r="BP298">
            <v>574</v>
          </cell>
          <cell r="BQ298">
            <v>490</v>
          </cell>
          <cell r="BR298">
            <v>1130</v>
          </cell>
          <cell r="BS298">
            <v>579</v>
          </cell>
          <cell r="BT298">
            <v>551</v>
          </cell>
          <cell r="BU298">
            <v>1143</v>
          </cell>
          <cell r="BV298">
            <v>597</v>
          </cell>
          <cell r="BW298">
            <v>546</v>
          </cell>
          <cell r="BX298">
            <v>1057</v>
          </cell>
          <cell r="BY298">
            <v>525</v>
          </cell>
          <cell r="BZ298">
            <v>532</v>
          </cell>
          <cell r="CA298">
            <v>688</v>
          </cell>
          <cell r="CB298">
            <v>371</v>
          </cell>
          <cell r="CC298">
            <v>317</v>
          </cell>
          <cell r="CD298">
            <v>697</v>
          </cell>
          <cell r="CE298">
            <v>383</v>
          </cell>
          <cell r="CF298">
            <v>314</v>
          </cell>
          <cell r="CG298">
            <v>724</v>
          </cell>
          <cell r="CH298">
            <v>399</v>
          </cell>
          <cell r="CI298">
            <v>325</v>
          </cell>
          <cell r="CJ298">
            <v>789</v>
          </cell>
          <cell r="CK298">
            <v>395</v>
          </cell>
          <cell r="CL298">
            <v>394</v>
          </cell>
          <cell r="CM298">
            <v>811</v>
          </cell>
          <cell r="CN298">
            <v>446</v>
          </cell>
          <cell r="CO298">
            <v>365</v>
          </cell>
          <cell r="CP298">
            <v>877</v>
          </cell>
          <cell r="CQ298">
            <v>469</v>
          </cell>
          <cell r="CR298">
            <v>408</v>
          </cell>
          <cell r="CS298">
            <v>832</v>
          </cell>
          <cell r="CT298">
            <v>427</v>
          </cell>
          <cell r="CU298">
            <v>405</v>
          </cell>
          <cell r="CV298">
            <v>809</v>
          </cell>
          <cell r="CW298">
            <v>399</v>
          </cell>
          <cell r="CX298">
            <v>410</v>
          </cell>
          <cell r="CY298">
            <v>953</v>
          </cell>
          <cell r="CZ298">
            <v>509</v>
          </cell>
          <cell r="DA298">
            <v>444</v>
          </cell>
          <cell r="DB298">
            <v>778</v>
          </cell>
          <cell r="DC298">
            <v>383</v>
          </cell>
          <cell r="DD298">
            <v>395</v>
          </cell>
          <cell r="DE298">
            <v>784</v>
          </cell>
          <cell r="DF298">
            <v>367</v>
          </cell>
          <cell r="DG298">
            <v>417</v>
          </cell>
          <cell r="DH298">
            <v>844</v>
          </cell>
          <cell r="DI298">
            <v>412</v>
          </cell>
          <cell r="DJ298">
            <v>432</v>
          </cell>
          <cell r="DK298">
            <v>761</v>
          </cell>
          <cell r="DL298">
            <v>370</v>
          </cell>
          <cell r="DM298">
            <v>391</v>
          </cell>
          <cell r="DN298">
            <v>810</v>
          </cell>
          <cell r="DO298">
            <v>377</v>
          </cell>
          <cell r="DP298">
            <v>433</v>
          </cell>
          <cell r="DQ298">
            <v>865</v>
          </cell>
          <cell r="DR298">
            <v>386</v>
          </cell>
          <cell r="DS298">
            <v>479</v>
          </cell>
          <cell r="DT298">
            <v>940</v>
          </cell>
          <cell r="DU298">
            <v>431</v>
          </cell>
          <cell r="DV298">
            <v>509</v>
          </cell>
          <cell r="DW298">
            <v>1044</v>
          </cell>
          <cell r="DX298">
            <v>505</v>
          </cell>
          <cell r="DY298">
            <v>539</v>
          </cell>
          <cell r="DZ298">
            <v>1050</v>
          </cell>
          <cell r="EA298">
            <v>502</v>
          </cell>
          <cell r="EB298">
            <v>548</v>
          </cell>
          <cell r="EC298">
            <v>1028</v>
          </cell>
          <cell r="ED298">
            <v>494</v>
          </cell>
          <cell r="EE298">
            <v>534</v>
          </cell>
          <cell r="EF298">
            <v>991</v>
          </cell>
          <cell r="EG298">
            <v>496</v>
          </cell>
          <cell r="EH298">
            <v>495</v>
          </cell>
          <cell r="EI298">
            <v>943</v>
          </cell>
          <cell r="EJ298">
            <v>441</v>
          </cell>
          <cell r="EK298">
            <v>502</v>
          </cell>
          <cell r="EL298">
            <v>1063</v>
          </cell>
          <cell r="EM298">
            <v>479</v>
          </cell>
          <cell r="EN298">
            <v>584</v>
          </cell>
          <cell r="EO298">
            <v>1170</v>
          </cell>
          <cell r="EP298">
            <v>555</v>
          </cell>
          <cell r="EQ298">
            <v>615</v>
          </cell>
          <cell r="ER298">
            <v>1249</v>
          </cell>
          <cell r="ES298">
            <v>627</v>
          </cell>
          <cell r="ET298">
            <v>622</v>
          </cell>
          <cell r="EU298">
            <v>1373</v>
          </cell>
          <cell r="EV298">
            <v>644</v>
          </cell>
          <cell r="EW298">
            <v>729</v>
          </cell>
          <cell r="EX298">
            <v>1317</v>
          </cell>
          <cell r="EY298">
            <v>652</v>
          </cell>
          <cell r="EZ298">
            <v>665</v>
          </cell>
          <cell r="FA298">
            <v>1363</v>
          </cell>
          <cell r="FB298">
            <v>653</v>
          </cell>
          <cell r="FC298">
            <v>710</v>
          </cell>
          <cell r="FD298">
            <v>1387</v>
          </cell>
          <cell r="FE298">
            <v>700</v>
          </cell>
          <cell r="FF298">
            <v>687</v>
          </cell>
          <cell r="FG298">
            <v>1409</v>
          </cell>
          <cell r="FH298">
            <v>673</v>
          </cell>
          <cell r="FI298">
            <v>736</v>
          </cell>
          <cell r="FJ298">
            <v>1483</v>
          </cell>
          <cell r="FK298">
            <v>753</v>
          </cell>
          <cell r="FL298">
            <v>730</v>
          </cell>
          <cell r="FM298">
            <v>1389</v>
          </cell>
          <cell r="FN298">
            <v>658</v>
          </cell>
          <cell r="FO298">
            <v>731</v>
          </cell>
          <cell r="FP298">
            <v>1392</v>
          </cell>
          <cell r="FQ298">
            <v>700</v>
          </cell>
          <cell r="FR298">
            <v>692</v>
          </cell>
          <cell r="FS298">
            <v>1371</v>
          </cell>
          <cell r="FT298">
            <v>623</v>
          </cell>
          <cell r="FU298">
            <v>748</v>
          </cell>
          <cell r="FV298">
            <v>1445</v>
          </cell>
          <cell r="FW298">
            <v>720</v>
          </cell>
          <cell r="FX298">
            <v>725</v>
          </cell>
          <cell r="FY298">
            <v>1302</v>
          </cell>
          <cell r="FZ298">
            <v>642</v>
          </cell>
          <cell r="GA298">
            <v>660</v>
          </cell>
          <cell r="GB298">
            <v>1299</v>
          </cell>
          <cell r="GC298">
            <v>653</v>
          </cell>
          <cell r="GD298">
            <v>646</v>
          </cell>
          <cell r="GE298">
            <v>1211</v>
          </cell>
          <cell r="GF298">
            <v>605</v>
          </cell>
          <cell r="GG298">
            <v>606</v>
          </cell>
          <cell r="GH298">
            <v>1202</v>
          </cell>
          <cell r="GI298">
            <v>590</v>
          </cell>
          <cell r="GJ298">
            <v>612</v>
          </cell>
          <cell r="GK298">
            <v>1162</v>
          </cell>
          <cell r="GL298">
            <v>595</v>
          </cell>
          <cell r="GM298">
            <v>567</v>
          </cell>
          <cell r="GN298">
            <v>1146</v>
          </cell>
          <cell r="GO298">
            <v>593</v>
          </cell>
          <cell r="GP298">
            <v>553</v>
          </cell>
          <cell r="GQ298">
            <v>1066</v>
          </cell>
          <cell r="GR298">
            <v>524</v>
          </cell>
          <cell r="GS298">
            <v>542</v>
          </cell>
          <cell r="GT298">
            <v>998</v>
          </cell>
          <cell r="GU298">
            <v>516</v>
          </cell>
          <cell r="GV298">
            <v>482</v>
          </cell>
          <cell r="GW298">
            <v>1016</v>
          </cell>
          <cell r="GX298">
            <v>517</v>
          </cell>
          <cell r="GY298">
            <v>499</v>
          </cell>
          <cell r="GZ298">
            <v>953</v>
          </cell>
          <cell r="HA298">
            <v>492</v>
          </cell>
          <cell r="HB298">
            <v>461</v>
          </cell>
          <cell r="HC298">
            <v>941</v>
          </cell>
          <cell r="HD298">
            <v>461</v>
          </cell>
          <cell r="HE298">
            <v>480</v>
          </cell>
          <cell r="HF298">
            <v>932</v>
          </cell>
          <cell r="HG298">
            <v>436</v>
          </cell>
          <cell r="HH298">
            <v>496</v>
          </cell>
          <cell r="HI298">
            <v>965</v>
          </cell>
          <cell r="HJ298">
            <v>503</v>
          </cell>
          <cell r="HK298">
            <v>462</v>
          </cell>
          <cell r="HL298">
            <v>1026</v>
          </cell>
          <cell r="HM298">
            <v>508</v>
          </cell>
          <cell r="HN298">
            <v>518</v>
          </cell>
          <cell r="HO298">
            <v>1082</v>
          </cell>
          <cell r="HP298">
            <v>545</v>
          </cell>
          <cell r="HQ298">
            <v>537</v>
          </cell>
          <cell r="HR298">
            <v>1184</v>
          </cell>
          <cell r="HS298">
            <v>592</v>
          </cell>
          <cell r="HT298">
            <v>592</v>
          </cell>
          <cell r="HU298">
            <v>933</v>
          </cell>
          <cell r="HV298">
            <v>470</v>
          </cell>
          <cell r="HW298">
            <v>463</v>
          </cell>
          <cell r="HX298">
            <v>831</v>
          </cell>
          <cell r="HY298">
            <v>412</v>
          </cell>
          <cell r="HZ298">
            <v>419</v>
          </cell>
          <cell r="IA298">
            <v>911</v>
          </cell>
          <cell r="IB298">
            <v>459</v>
          </cell>
          <cell r="IC298">
            <v>452</v>
          </cell>
          <cell r="ID298">
            <v>773</v>
          </cell>
          <cell r="IE298">
            <v>360</v>
          </cell>
          <cell r="IF298">
            <v>413</v>
          </cell>
          <cell r="IG298">
            <v>700</v>
          </cell>
          <cell r="IH298">
            <v>368</v>
          </cell>
          <cell r="II298">
            <v>332</v>
          </cell>
          <cell r="IJ298">
            <v>573</v>
          </cell>
          <cell r="IK298">
            <v>266</v>
          </cell>
          <cell r="IL298">
            <v>307</v>
          </cell>
          <cell r="IM298">
            <v>628</v>
          </cell>
          <cell r="IN298">
            <v>279</v>
          </cell>
          <cell r="IO298">
            <v>349</v>
          </cell>
          <cell r="IP298">
            <v>595</v>
          </cell>
          <cell r="IQ298">
            <v>279</v>
          </cell>
          <cell r="IR298">
            <v>316</v>
          </cell>
          <cell r="IS298">
            <v>574</v>
          </cell>
          <cell r="IT298">
            <v>274</v>
          </cell>
          <cell r="IU298">
            <v>300</v>
          </cell>
          <cell r="IV298">
            <v>515</v>
          </cell>
          <cell r="IW298">
            <v>249</v>
          </cell>
          <cell r="IX298">
            <v>266</v>
          </cell>
          <cell r="IY298">
            <v>502</v>
          </cell>
          <cell r="IZ298">
            <v>215</v>
          </cell>
          <cell r="JA298">
            <v>287</v>
          </cell>
          <cell r="JB298">
            <v>517</v>
          </cell>
          <cell r="JC298">
            <v>268</v>
          </cell>
          <cell r="JD298">
            <v>249</v>
          </cell>
          <cell r="JE298">
            <v>485</v>
          </cell>
          <cell r="JF298">
            <v>230</v>
          </cell>
          <cell r="JG298">
            <v>255</v>
          </cell>
          <cell r="JH298">
            <v>366</v>
          </cell>
          <cell r="JI298">
            <v>150</v>
          </cell>
          <cell r="JJ298">
            <v>216</v>
          </cell>
          <cell r="JK298">
            <v>426</v>
          </cell>
          <cell r="JL298">
            <v>198</v>
          </cell>
          <cell r="JM298">
            <v>228</v>
          </cell>
          <cell r="JN298">
            <v>358</v>
          </cell>
          <cell r="JO298">
            <v>144</v>
          </cell>
          <cell r="JP298">
            <v>214</v>
          </cell>
          <cell r="JQ298">
            <v>345</v>
          </cell>
          <cell r="JR298">
            <v>141</v>
          </cell>
          <cell r="JS298">
            <v>204</v>
          </cell>
          <cell r="JT298">
            <v>312</v>
          </cell>
          <cell r="JU298">
            <v>108</v>
          </cell>
          <cell r="JV298">
            <v>204</v>
          </cell>
          <cell r="JW298">
            <v>292</v>
          </cell>
          <cell r="JX298">
            <v>117</v>
          </cell>
          <cell r="JY298">
            <v>175</v>
          </cell>
          <cell r="JZ298">
            <v>235</v>
          </cell>
          <cell r="KA298">
            <v>79</v>
          </cell>
          <cell r="KB298">
            <v>156</v>
          </cell>
          <cell r="KC298">
            <v>210</v>
          </cell>
          <cell r="KD298">
            <v>76</v>
          </cell>
          <cell r="KE298">
            <v>134</v>
          </cell>
          <cell r="KF298">
            <v>887</v>
          </cell>
          <cell r="KG298">
            <v>265</v>
          </cell>
          <cell r="KH298">
            <v>622</v>
          </cell>
        </row>
        <row r="299">
          <cell r="C299" t="str">
            <v>Vale of White Horse</v>
          </cell>
          <cell r="D299" t="str">
            <v>E07000180</v>
          </cell>
          <cell r="E299" t="str">
            <v>Non-metropolitan District</v>
          </cell>
          <cell r="F299">
            <v>126663</v>
          </cell>
          <cell r="G299">
            <v>77571</v>
          </cell>
          <cell r="H299">
            <v>2.8919064200000002</v>
          </cell>
          <cell r="I299">
            <v>0.61242035953672347</v>
          </cell>
          <cell r="J299">
            <v>6181</v>
          </cell>
          <cell r="K299">
            <v>5366</v>
          </cell>
          <cell r="L299">
            <v>7597</v>
          </cell>
          <cell r="M299">
            <v>7448</v>
          </cell>
          <cell r="N299">
            <v>8297</v>
          </cell>
          <cell r="O299">
            <v>8393</v>
          </cell>
          <cell r="P299">
            <v>9358</v>
          </cell>
          <cell r="Q299">
            <v>9518</v>
          </cell>
          <cell r="R299">
            <v>7601</v>
          </cell>
          <cell r="S299">
            <v>7812</v>
          </cell>
          <cell r="T299">
            <v>63005</v>
          </cell>
          <cell r="U299">
            <v>63658</v>
          </cell>
          <cell r="V299">
            <v>1469</v>
          </cell>
          <cell r="W299">
            <v>733</v>
          </cell>
          <cell r="X299">
            <v>736</v>
          </cell>
          <cell r="Y299">
            <v>1456</v>
          </cell>
          <cell r="Z299">
            <v>784</v>
          </cell>
          <cell r="AA299">
            <v>672</v>
          </cell>
          <cell r="AB299">
            <v>1511</v>
          </cell>
          <cell r="AC299">
            <v>745</v>
          </cell>
          <cell r="AD299">
            <v>766</v>
          </cell>
          <cell r="AE299">
            <v>1543</v>
          </cell>
          <cell r="AF299">
            <v>767</v>
          </cell>
          <cell r="AG299">
            <v>776</v>
          </cell>
          <cell r="AH299">
            <v>1603</v>
          </cell>
          <cell r="AI299">
            <v>842</v>
          </cell>
          <cell r="AJ299">
            <v>761</v>
          </cell>
          <cell r="AK299">
            <v>1533</v>
          </cell>
          <cell r="AL299">
            <v>798</v>
          </cell>
          <cell r="AM299">
            <v>735</v>
          </cell>
          <cell r="AN299">
            <v>1534</v>
          </cell>
          <cell r="AO299">
            <v>769</v>
          </cell>
          <cell r="AP299">
            <v>765</v>
          </cell>
          <cell r="AQ299">
            <v>1539</v>
          </cell>
          <cell r="AR299">
            <v>765</v>
          </cell>
          <cell r="AS299">
            <v>774</v>
          </cell>
          <cell r="AT299">
            <v>1541</v>
          </cell>
          <cell r="AU299">
            <v>806</v>
          </cell>
          <cell r="AV299">
            <v>735</v>
          </cell>
          <cell r="AW299">
            <v>1466</v>
          </cell>
          <cell r="AX299">
            <v>725</v>
          </cell>
          <cell r="AY299">
            <v>741</v>
          </cell>
          <cell r="AZ299">
            <v>1516</v>
          </cell>
          <cell r="BA299">
            <v>748</v>
          </cell>
          <cell r="BB299">
            <v>768</v>
          </cell>
          <cell r="BC299">
            <v>1512</v>
          </cell>
          <cell r="BD299">
            <v>780</v>
          </cell>
          <cell r="BE299">
            <v>732</v>
          </cell>
          <cell r="BF299">
            <v>1413</v>
          </cell>
          <cell r="BG299">
            <v>746</v>
          </cell>
          <cell r="BH299">
            <v>667</v>
          </cell>
          <cell r="BI299">
            <v>1332</v>
          </cell>
          <cell r="BJ299">
            <v>729</v>
          </cell>
          <cell r="BK299">
            <v>603</v>
          </cell>
          <cell r="BL299">
            <v>1520</v>
          </cell>
          <cell r="BM299">
            <v>805</v>
          </cell>
          <cell r="BN299">
            <v>715</v>
          </cell>
          <cell r="BO299">
            <v>1621</v>
          </cell>
          <cell r="BP299">
            <v>886</v>
          </cell>
          <cell r="BQ299">
            <v>735</v>
          </cell>
          <cell r="BR299">
            <v>1530</v>
          </cell>
          <cell r="BS299">
            <v>848</v>
          </cell>
          <cell r="BT299">
            <v>682</v>
          </cell>
          <cell r="BU299">
            <v>1558</v>
          </cell>
          <cell r="BV299">
            <v>841</v>
          </cell>
          <cell r="BW299">
            <v>717</v>
          </cell>
          <cell r="BX299">
            <v>1538</v>
          </cell>
          <cell r="BY299">
            <v>843</v>
          </cell>
          <cell r="BZ299">
            <v>695</v>
          </cell>
          <cell r="CA299">
            <v>1207</v>
          </cell>
          <cell r="CB299">
            <v>665</v>
          </cell>
          <cell r="CC299">
            <v>542</v>
          </cell>
          <cell r="CD299">
            <v>1099</v>
          </cell>
          <cell r="CE299">
            <v>556</v>
          </cell>
          <cell r="CF299">
            <v>543</v>
          </cell>
          <cell r="CG299">
            <v>1016</v>
          </cell>
          <cell r="CH299">
            <v>583</v>
          </cell>
          <cell r="CI299">
            <v>433</v>
          </cell>
          <cell r="CJ299">
            <v>1057</v>
          </cell>
          <cell r="CK299">
            <v>585</v>
          </cell>
          <cell r="CL299">
            <v>472</v>
          </cell>
          <cell r="CM299">
            <v>1290</v>
          </cell>
          <cell r="CN299">
            <v>612</v>
          </cell>
          <cell r="CO299">
            <v>678</v>
          </cell>
          <cell r="CP299">
            <v>1252</v>
          </cell>
          <cell r="CQ299">
            <v>648</v>
          </cell>
          <cell r="CR299">
            <v>604</v>
          </cell>
          <cell r="CS299">
            <v>1354</v>
          </cell>
          <cell r="CT299">
            <v>677</v>
          </cell>
          <cell r="CU299">
            <v>677</v>
          </cell>
          <cell r="CV299">
            <v>1412</v>
          </cell>
          <cell r="CW299">
            <v>713</v>
          </cell>
          <cell r="CX299">
            <v>699</v>
          </cell>
          <cell r="CY299">
            <v>1493</v>
          </cell>
          <cell r="CZ299">
            <v>764</v>
          </cell>
          <cell r="DA299">
            <v>729</v>
          </cell>
          <cell r="DB299">
            <v>1468</v>
          </cell>
          <cell r="DC299">
            <v>705</v>
          </cell>
          <cell r="DD299">
            <v>763</v>
          </cell>
          <cell r="DE299">
            <v>1452</v>
          </cell>
          <cell r="DF299">
            <v>775</v>
          </cell>
          <cell r="DG299">
            <v>677</v>
          </cell>
          <cell r="DH299">
            <v>1487</v>
          </cell>
          <cell r="DI299">
            <v>780</v>
          </cell>
          <cell r="DJ299">
            <v>707</v>
          </cell>
          <cell r="DK299">
            <v>1543</v>
          </cell>
          <cell r="DL299">
            <v>774</v>
          </cell>
          <cell r="DM299">
            <v>769</v>
          </cell>
          <cell r="DN299">
            <v>1628</v>
          </cell>
          <cell r="DO299">
            <v>822</v>
          </cell>
          <cell r="DP299">
            <v>806</v>
          </cell>
          <cell r="DQ299">
            <v>1599</v>
          </cell>
          <cell r="DR299">
            <v>782</v>
          </cell>
          <cell r="DS299">
            <v>817</v>
          </cell>
          <cell r="DT299">
            <v>1609</v>
          </cell>
          <cell r="DU299">
            <v>805</v>
          </cell>
          <cell r="DV299">
            <v>804</v>
          </cell>
          <cell r="DW299">
            <v>1628</v>
          </cell>
          <cell r="DX299">
            <v>792</v>
          </cell>
          <cell r="DY299">
            <v>836</v>
          </cell>
          <cell r="DZ299">
            <v>1610</v>
          </cell>
          <cell r="EA299">
            <v>786</v>
          </cell>
          <cell r="EB299">
            <v>824</v>
          </cell>
          <cell r="EC299">
            <v>1540</v>
          </cell>
          <cell r="ED299">
            <v>786</v>
          </cell>
          <cell r="EE299">
            <v>754</v>
          </cell>
          <cell r="EF299">
            <v>1617</v>
          </cell>
          <cell r="EG299">
            <v>813</v>
          </cell>
          <cell r="EH299">
            <v>804</v>
          </cell>
          <cell r="EI299">
            <v>1562</v>
          </cell>
          <cell r="EJ299">
            <v>790</v>
          </cell>
          <cell r="EK299">
            <v>772</v>
          </cell>
          <cell r="EL299">
            <v>1676</v>
          </cell>
          <cell r="EM299">
            <v>838</v>
          </cell>
          <cell r="EN299">
            <v>838</v>
          </cell>
          <cell r="EO299">
            <v>1639</v>
          </cell>
          <cell r="EP299">
            <v>815</v>
          </cell>
          <cell r="EQ299">
            <v>824</v>
          </cell>
          <cell r="ER299">
            <v>1729</v>
          </cell>
          <cell r="ES299">
            <v>829</v>
          </cell>
          <cell r="ET299">
            <v>900</v>
          </cell>
          <cell r="EU299">
            <v>1763</v>
          </cell>
          <cell r="EV299">
            <v>871</v>
          </cell>
          <cell r="EW299">
            <v>892</v>
          </cell>
          <cell r="EX299">
            <v>1926</v>
          </cell>
          <cell r="EY299">
            <v>977</v>
          </cell>
          <cell r="EZ299">
            <v>949</v>
          </cell>
          <cell r="FA299">
            <v>1799</v>
          </cell>
          <cell r="FB299">
            <v>892</v>
          </cell>
          <cell r="FC299">
            <v>907</v>
          </cell>
          <cell r="FD299">
            <v>1862</v>
          </cell>
          <cell r="FE299">
            <v>919</v>
          </cell>
          <cell r="FF299">
            <v>943</v>
          </cell>
          <cell r="FG299">
            <v>1941</v>
          </cell>
          <cell r="FH299">
            <v>969</v>
          </cell>
          <cell r="FI299">
            <v>972</v>
          </cell>
          <cell r="FJ299">
            <v>1835</v>
          </cell>
          <cell r="FK299">
            <v>925</v>
          </cell>
          <cell r="FL299">
            <v>910</v>
          </cell>
          <cell r="FM299">
            <v>1945</v>
          </cell>
          <cell r="FN299">
            <v>955</v>
          </cell>
          <cell r="FO299">
            <v>990</v>
          </cell>
          <cell r="FP299">
            <v>1986</v>
          </cell>
          <cell r="FQ299">
            <v>1006</v>
          </cell>
          <cell r="FR299">
            <v>980</v>
          </cell>
          <cell r="FS299">
            <v>1907</v>
          </cell>
          <cell r="FT299">
            <v>966</v>
          </cell>
          <cell r="FU299">
            <v>941</v>
          </cell>
          <cell r="FV299">
            <v>1882</v>
          </cell>
          <cell r="FW299">
            <v>906</v>
          </cell>
          <cell r="FX299">
            <v>976</v>
          </cell>
          <cell r="FY299">
            <v>1870</v>
          </cell>
          <cell r="FZ299">
            <v>912</v>
          </cell>
          <cell r="GA299">
            <v>958</v>
          </cell>
          <cell r="GB299">
            <v>1849</v>
          </cell>
          <cell r="GC299">
            <v>908</v>
          </cell>
          <cell r="GD299">
            <v>941</v>
          </cell>
          <cell r="GE299">
            <v>1719</v>
          </cell>
          <cell r="GF299">
            <v>832</v>
          </cell>
          <cell r="GG299">
            <v>887</v>
          </cell>
          <cell r="GH299">
            <v>1779</v>
          </cell>
          <cell r="GI299">
            <v>856</v>
          </cell>
          <cell r="GJ299">
            <v>923</v>
          </cell>
          <cell r="GK299">
            <v>1639</v>
          </cell>
          <cell r="GL299">
            <v>800</v>
          </cell>
          <cell r="GM299">
            <v>839</v>
          </cell>
          <cell r="GN299">
            <v>1581</v>
          </cell>
          <cell r="GO299">
            <v>790</v>
          </cell>
          <cell r="GP299">
            <v>791</v>
          </cell>
          <cell r="GQ299">
            <v>1461</v>
          </cell>
          <cell r="GR299">
            <v>717</v>
          </cell>
          <cell r="GS299">
            <v>744</v>
          </cell>
          <cell r="GT299">
            <v>1448</v>
          </cell>
          <cell r="GU299">
            <v>729</v>
          </cell>
          <cell r="GV299">
            <v>719</v>
          </cell>
          <cell r="GW299">
            <v>1514</v>
          </cell>
          <cell r="GX299">
            <v>736</v>
          </cell>
          <cell r="GY299">
            <v>778</v>
          </cell>
          <cell r="GZ299">
            <v>1431</v>
          </cell>
          <cell r="HA299">
            <v>714</v>
          </cell>
          <cell r="HB299">
            <v>717</v>
          </cell>
          <cell r="HC299">
            <v>1367</v>
          </cell>
          <cell r="HD299">
            <v>686</v>
          </cell>
          <cell r="HE299">
            <v>681</v>
          </cell>
          <cell r="HF299">
            <v>1474</v>
          </cell>
          <cell r="HG299">
            <v>741</v>
          </cell>
          <cell r="HH299">
            <v>733</v>
          </cell>
          <cell r="HI299">
            <v>1491</v>
          </cell>
          <cell r="HJ299">
            <v>744</v>
          </cell>
          <cell r="HK299">
            <v>747</v>
          </cell>
          <cell r="HL299">
            <v>1513</v>
          </cell>
          <cell r="HM299">
            <v>766</v>
          </cell>
          <cell r="HN299">
            <v>747</v>
          </cell>
          <cell r="HO299">
            <v>1586</v>
          </cell>
          <cell r="HP299">
            <v>779</v>
          </cell>
          <cell r="HQ299">
            <v>807</v>
          </cell>
          <cell r="HR299">
            <v>1740</v>
          </cell>
          <cell r="HS299">
            <v>885</v>
          </cell>
          <cell r="HT299">
            <v>855</v>
          </cell>
          <cell r="HU299">
            <v>1255</v>
          </cell>
          <cell r="HV299">
            <v>601</v>
          </cell>
          <cell r="HW299">
            <v>654</v>
          </cell>
          <cell r="HX299">
            <v>1341</v>
          </cell>
          <cell r="HY299">
            <v>671</v>
          </cell>
          <cell r="HZ299">
            <v>670</v>
          </cell>
          <cell r="IA299">
            <v>1303</v>
          </cell>
          <cell r="IB299">
            <v>585</v>
          </cell>
          <cell r="IC299">
            <v>718</v>
          </cell>
          <cell r="ID299">
            <v>1184</v>
          </cell>
          <cell r="IE299">
            <v>535</v>
          </cell>
          <cell r="IF299">
            <v>649</v>
          </cell>
          <cell r="IG299">
            <v>1099</v>
          </cell>
          <cell r="IH299">
            <v>548</v>
          </cell>
          <cell r="II299">
            <v>551</v>
          </cell>
          <cell r="IJ299">
            <v>949</v>
          </cell>
          <cell r="IK299">
            <v>457</v>
          </cell>
          <cell r="IL299">
            <v>492</v>
          </cell>
          <cell r="IM299">
            <v>982</v>
          </cell>
          <cell r="IN299">
            <v>480</v>
          </cell>
          <cell r="IO299">
            <v>502</v>
          </cell>
          <cell r="IP299">
            <v>937</v>
          </cell>
          <cell r="IQ299">
            <v>439</v>
          </cell>
          <cell r="IR299">
            <v>498</v>
          </cell>
          <cell r="IS299">
            <v>906</v>
          </cell>
          <cell r="IT299">
            <v>418</v>
          </cell>
          <cell r="IU299">
            <v>488</v>
          </cell>
          <cell r="IV299">
            <v>915</v>
          </cell>
          <cell r="IW299">
            <v>430</v>
          </cell>
          <cell r="IX299">
            <v>485</v>
          </cell>
          <cell r="IY299">
            <v>890</v>
          </cell>
          <cell r="IZ299">
            <v>442</v>
          </cell>
          <cell r="JA299">
            <v>448</v>
          </cell>
          <cell r="JB299">
            <v>785</v>
          </cell>
          <cell r="JC299">
            <v>352</v>
          </cell>
          <cell r="JD299">
            <v>433</v>
          </cell>
          <cell r="JE299">
            <v>710</v>
          </cell>
          <cell r="JF299">
            <v>321</v>
          </cell>
          <cell r="JG299">
            <v>389</v>
          </cell>
          <cell r="JH299">
            <v>658</v>
          </cell>
          <cell r="JI299">
            <v>286</v>
          </cell>
          <cell r="JJ299">
            <v>372</v>
          </cell>
          <cell r="JK299">
            <v>664</v>
          </cell>
          <cell r="JL299">
            <v>294</v>
          </cell>
          <cell r="JM299">
            <v>370</v>
          </cell>
          <cell r="JN299">
            <v>621</v>
          </cell>
          <cell r="JO299">
            <v>257</v>
          </cell>
          <cell r="JP299">
            <v>364</v>
          </cell>
          <cell r="JQ299">
            <v>570</v>
          </cell>
          <cell r="JR299">
            <v>234</v>
          </cell>
          <cell r="JS299">
            <v>336</v>
          </cell>
          <cell r="JT299">
            <v>458</v>
          </cell>
          <cell r="JU299">
            <v>191</v>
          </cell>
          <cell r="JV299">
            <v>267</v>
          </cell>
          <cell r="JW299">
            <v>412</v>
          </cell>
          <cell r="JX299">
            <v>158</v>
          </cell>
          <cell r="JY299">
            <v>254</v>
          </cell>
          <cell r="JZ299">
            <v>389</v>
          </cell>
          <cell r="KA299">
            <v>158</v>
          </cell>
          <cell r="KB299">
            <v>231</v>
          </cell>
          <cell r="KC299">
            <v>329</v>
          </cell>
          <cell r="KD299">
            <v>124</v>
          </cell>
          <cell r="KE299">
            <v>205</v>
          </cell>
          <cell r="KF299">
            <v>1296</v>
          </cell>
          <cell r="KG299">
            <v>388</v>
          </cell>
          <cell r="KH299">
            <v>908</v>
          </cell>
        </row>
        <row r="300">
          <cell r="C300" t="str">
            <v>Wakefield</v>
          </cell>
          <cell r="D300" t="str">
            <v>E08000036</v>
          </cell>
          <cell r="E300" t="str">
            <v>Metropolitan District</v>
          </cell>
          <cell r="F300">
            <v>333759</v>
          </cell>
          <cell r="G300">
            <v>209621</v>
          </cell>
          <cell r="H300">
            <v>4.99982886</v>
          </cell>
          <cell r="I300">
            <v>0.6280609661462313</v>
          </cell>
          <cell r="J300">
            <v>17103</v>
          </cell>
          <cell r="K300">
            <v>16670</v>
          </cell>
          <cell r="L300">
            <v>20877</v>
          </cell>
          <cell r="M300">
            <v>22314</v>
          </cell>
          <cell r="N300">
            <v>20210</v>
          </cell>
          <cell r="O300">
            <v>21036</v>
          </cell>
          <cell r="P300">
            <v>25307</v>
          </cell>
          <cell r="Q300">
            <v>25019</v>
          </cell>
          <cell r="R300">
            <v>20529</v>
          </cell>
          <cell r="S300">
            <v>20556</v>
          </cell>
          <cell r="T300">
            <v>163998</v>
          </cell>
          <cell r="U300">
            <v>169761</v>
          </cell>
          <cell r="V300">
            <v>3985</v>
          </cell>
          <cell r="W300">
            <v>2046</v>
          </cell>
          <cell r="X300">
            <v>1939</v>
          </cell>
          <cell r="Y300">
            <v>4137</v>
          </cell>
          <cell r="Z300">
            <v>2161</v>
          </cell>
          <cell r="AA300">
            <v>1976</v>
          </cell>
          <cell r="AB300">
            <v>4182</v>
          </cell>
          <cell r="AC300">
            <v>2116</v>
          </cell>
          <cell r="AD300">
            <v>2066</v>
          </cell>
          <cell r="AE300">
            <v>4307</v>
          </cell>
          <cell r="AF300">
            <v>2200</v>
          </cell>
          <cell r="AG300">
            <v>2107</v>
          </cell>
          <cell r="AH300">
            <v>4125</v>
          </cell>
          <cell r="AI300">
            <v>2120</v>
          </cell>
          <cell r="AJ300">
            <v>2005</v>
          </cell>
          <cell r="AK300">
            <v>4086</v>
          </cell>
          <cell r="AL300">
            <v>2099</v>
          </cell>
          <cell r="AM300">
            <v>1987</v>
          </cell>
          <cell r="AN300">
            <v>4034</v>
          </cell>
          <cell r="AO300">
            <v>2078</v>
          </cell>
          <cell r="AP300">
            <v>1956</v>
          </cell>
          <cell r="AQ300">
            <v>3999</v>
          </cell>
          <cell r="AR300">
            <v>2056</v>
          </cell>
          <cell r="AS300">
            <v>1943</v>
          </cell>
          <cell r="AT300">
            <v>3822</v>
          </cell>
          <cell r="AU300">
            <v>1908</v>
          </cell>
          <cell r="AV300">
            <v>1914</v>
          </cell>
          <cell r="AW300">
            <v>3901</v>
          </cell>
          <cell r="AX300">
            <v>2019</v>
          </cell>
          <cell r="AY300">
            <v>1882</v>
          </cell>
          <cell r="AZ300">
            <v>3635</v>
          </cell>
          <cell r="BA300">
            <v>1904</v>
          </cell>
          <cell r="BB300">
            <v>1731</v>
          </cell>
          <cell r="BC300">
            <v>3745</v>
          </cell>
          <cell r="BD300">
            <v>1923</v>
          </cell>
          <cell r="BE300">
            <v>1822</v>
          </cell>
          <cell r="BF300">
            <v>3453</v>
          </cell>
          <cell r="BG300">
            <v>1741</v>
          </cell>
          <cell r="BH300">
            <v>1712</v>
          </cell>
          <cell r="BI300">
            <v>3393</v>
          </cell>
          <cell r="BJ300">
            <v>1712</v>
          </cell>
          <cell r="BK300">
            <v>1681</v>
          </cell>
          <cell r="BL300">
            <v>3532</v>
          </cell>
          <cell r="BM300">
            <v>1783</v>
          </cell>
          <cell r="BN300">
            <v>1749</v>
          </cell>
          <cell r="BO300">
            <v>3679</v>
          </cell>
          <cell r="BP300">
            <v>1884</v>
          </cell>
          <cell r="BQ300">
            <v>1795</v>
          </cell>
          <cell r="BR300">
            <v>3836</v>
          </cell>
          <cell r="BS300">
            <v>1896</v>
          </cell>
          <cell r="BT300">
            <v>1940</v>
          </cell>
          <cell r="BU300">
            <v>3796</v>
          </cell>
          <cell r="BV300">
            <v>1874</v>
          </cell>
          <cell r="BW300">
            <v>1922</v>
          </cell>
          <cell r="BX300">
            <v>3887</v>
          </cell>
          <cell r="BY300">
            <v>2019</v>
          </cell>
          <cell r="BZ300">
            <v>1868</v>
          </cell>
          <cell r="CA300">
            <v>3386</v>
          </cell>
          <cell r="CB300">
            <v>1784</v>
          </cell>
          <cell r="CC300">
            <v>1602</v>
          </cell>
          <cell r="CD300">
            <v>3282</v>
          </cell>
          <cell r="CE300">
            <v>1690</v>
          </cell>
          <cell r="CF300">
            <v>1592</v>
          </cell>
          <cell r="CG300">
            <v>3569</v>
          </cell>
          <cell r="CH300">
            <v>1829</v>
          </cell>
          <cell r="CI300">
            <v>1740</v>
          </cell>
          <cell r="CJ300">
            <v>3693</v>
          </cell>
          <cell r="CK300">
            <v>1924</v>
          </cell>
          <cell r="CL300">
            <v>1769</v>
          </cell>
          <cell r="CM300">
            <v>4137</v>
          </cell>
          <cell r="CN300">
            <v>2062</v>
          </cell>
          <cell r="CO300">
            <v>2075</v>
          </cell>
          <cell r="CP300">
            <v>4187</v>
          </cell>
          <cell r="CQ300">
            <v>2025</v>
          </cell>
          <cell r="CR300">
            <v>2162</v>
          </cell>
          <cell r="CS300">
            <v>4352</v>
          </cell>
          <cell r="CT300">
            <v>2027</v>
          </cell>
          <cell r="CU300">
            <v>2325</v>
          </cell>
          <cell r="CV300">
            <v>4160</v>
          </cell>
          <cell r="CW300">
            <v>2029</v>
          </cell>
          <cell r="CX300">
            <v>2131</v>
          </cell>
          <cell r="CY300">
            <v>4402</v>
          </cell>
          <cell r="CZ300">
            <v>2105</v>
          </cell>
          <cell r="DA300">
            <v>2297</v>
          </cell>
          <cell r="DB300">
            <v>4421</v>
          </cell>
          <cell r="DC300">
            <v>2097</v>
          </cell>
          <cell r="DD300">
            <v>2324</v>
          </cell>
          <cell r="DE300">
            <v>4437</v>
          </cell>
          <cell r="DF300">
            <v>2152</v>
          </cell>
          <cell r="DG300">
            <v>2285</v>
          </cell>
          <cell r="DH300">
            <v>4500</v>
          </cell>
          <cell r="DI300">
            <v>2252</v>
          </cell>
          <cell r="DJ300">
            <v>2248</v>
          </cell>
          <cell r="DK300">
            <v>4247</v>
          </cell>
          <cell r="DL300">
            <v>2022</v>
          </cell>
          <cell r="DM300">
            <v>2225</v>
          </cell>
          <cell r="DN300">
            <v>4344</v>
          </cell>
          <cell r="DO300">
            <v>2129</v>
          </cell>
          <cell r="DP300">
            <v>2215</v>
          </cell>
          <cell r="DQ300">
            <v>4308</v>
          </cell>
          <cell r="DR300">
            <v>2126</v>
          </cell>
          <cell r="DS300">
            <v>2182</v>
          </cell>
          <cell r="DT300">
            <v>4020</v>
          </cell>
          <cell r="DU300">
            <v>1938</v>
          </cell>
          <cell r="DV300">
            <v>2082</v>
          </cell>
          <cell r="DW300">
            <v>4244</v>
          </cell>
          <cell r="DX300">
            <v>2002</v>
          </cell>
          <cell r="DY300">
            <v>2242</v>
          </cell>
          <cell r="DZ300">
            <v>3882</v>
          </cell>
          <cell r="EA300">
            <v>1870</v>
          </cell>
          <cell r="EB300">
            <v>2012</v>
          </cell>
          <cell r="EC300">
            <v>3541</v>
          </cell>
          <cell r="ED300">
            <v>1750</v>
          </cell>
          <cell r="EE300">
            <v>1791</v>
          </cell>
          <cell r="EF300">
            <v>3472</v>
          </cell>
          <cell r="EG300">
            <v>1737</v>
          </cell>
          <cell r="EH300">
            <v>1735</v>
          </cell>
          <cell r="EI300">
            <v>3858</v>
          </cell>
          <cell r="EJ300">
            <v>1900</v>
          </cell>
          <cell r="EK300">
            <v>1958</v>
          </cell>
          <cell r="EL300">
            <v>3992</v>
          </cell>
          <cell r="EM300">
            <v>1947</v>
          </cell>
          <cell r="EN300">
            <v>2045</v>
          </cell>
          <cell r="EO300">
            <v>4053</v>
          </cell>
          <cell r="EP300">
            <v>2008</v>
          </cell>
          <cell r="EQ300">
            <v>2045</v>
          </cell>
          <cell r="ER300">
            <v>4417</v>
          </cell>
          <cell r="ES300">
            <v>2171</v>
          </cell>
          <cell r="ET300">
            <v>2246</v>
          </cell>
          <cell r="EU300">
            <v>4743</v>
          </cell>
          <cell r="EV300">
            <v>2289</v>
          </cell>
          <cell r="EW300">
            <v>2454</v>
          </cell>
          <cell r="EX300">
            <v>5044</v>
          </cell>
          <cell r="EY300">
            <v>2536</v>
          </cell>
          <cell r="EZ300">
            <v>2508</v>
          </cell>
          <cell r="FA300">
            <v>5032</v>
          </cell>
          <cell r="FB300">
            <v>2526</v>
          </cell>
          <cell r="FC300">
            <v>2506</v>
          </cell>
          <cell r="FD300">
            <v>5078</v>
          </cell>
          <cell r="FE300">
            <v>2548</v>
          </cell>
          <cell r="FF300">
            <v>2530</v>
          </cell>
          <cell r="FG300">
            <v>5110</v>
          </cell>
          <cell r="FH300">
            <v>2564</v>
          </cell>
          <cell r="FI300">
            <v>2546</v>
          </cell>
          <cell r="FJ300">
            <v>5220</v>
          </cell>
          <cell r="FK300">
            <v>2558</v>
          </cell>
          <cell r="FL300">
            <v>2662</v>
          </cell>
          <cell r="FM300">
            <v>5245</v>
          </cell>
          <cell r="FN300">
            <v>2689</v>
          </cell>
          <cell r="FO300">
            <v>2556</v>
          </cell>
          <cell r="FP300">
            <v>4987</v>
          </cell>
          <cell r="FQ300">
            <v>2524</v>
          </cell>
          <cell r="FR300">
            <v>2463</v>
          </cell>
          <cell r="FS300">
            <v>5099</v>
          </cell>
          <cell r="FT300">
            <v>2552</v>
          </cell>
          <cell r="FU300">
            <v>2547</v>
          </cell>
          <cell r="FV300">
            <v>4928</v>
          </cell>
          <cell r="FW300">
            <v>2490</v>
          </cell>
          <cell r="FX300">
            <v>2438</v>
          </cell>
          <cell r="FY300">
            <v>4827</v>
          </cell>
          <cell r="FZ300">
            <v>2463</v>
          </cell>
          <cell r="GA300">
            <v>2364</v>
          </cell>
          <cell r="GB300">
            <v>4800</v>
          </cell>
          <cell r="GC300">
            <v>2393</v>
          </cell>
          <cell r="GD300">
            <v>2407</v>
          </cell>
          <cell r="GE300">
            <v>4581</v>
          </cell>
          <cell r="GF300">
            <v>2322</v>
          </cell>
          <cell r="GG300">
            <v>2259</v>
          </cell>
          <cell r="GH300">
            <v>4578</v>
          </cell>
          <cell r="GI300">
            <v>2252</v>
          </cell>
          <cell r="GJ300">
            <v>2326</v>
          </cell>
          <cell r="GK300">
            <v>4472</v>
          </cell>
          <cell r="GL300">
            <v>2252</v>
          </cell>
          <cell r="GM300">
            <v>2220</v>
          </cell>
          <cell r="GN300">
            <v>4130</v>
          </cell>
          <cell r="GO300">
            <v>2077</v>
          </cell>
          <cell r="GP300">
            <v>2053</v>
          </cell>
          <cell r="GQ300">
            <v>4065</v>
          </cell>
          <cell r="GR300">
            <v>1993</v>
          </cell>
          <cell r="GS300">
            <v>2072</v>
          </cell>
          <cell r="GT300">
            <v>3934</v>
          </cell>
          <cell r="GU300">
            <v>1986</v>
          </cell>
          <cell r="GV300">
            <v>1948</v>
          </cell>
          <cell r="GW300">
            <v>3985</v>
          </cell>
          <cell r="GX300">
            <v>2022</v>
          </cell>
          <cell r="GY300">
            <v>1963</v>
          </cell>
          <cell r="GZ300">
            <v>3921</v>
          </cell>
          <cell r="HA300">
            <v>1949</v>
          </cell>
          <cell r="HB300">
            <v>1972</v>
          </cell>
          <cell r="HC300">
            <v>3727</v>
          </cell>
          <cell r="HD300">
            <v>1846</v>
          </cell>
          <cell r="HE300">
            <v>1881</v>
          </cell>
          <cell r="HF300">
            <v>3692</v>
          </cell>
          <cell r="HG300">
            <v>1830</v>
          </cell>
          <cell r="HH300">
            <v>1862</v>
          </cell>
          <cell r="HI300">
            <v>3899</v>
          </cell>
          <cell r="HJ300">
            <v>1927</v>
          </cell>
          <cell r="HK300">
            <v>1972</v>
          </cell>
          <cell r="HL300">
            <v>4081</v>
          </cell>
          <cell r="HM300">
            <v>2057</v>
          </cell>
          <cell r="HN300">
            <v>2024</v>
          </cell>
          <cell r="HO300">
            <v>4124</v>
          </cell>
          <cell r="HP300">
            <v>2003</v>
          </cell>
          <cell r="HQ300">
            <v>2121</v>
          </cell>
          <cell r="HR300">
            <v>4514</v>
          </cell>
          <cell r="HS300">
            <v>2221</v>
          </cell>
          <cell r="HT300">
            <v>2293</v>
          </cell>
          <cell r="HU300">
            <v>3529</v>
          </cell>
          <cell r="HV300">
            <v>1701</v>
          </cell>
          <cell r="HW300">
            <v>1828</v>
          </cell>
          <cell r="HX300">
            <v>3446</v>
          </cell>
          <cell r="HY300">
            <v>1652</v>
          </cell>
          <cell r="HZ300">
            <v>1794</v>
          </cell>
          <cell r="IA300">
            <v>3495</v>
          </cell>
          <cell r="IB300">
            <v>1739</v>
          </cell>
          <cell r="IC300">
            <v>1756</v>
          </cell>
          <cell r="ID300">
            <v>3077</v>
          </cell>
          <cell r="IE300">
            <v>1460</v>
          </cell>
          <cell r="IF300">
            <v>1617</v>
          </cell>
          <cell r="IG300">
            <v>2647</v>
          </cell>
          <cell r="IH300">
            <v>1220</v>
          </cell>
          <cell r="II300">
            <v>1427</v>
          </cell>
          <cell r="IJ300">
            <v>2475</v>
          </cell>
          <cell r="IK300">
            <v>1141</v>
          </cell>
          <cell r="IL300">
            <v>1334</v>
          </cell>
          <cell r="IM300">
            <v>2505</v>
          </cell>
          <cell r="IN300">
            <v>1176</v>
          </cell>
          <cell r="IO300">
            <v>1329</v>
          </cell>
          <cell r="IP300">
            <v>2443</v>
          </cell>
          <cell r="IQ300">
            <v>1145</v>
          </cell>
          <cell r="IR300">
            <v>1298</v>
          </cell>
          <cell r="IS300">
            <v>2368</v>
          </cell>
          <cell r="IT300">
            <v>1107</v>
          </cell>
          <cell r="IU300">
            <v>1261</v>
          </cell>
          <cell r="IV300">
            <v>2149</v>
          </cell>
          <cell r="IW300">
            <v>1008</v>
          </cell>
          <cell r="IX300">
            <v>1141</v>
          </cell>
          <cell r="IY300">
            <v>1999</v>
          </cell>
          <cell r="IZ300">
            <v>875</v>
          </cell>
          <cell r="JA300">
            <v>1124</v>
          </cell>
          <cell r="JB300">
            <v>1855</v>
          </cell>
          <cell r="JC300">
            <v>841</v>
          </cell>
          <cell r="JD300">
            <v>1014</v>
          </cell>
          <cell r="JE300">
            <v>1853</v>
          </cell>
          <cell r="JF300">
            <v>786</v>
          </cell>
          <cell r="JG300">
            <v>1067</v>
          </cell>
          <cell r="JH300">
            <v>1671</v>
          </cell>
          <cell r="JI300">
            <v>704</v>
          </cell>
          <cell r="JJ300">
            <v>967</v>
          </cell>
          <cell r="JK300">
            <v>1457</v>
          </cell>
          <cell r="JL300">
            <v>603</v>
          </cell>
          <cell r="JM300">
            <v>854</v>
          </cell>
          <cell r="JN300">
            <v>1264</v>
          </cell>
          <cell r="JO300">
            <v>509</v>
          </cell>
          <cell r="JP300">
            <v>755</v>
          </cell>
          <cell r="JQ300">
            <v>1227</v>
          </cell>
          <cell r="JR300">
            <v>415</v>
          </cell>
          <cell r="JS300">
            <v>812</v>
          </cell>
          <cell r="JT300">
            <v>1022</v>
          </cell>
          <cell r="JU300">
            <v>386</v>
          </cell>
          <cell r="JV300">
            <v>636</v>
          </cell>
          <cell r="JW300">
            <v>912</v>
          </cell>
          <cell r="JX300">
            <v>329</v>
          </cell>
          <cell r="JY300">
            <v>583</v>
          </cell>
          <cell r="JZ300">
            <v>847</v>
          </cell>
          <cell r="KA300">
            <v>287</v>
          </cell>
          <cell r="KB300">
            <v>560</v>
          </cell>
          <cell r="KC300">
            <v>710</v>
          </cell>
          <cell r="KD300">
            <v>224</v>
          </cell>
          <cell r="KE300">
            <v>486</v>
          </cell>
          <cell r="KF300">
            <v>2554</v>
          </cell>
          <cell r="KG300">
            <v>706</v>
          </cell>
          <cell r="KH300">
            <v>1848</v>
          </cell>
        </row>
        <row r="301">
          <cell r="C301" t="str">
            <v>Walsall</v>
          </cell>
          <cell r="D301" t="str">
            <v>E08000030</v>
          </cell>
          <cell r="E301" t="str">
            <v>Metropolitan District</v>
          </cell>
          <cell r="F301">
            <v>276095</v>
          </cell>
          <cell r="G301">
            <v>168922</v>
          </cell>
          <cell r="H301">
            <v>6.7113870800000006</v>
          </cell>
          <cell r="I301">
            <v>0.61182563972545678</v>
          </cell>
          <cell r="J301">
            <v>15510</v>
          </cell>
          <cell r="K301">
            <v>15398</v>
          </cell>
          <cell r="L301">
            <v>17871</v>
          </cell>
          <cell r="M301">
            <v>18801</v>
          </cell>
          <cell r="N301">
            <v>17017</v>
          </cell>
          <cell r="O301">
            <v>16731</v>
          </cell>
          <cell r="P301">
            <v>18918</v>
          </cell>
          <cell r="Q301">
            <v>19057</v>
          </cell>
          <cell r="R301">
            <v>14716</v>
          </cell>
          <cell r="S301">
            <v>14903</v>
          </cell>
          <cell r="T301">
            <v>135725</v>
          </cell>
          <cell r="U301">
            <v>140370</v>
          </cell>
          <cell r="V301">
            <v>3715</v>
          </cell>
          <cell r="W301">
            <v>1855</v>
          </cell>
          <cell r="X301">
            <v>1860</v>
          </cell>
          <cell r="Y301">
            <v>3776</v>
          </cell>
          <cell r="Z301">
            <v>1929</v>
          </cell>
          <cell r="AA301">
            <v>1847</v>
          </cell>
          <cell r="AB301">
            <v>3780</v>
          </cell>
          <cell r="AC301">
            <v>1998</v>
          </cell>
          <cell r="AD301">
            <v>1782</v>
          </cell>
          <cell r="AE301">
            <v>3946</v>
          </cell>
          <cell r="AF301">
            <v>2054</v>
          </cell>
          <cell r="AG301">
            <v>1892</v>
          </cell>
          <cell r="AH301">
            <v>3840</v>
          </cell>
          <cell r="AI301">
            <v>1954</v>
          </cell>
          <cell r="AJ301">
            <v>1886</v>
          </cell>
          <cell r="AK301">
            <v>3717</v>
          </cell>
          <cell r="AL301">
            <v>1906</v>
          </cell>
          <cell r="AM301">
            <v>1811</v>
          </cell>
          <cell r="AN301">
            <v>3809</v>
          </cell>
          <cell r="AO301">
            <v>1929</v>
          </cell>
          <cell r="AP301">
            <v>1880</v>
          </cell>
          <cell r="AQ301">
            <v>3814</v>
          </cell>
          <cell r="AR301">
            <v>1954</v>
          </cell>
          <cell r="AS301">
            <v>1860</v>
          </cell>
          <cell r="AT301">
            <v>3592</v>
          </cell>
          <cell r="AU301">
            <v>1867</v>
          </cell>
          <cell r="AV301">
            <v>1725</v>
          </cell>
          <cell r="AW301">
            <v>3684</v>
          </cell>
          <cell r="AX301">
            <v>1878</v>
          </cell>
          <cell r="AY301">
            <v>1806</v>
          </cell>
          <cell r="AZ301">
            <v>3437</v>
          </cell>
          <cell r="BA301">
            <v>1767</v>
          </cell>
          <cell r="BB301">
            <v>1670</v>
          </cell>
          <cell r="BC301">
            <v>3436</v>
          </cell>
          <cell r="BD301">
            <v>1766</v>
          </cell>
          <cell r="BE301">
            <v>1670</v>
          </cell>
          <cell r="BF301">
            <v>3377</v>
          </cell>
          <cell r="BG301">
            <v>1729</v>
          </cell>
          <cell r="BH301">
            <v>1648</v>
          </cell>
          <cell r="BI301">
            <v>3354</v>
          </cell>
          <cell r="BJ301">
            <v>1696</v>
          </cell>
          <cell r="BK301">
            <v>1658</v>
          </cell>
          <cell r="BL301">
            <v>3350</v>
          </cell>
          <cell r="BM301">
            <v>1735</v>
          </cell>
          <cell r="BN301">
            <v>1615</v>
          </cell>
          <cell r="BO301">
            <v>3392</v>
          </cell>
          <cell r="BP301">
            <v>1731</v>
          </cell>
          <cell r="BQ301">
            <v>1661</v>
          </cell>
          <cell r="BR301">
            <v>3518</v>
          </cell>
          <cell r="BS301">
            <v>1795</v>
          </cell>
          <cell r="BT301">
            <v>1723</v>
          </cell>
          <cell r="BU301">
            <v>3566</v>
          </cell>
          <cell r="BV301">
            <v>1801</v>
          </cell>
          <cell r="BW301">
            <v>1765</v>
          </cell>
          <cell r="BX301">
            <v>3495</v>
          </cell>
          <cell r="BY301">
            <v>1755</v>
          </cell>
          <cell r="BZ301">
            <v>1740</v>
          </cell>
          <cell r="CA301">
            <v>3117</v>
          </cell>
          <cell r="CB301">
            <v>1618</v>
          </cell>
          <cell r="CC301">
            <v>1499</v>
          </cell>
          <cell r="CD301">
            <v>3063</v>
          </cell>
          <cell r="CE301">
            <v>1604</v>
          </cell>
          <cell r="CF301">
            <v>1459</v>
          </cell>
          <cell r="CG301">
            <v>3302</v>
          </cell>
          <cell r="CH301">
            <v>1640</v>
          </cell>
          <cell r="CI301">
            <v>1662</v>
          </cell>
          <cell r="CJ301">
            <v>3455</v>
          </cell>
          <cell r="CK301">
            <v>1734</v>
          </cell>
          <cell r="CL301">
            <v>1721</v>
          </cell>
          <cell r="CM301">
            <v>3656</v>
          </cell>
          <cell r="CN301">
            <v>1721</v>
          </cell>
          <cell r="CO301">
            <v>1935</v>
          </cell>
          <cell r="CP301">
            <v>3736</v>
          </cell>
          <cell r="CQ301">
            <v>1842</v>
          </cell>
          <cell r="CR301">
            <v>1894</v>
          </cell>
          <cell r="CS301">
            <v>3723</v>
          </cell>
          <cell r="CT301">
            <v>1768</v>
          </cell>
          <cell r="CU301">
            <v>1955</v>
          </cell>
          <cell r="CV301">
            <v>3721</v>
          </cell>
          <cell r="CW301">
            <v>1757</v>
          </cell>
          <cell r="CX301">
            <v>1964</v>
          </cell>
          <cell r="CY301">
            <v>3813</v>
          </cell>
          <cell r="CZ301">
            <v>1838</v>
          </cell>
          <cell r="DA301">
            <v>1975</v>
          </cell>
          <cell r="DB301">
            <v>3690</v>
          </cell>
          <cell r="DC301">
            <v>1798</v>
          </cell>
          <cell r="DD301">
            <v>1892</v>
          </cell>
          <cell r="DE301">
            <v>3652</v>
          </cell>
          <cell r="DF301">
            <v>1758</v>
          </cell>
          <cell r="DG301">
            <v>1894</v>
          </cell>
          <cell r="DH301">
            <v>3802</v>
          </cell>
          <cell r="DI301">
            <v>1900</v>
          </cell>
          <cell r="DJ301">
            <v>1902</v>
          </cell>
          <cell r="DK301">
            <v>3563</v>
          </cell>
          <cell r="DL301">
            <v>1798</v>
          </cell>
          <cell r="DM301">
            <v>1765</v>
          </cell>
          <cell r="DN301">
            <v>3702</v>
          </cell>
          <cell r="DO301">
            <v>1854</v>
          </cell>
          <cell r="DP301">
            <v>1848</v>
          </cell>
          <cell r="DQ301">
            <v>3561</v>
          </cell>
          <cell r="DR301">
            <v>1740</v>
          </cell>
          <cell r="DS301">
            <v>1821</v>
          </cell>
          <cell r="DT301">
            <v>3445</v>
          </cell>
          <cell r="DU301">
            <v>1660</v>
          </cell>
          <cell r="DV301">
            <v>1785</v>
          </cell>
          <cell r="DW301">
            <v>3619</v>
          </cell>
          <cell r="DX301">
            <v>1786</v>
          </cell>
          <cell r="DY301">
            <v>1833</v>
          </cell>
          <cell r="DZ301">
            <v>3416</v>
          </cell>
          <cell r="EA301">
            <v>1787</v>
          </cell>
          <cell r="EB301">
            <v>1629</v>
          </cell>
          <cell r="EC301">
            <v>2949</v>
          </cell>
          <cell r="ED301">
            <v>1493</v>
          </cell>
          <cell r="EE301">
            <v>1456</v>
          </cell>
          <cell r="EF301">
            <v>3063</v>
          </cell>
          <cell r="EG301">
            <v>1525</v>
          </cell>
          <cell r="EH301">
            <v>1538</v>
          </cell>
          <cell r="EI301">
            <v>3116</v>
          </cell>
          <cell r="EJ301">
            <v>1590</v>
          </cell>
          <cell r="EK301">
            <v>1526</v>
          </cell>
          <cell r="EL301">
            <v>3118</v>
          </cell>
          <cell r="EM301">
            <v>1573</v>
          </cell>
          <cell r="EN301">
            <v>1545</v>
          </cell>
          <cell r="EO301">
            <v>3286</v>
          </cell>
          <cell r="EP301">
            <v>1631</v>
          </cell>
          <cell r="EQ301">
            <v>1655</v>
          </cell>
          <cell r="ER301">
            <v>3469</v>
          </cell>
          <cell r="ES301">
            <v>1749</v>
          </cell>
          <cell r="ET301">
            <v>1720</v>
          </cell>
          <cell r="EU301">
            <v>3824</v>
          </cell>
          <cell r="EV301">
            <v>1934</v>
          </cell>
          <cell r="EW301">
            <v>1890</v>
          </cell>
          <cell r="EX301">
            <v>3888</v>
          </cell>
          <cell r="EY301">
            <v>1949</v>
          </cell>
          <cell r="EZ301">
            <v>1939</v>
          </cell>
          <cell r="FA301">
            <v>3900</v>
          </cell>
          <cell r="FB301">
            <v>1984</v>
          </cell>
          <cell r="FC301">
            <v>1916</v>
          </cell>
          <cell r="FD301">
            <v>3855</v>
          </cell>
          <cell r="FE301">
            <v>1942</v>
          </cell>
          <cell r="FF301">
            <v>1913</v>
          </cell>
          <cell r="FG301">
            <v>3823</v>
          </cell>
          <cell r="FH301">
            <v>1906</v>
          </cell>
          <cell r="FI301">
            <v>1917</v>
          </cell>
          <cell r="FJ301">
            <v>3858</v>
          </cell>
          <cell r="FK301">
            <v>1904</v>
          </cell>
          <cell r="FL301">
            <v>1954</v>
          </cell>
          <cell r="FM301">
            <v>3842</v>
          </cell>
          <cell r="FN301">
            <v>1887</v>
          </cell>
          <cell r="FO301">
            <v>1955</v>
          </cell>
          <cell r="FP301">
            <v>3734</v>
          </cell>
          <cell r="FQ301">
            <v>1879</v>
          </cell>
          <cell r="FR301">
            <v>1855</v>
          </cell>
          <cell r="FS301">
            <v>3820</v>
          </cell>
          <cell r="FT301">
            <v>1865</v>
          </cell>
          <cell r="FU301">
            <v>1955</v>
          </cell>
          <cell r="FV301">
            <v>3733</v>
          </cell>
          <cell r="FW301">
            <v>1863</v>
          </cell>
          <cell r="FX301">
            <v>1870</v>
          </cell>
          <cell r="FY301">
            <v>3779</v>
          </cell>
          <cell r="FZ301">
            <v>1866</v>
          </cell>
          <cell r="GA301">
            <v>1913</v>
          </cell>
          <cell r="GB301">
            <v>3631</v>
          </cell>
          <cell r="GC301">
            <v>1822</v>
          </cell>
          <cell r="GD301">
            <v>1809</v>
          </cell>
          <cell r="GE301">
            <v>3255</v>
          </cell>
          <cell r="GF301">
            <v>1599</v>
          </cell>
          <cell r="GG301">
            <v>1656</v>
          </cell>
          <cell r="GH301">
            <v>3181</v>
          </cell>
          <cell r="GI301">
            <v>1608</v>
          </cell>
          <cell r="GJ301">
            <v>1573</v>
          </cell>
          <cell r="GK301">
            <v>3211</v>
          </cell>
          <cell r="GL301">
            <v>1545</v>
          </cell>
          <cell r="GM301">
            <v>1666</v>
          </cell>
          <cell r="GN301">
            <v>3021</v>
          </cell>
          <cell r="GO301">
            <v>1509</v>
          </cell>
          <cell r="GP301">
            <v>1512</v>
          </cell>
          <cell r="GQ301">
            <v>2973</v>
          </cell>
          <cell r="GR301">
            <v>1435</v>
          </cell>
          <cell r="GS301">
            <v>1538</v>
          </cell>
          <cell r="GT301">
            <v>2836</v>
          </cell>
          <cell r="GU301">
            <v>1458</v>
          </cell>
          <cell r="GV301">
            <v>1378</v>
          </cell>
          <cell r="GW301">
            <v>2862</v>
          </cell>
          <cell r="GX301">
            <v>1401</v>
          </cell>
          <cell r="GY301">
            <v>1461</v>
          </cell>
          <cell r="GZ301">
            <v>2847</v>
          </cell>
          <cell r="HA301">
            <v>1473</v>
          </cell>
          <cell r="HB301">
            <v>1374</v>
          </cell>
          <cell r="HC301">
            <v>2719</v>
          </cell>
          <cell r="HD301">
            <v>1351</v>
          </cell>
          <cell r="HE301">
            <v>1368</v>
          </cell>
          <cell r="HF301">
            <v>2714</v>
          </cell>
          <cell r="HG301">
            <v>1337</v>
          </cell>
          <cell r="HH301">
            <v>1377</v>
          </cell>
          <cell r="HI301">
            <v>2775</v>
          </cell>
          <cell r="HJ301">
            <v>1337</v>
          </cell>
          <cell r="HK301">
            <v>1438</v>
          </cell>
          <cell r="HL301">
            <v>2841</v>
          </cell>
          <cell r="HM301">
            <v>1405</v>
          </cell>
          <cell r="HN301">
            <v>1436</v>
          </cell>
          <cell r="HO301">
            <v>2903</v>
          </cell>
          <cell r="HP301">
            <v>1415</v>
          </cell>
          <cell r="HQ301">
            <v>1488</v>
          </cell>
          <cell r="HR301">
            <v>3050</v>
          </cell>
          <cell r="HS301">
            <v>1509</v>
          </cell>
          <cell r="HT301">
            <v>1541</v>
          </cell>
          <cell r="HU301">
            <v>2465</v>
          </cell>
          <cell r="HV301">
            <v>1137</v>
          </cell>
          <cell r="HW301">
            <v>1328</v>
          </cell>
          <cell r="HX301">
            <v>2495</v>
          </cell>
          <cell r="HY301">
            <v>1227</v>
          </cell>
          <cell r="HZ301">
            <v>1268</v>
          </cell>
          <cell r="IA301">
            <v>2584</v>
          </cell>
          <cell r="IB301">
            <v>1195</v>
          </cell>
          <cell r="IC301">
            <v>1389</v>
          </cell>
          <cell r="ID301">
            <v>2472</v>
          </cell>
          <cell r="IE301">
            <v>1103</v>
          </cell>
          <cell r="IF301">
            <v>1369</v>
          </cell>
          <cell r="IG301">
            <v>2303</v>
          </cell>
          <cell r="IH301">
            <v>1081</v>
          </cell>
          <cell r="II301">
            <v>1222</v>
          </cell>
          <cell r="IJ301">
            <v>2090</v>
          </cell>
          <cell r="IK301">
            <v>983</v>
          </cell>
          <cell r="IL301">
            <v>1107</v>
          </cell>
          <cell r="IM301">
            <v>2054</v>
          </cell>
          <cell r="IN301">
            <v>961</v>
          </cell>
          <cell r="IO301">
            <v>1093</v>
          </cell>
          <cell r="IP301">
            <v>2091</v>
          </cell>
          <cell r="IQ301">
            <v>965</v>
          </cell>
          <cell r="IR301">
            <v>1126</v>
          </cell>
          <cell r="IS301">
            <v>2087</v>
          </cell>
          <cell r="IT301">
            <v>928</v>
          </cell>
          <cell r="IU301">
            <v>1159</v>
          </cell>
          <cell r="IV301">
            <v>1908</v>
          </cell>
          <cell r="IW301">
            <v>850</v>
          </cell>
          <cell r="IX301">
            <v>1058</v>
          </cell>
          <cell r="IY301">
            <v>1827</v>
          </cell>
          <cell r="IZ301">
            <v>786</v>
          </cell>
          <cell r="JA301">
            <v>1041</v>
          </cell>
          <cell r="JB301">
            <v>1652</v>
          </cell>
          <cell r="JC301">
            <v>743</v>
          </cell>
          <cell r="JD301">
            <v>909</v>
          </cell>
          <cell r="JE301">
            <v>1422</v>
          </cell>
          <cell r="JF301">
            <v>585</v>
          </cell>
          <cell r="JG301">
            <v>837</v>
          </cell>
          <cell r="JH301">
            <v>1359</v>
          </cell>
          <cell r="JI301">
            <v>557</v>
          </cell>
          <cell r="JJ301">
            <v>802</v>
          </cell>
          <cell r="JK301">
            <v>1400</v>
          </cell>
          <cell r="JL301">
            <v>577</v>
          </cell>
          <cell r="JM301">
            <v>823</v>
          </cell>
          <cell r="JN301">
            <v>1228</v>
          </cell>
          <cell r="JO301">
            <v>485</v>
          </cell>
          <cell r="JP301">
            <v>743</v>
          </cell>
          <cell r="JQ301">
            <v>1103</v>
          </cell>
          <cell r="JR301">
            <v>442</v>
          </cell>
          <cell r="JS301">
            <v>661</v>
          </cell>
          <cell r="JT301">
            <v>881</v>
          </cell>
          <cell r="JU301">
            <v>325</v>
          </cell>
          <cell r="JV301">
            <v>556</v>
          </cell>
          <cell r="JW301">
            <v>774</v>
          </cell>
          <cell r="JX301">
            <v>284</v>
          </cell>
          <cell r="JY301">
            <v>490</v>
          </cell>
          <cell r="JZ301">
            <v>647</v>
          </cell>
          <cell r="KA301">
            <v>235</v>
          </cell>
          <cell r="KB301">
            <v>412</v>
          </cell>
          <cell r="KC301">
            <v>584</v>
          </cell>
          <cell r="KD301">
            <v>198</v>
          </cell>
          <cell r="KE301">
            <v>386</v>
          </cell>
          <cell r="KF301">
            <v>2159</v>
          </cell>
          <cell r="KG301">
            <v>632</v>
          </cell>
          <cell r="KH301">
            <v>1527</v>
          </cell>
        </row>
        <row r="302">
          <cell r="C302" t="str">
            <v>Waltham Forest</v>
          </cell>
          <cell r="D302" t="str">
            <v>E09000031</v>
          </cell>
          <cell r="E302" t="str">
            <v>London Borough</v>
          </cell>
          <cell r="F302">
            <v>271170</v>
          </cell>
          <cell r="G302">
            <v>184200</v>
          </cell>
          <cell r="H302">
            <v>5.9145541599999998</v>
          </cell>
          <cell r="I302">
            <v>0.67927868127005198</v>
          </cell>
          <cell r="J302">
            <v>14716</v>
          </cell>
          <cell r="K302">
            <v>14111</v>
          </cell>
          <cell r="L302">
            <v>26932</v>
          </cell>
          <cell r="M302">
            <v>25518</v>
          </cell>
          <cell r="N302">
            <v>22275</v>
          </cell>
          <cell r="O302">
            <v>21469</v>
          </cell>
          <cell r="P302">
            <v>17604</v>
          </cell>
          <cell r="Q302">
            <v>17943</v>
          </cell>
          <cell r="R302">
            <v>11285</v>
          </cell>
          <cell r="S302">
            <v>12347</v>
          </cell>
          <cell r="T302">
            <v>135519</v>
          </cell>
          <cell r="U302">
            <v>135651</v>
          </cell>
          <cell r="V302">
            <v>4611</v>
          </cell>
          <cell r="W302">
            <v>2348</v>
          </cell>
          <cell r="X302">
            <v>2263</v>
          </cell>
          <cell r="Y302">
            <v>4312</v>
          </cell>
          <cell r="Z302">
            <v>2211</v>
          </cell>
          <cell r="AA302">
            <v>2101</v>
          </cell>
          <cell r="AB302">
            <v>4428</v>
          </cell>
          <cell r="AC302">
            <v>2258</v>
          </cell>
          <cell r="AD302">
            <v>2170</v>
          </cell>
          <cell r="AE302">
            <v>4686</v>
          </cell>
          <cell r="AF302">
            <v>2434</v>
          </cell>
          <cell r="AG302">
            <v>2252</v>
          </cell>
          <cell r="AH302">
            <v>4074</v>
          </cell>
          <cell r="AI302">
            <v>2095</v>
          </cell>
          <cell r="AJ302">
            <v>1979</v>
          </cell>
          <cell r="AK302">
            <v>3864</v>
          </cell>
          <cell r="AL302">
            <v>2005</v>
          </cell>
          <cell r="AM302">
            <v>1859</v>
          </cell>
          <cell r="AN302">
            <v>3857</v>
          </cell>
          <cell r="AO302">
            <v>1968</v>
          </cell>
          <cell r="AP302">
            <v>1889</v>
          </cell>
          <cell r="AQ302">
            <v>3784</v>
          </cell>
          <cell r="AR302">
            <v>1952</v>
          </cell>
          <cell r="AS302">
            <v>1832</v>
          </cell>
          <cell r="AT302">
            <v>3756</v>
          </cell>
          <cell r="AU302">
            <v>1915</v>
          </cell>
          <cell r="AV302">
            <v>1841</v>
          </cell>
          <cell r="AW302">
            <v>3423</v>
          </cell>
          <cell r="AX302">
            <v>1681</v>
          </cell>
          <cell r="AY302">
            <v>1742</v>
          </cell>
          <cell r="AZ302">
            <v>3261</v>
          </cell>
          <cell r="BA302">
            <v>1748</v>
          </cell>
          <cell r="BB302">
            <v>1513</v>
          </cell>
          <cell r="BC302">
            <v>3140</v>
          </cell>
          <cell r="BD302">
            <v>1581</v>
          </cell>
          <cell r="BE302">
            <v>1559</v>
          </cell>
          <cell r="BF302">
            <v>3104</v>
          </cell>
          <cell r="BG302">
            <v>1598</v>
          </cell>
          <cell r="BH302">
            <v>1506</v>
          </cell>
          <cell r="BI302">
            <v>2909</v>
          </cell>
          <cell r="BJ302">
            <v>1481</v>
          </cell>
          <cell r="BK302">
            <v>1428</v>
          </cell>
          <cell r="BL302">
            <v>3008</v>
          </cell>
          <cell r="BM302">
            <v>1541</v>
          </cell>
          <cell r="BN302">
            <v>1467</v>
          </cell>
          <cell r="BO302">
            <v>2872</v>
          </cell>
          <cell r="BP302">
            <v>1436</v>
          </cell>
          <cell r="BQ302">
            <v>1436</v>
          </cell>
          <cell r="BR302">
            <v>2963</v>
          </cell>
          <cell r="BS302">
            <v>1520</v>
          </cell>
          <cell r="BT302">
            <v>1443</v>
          </cell>
          <cell r="BU302">
            <v>3070</v>
          </cell>
          <cell r="BV302">
            <v>1547</v>
          </cell>
          <cell r="BW302">
            <v>1523</v>
          </cell>
          <cell r="BX302">
            <v>2932</v>
          </cell>
          <cell r="BY302">
            <v>1538</v>
          </cell>
          <cell r="BZ302">
            <v>1394</v>
          </cell>
          <cell r="CA302">
            <v>2784</v>
          </cell>
          <cell r="CB302">
            <v>1425</v>
          </cell>
          <cell r="CC302">
            <v>1359</v>
          </cell>
          <cell r="CD302">
            <v>2770</v>
          </cell>
          <cell r="CE302">
            <v>1415</v>
          </cell>
          <cell r="CF302">
            <v>1355</v>
          </cell>
          <cell r="CG302">
            <v>2850</v>
          </cell>
          <cell r="CH302">
            <v>1564</v>
          </cell>
          <cell r="CI302">
            <v>1286</v>
          </cell>
          <cell r="CJ302">
            <v>3291</v>
          </cell>
          <cell r="CK302">
            <v>1680</v>
          </cell>
          <cell r="CL302">
            <v>1611</v>
          </cell>
          <cell r="CM302">
            <v>3744</v>
          </cell>
          <cell r="CN302">
            <v>1832</v>
          </cell>
          <cell r="CO302">
            <v>1912</v>
          </cell>
          <cell r="CP302">
            <v>4423</v>
          </cell>
          <cell r="CQ302">
            <v>2195</v>
          </cell>
          <cell r="CR302">
            <v>2228</v>
          </cell>
          <cell r="CS302">
            <v>4771</v>
          </cell>
          <cell r="CT302">
            <v>2471</v>
          </cell>
          <cell r="CU302">
            <v>2300</v>
          </cell>
          <cell r="CV302">
            <v>4919</v>
          </cell>
          <cell r="CW302">
            <v>2503</v>
          </cell>
          <cell r="CX302">
            <v>2416</v>
          </cell>
          <cell r="CY302">
            <v>5237</v>
          </cell>
          <cell r="CZ302">
            <v>2746</v>
          </cell>
          <cell r="DA302">
            <v>2491</v>
          </cell>
          <cell r="DB302">
            <v>5068</v>
          </cell>
          <cell r="DC302">
            <v>2526</v>
          </cell>
          <cell r="DD302">
            <v>2542</v>
          </cell>
          <cell r="DE302">
            <v>5327</v>
          </cell>
          <cell r="DF302">
            <v>2728</v>
          </cell>
          <cell r="DG302">
            <v>2599</v>
          </cell>
          <cell r="DH302">
            <v>5602</v>
          </cell>
          <cell r="DI302">
            <v>2958</v>
          </cell>
          <cell r="DJ302">
            <v>2644</v>
          </cell>
          <cell r="DK302">
            <v>5437</v>
          </cell>
          <cell r="DL302">
            <v>2791</v>
          </cell>
          <cell r="DM302">
            <v>2646</v>
          </cell>
          <cell r="DN302">
            <v>5592</v>
          </cell>
          <cell r="DO302">
            <v>2859</v>
          </cell>
          <cell r="DP302">
            <v>2733</v>
          </cell>
          <cell r="DQ302">
            <v>5453</v>
          </cell>
          <cell r="DR302">
            <v>2804</v>
          </cell>
          <cell r="DS302">
            <v>2649</v>
          </cell>
          <cell r="DT302">
            <v>5044</v>
          </cell>
          <cell r="DU302">
            <v>2546</v>
          </cell>
          <cell r="DV302">
            <v>2498</v>
          </cell>
          <cell r="DW302">
            <v>5071</v>
          </cell>
          <cell r="DX302">
            <v>2589</v>
          </cell>
          <cell r="DY302">
            <v>2482</v>
          </cell>
          <cell r="DZ302">
            <v>4933</v>
          </cell>
          <cell r="EA302">
            <v>2367</v>
          </cell>
          <cell r="EB302">
            <v>2566</v>
          </cell>
          <cell r="EC302">
            <v>4725</v>
          </cell>
          <cell r="ED302">
            <v>2416</v>
          </cell>
          <cell r="EE302">
            <v>2309</v>
          </cell>
          <cell r="EF302">
            <v>4465</v>
          </cell>
          <cell r="EG302">
            <v>2283</v>
          </cell>
          <cell r="EH302">
            <v>2182</v>
          </cell>
          <cell r="EI302">
            <v>4309</v>
          </cell>
          <cell r="EJ302">
            <v>2236</v>
          </cell>
          <cell r="EK302">
            <v>2073</v>
          </cell>
          <cell r="EL302">
            <v>4171</v>
          </cell>
          <cell r="EM302">
            <v>2123</v>
          </cell>
          <cell r="EN302">
            <v>2048</v>
          </cell>
          <cell r="EO302">
            <v>3974</v>
          </cell>
          <cell r="EP302">
            <v>2030</v>
          </cell>
          <cell r="EQ302">
            <v>1944</v>
          </cell>
          <cell r="ER302">
            <v>3967</v>
          </cell>
          <cell r="ES302">
            <v>2024</v>
          </cell>
          <cell r="ET302">
            <v>1943</v>
          </cell>
          <cell r="EU302">
            <v>4067</v>
          </cell>
          <cell r="EV302">
            <v>2067</v>
          </cell>
          <cell r="EW302">
            <v>2000</v>
          </cell>
          <cell r="EX302">
            <v>4062</v>
          </cell>
          <cell r="EY302">
            <v>2140</v>
          </cell>
          <cell r="EZ302">
            <v>1922</v>
          </cell>
          <cell r="FA302">
            <v>3967</v>
          </cell>
          <cell r="FB302">
            <v>2029</v>
          </cell>
          <cell r="FC302">
            <v>1938</v>
          </cell>
          <cell r="FD302">
            <v>4004</v>
          </cell>
          <cell r="FE302">
            <v>1980</v>
          </cell>
          <cell r="FF302">
            <v>2024</v>
          </cell>
          <cell r="FG302">
            <v>3884</v>
          </cell>
          <cell r="FH302">
            <v>1990</v>
          </cell>
          <cell r="FI302">
            <v>1894</v>
          </cell>
          <cell r="FJ302">
            <v>3714</v>
          </cell>
          <cell r="FK302">
            <v>1795</v>
          </cell>
          <cell r="FL302">
            <v>1919</v>
          </cell>
          <cell r="FM302">
            <v>3655</v>
          </cell>
          <cell r="FN302">
            <v>1799</v>
          </cell>
          <cell r="FO302">
            <v>1856</v>
          </cell>
          <cell r="FP302">
            <v>3467</v>
          </cell>
          <cell r="FQ302">
            <v>1698</v>
          </cell>
          <cell r="FR302">
            <v>1769</v>
          </cell>
          <cell r="FS302">
            <v>3546</v>
          </cell>
          <cell r="FT302">
            <v>1768</v>
          </cell>
          <cell r="FU302">
            <v>1778</v>
          </cell>
          <cell r="FV302">
            <v>3261</v>
          </cell>
          <cell r="FW302">
            <v>1601</v>
          </cell>
          <cell r="FX302">
            <v>1660</v>
          </cell>
          <cell r="FY302">
            <v>3092</v>
          </cell>
          <cell r="FZ302">
            <v>1487</v>
          </cell>
          <cell r="GA302">
            <v>1605</v>
          </cell>
          <cell r="GB302">
            <v>2957</v>
          </cell>
          <cell r="GC302">
            <v>1457</v>
          </cell>
          <cell r="GD302">
            <v>1500</v>
          </cell>
          <cell r="GE302">
            <v>2948</v>
          </cell>
          <cell r="GF302">
            <v>1478</v>
          </cell>
          <cell r="GG302">
            <v>1470</v>
          </cell>
          <cell r="GH302">
            <v>2928</v>
          </cell>
          <cell r="GI302">
            <v>1442</v>
          </cell>
          <cell r="GJ302">
            <v>1486</v>
          </cell>
          <cell r="GK302">
            <v>2596</v>
          </cell>
          <cell r="GL302">
            <v>1202</v>
          </cell>
          <cell r="GM302">
            <v>1394</v>
          </cell>
          <cell r="GN302">
            <v>2464</v>
          </cell>
          <cell r="GO302">
            <v>1164</v>
          </cell>
          <cell r="GP302">
            <v>1300</v>
          </cell>
          <cell r="GQ302">
            <v>2292</v>
          </cell>
          <cell r="GR302">
            <v>1102</v>
          </cell>
          <cell r="GS302">
            <v>1190</v>
          </cell>
          <cell r="GT302">
            <v>2235</v>
          </cell>
          <cell r="GU302">
            <v>1072</v>
          </cell>
          <cell r="GV302">
            <v>1163</v>
          </cell>
          <cell r="GW302">
            <v>2229</v>
          </cell>
          <cell r="GX302">
            <v>1053</v>
          </cell>
          <cell r="GY302">
            <v>1176</v>
          </cell>
          <cell r="GZ302">
            <v>2068</v>
          </cell>
          <cell r="HA302">
            <v>980</v>
          </cell>
          <cell r="HB302">
            <v>1088</v>
          </cell>
          <cell r="HC302">
            <v>2014</v>
          </cell>
          <cell r="HD302">
            <v>912</v>
          </cell>
          <cell r="HE302">
            <v>1102</v>
          </cell>
          <cell r="HF302">
            <v>1858</v>
          </cell>
          <cell r="HG302">
            <v>880</v>
          </cell>
          <cell r="HH302">
            <v>978</v>
          </cell>
          <cell r="HI302">
            <v>1724</v>
          </cell>
          <cell r="HJ302">
            <v>811</v>
          </cell>
          <cell r="HK302">
            <v>913</v>
          </cell>
          <cell r="HL302">
            <v>1761</v>
          </cell>
          <cell r="HM302">
            <v>847</v>
          </cell>
          <cell r="HN302">
            <v>914</v>
          </cell>
          <cell r="HO302">
            <v>1834</v>
          </cell>
          <cell r="HP302">
            <v>909</v>
          </cell>
          <cell r="HQ302">
            <v>925</v>
          </cell>
          <cell r="HR302">
            <v>1816</v>
          </cell>
          <cell r="HS302">
            <v>916</v>
          </cell>
          <cell r="HT302">
            <v>900</v>
          </cell>
          <cell r="HU302">
            <v>1523</v>
          </cell>
          <cell r="HV302">
            <v>718</v>
          </cell>
          <cell r="HW302">
            <v>805</v>
          </cell>
          <cell r="HX302">
            <v>1309</v>
          </cell>
          <cell r="HY302">
            <v>572</v>
          </cell>
          <cell r="HZ302">
            <v>737</v>
          </cell>
          <cell r="IA302">
            <v>1312</v>
          </cell>
          <cell r="IB302">
            <v>603</v>
          </cell>
          <cell r="IC302">
            <v>709</v>
          </cell>
          <cell r="ID302">
            <v>1298</v>
          </cell>
          <cell r="IE302">
            <v>566</v>
          </cell>
          <cell r="IF302">
            <v>732</v>
          </cell>
          <cell r="IG302">
            <v>1234</v>
          </cell>
          <cell r="IH302">
            <v>574</v>
          </cell>
          <cell r="II302">
            <v>660</v>
          </cell>
          <cell r="IJ302">
            <v>1015</v>
          </cell>
          <cell r="IK302">
            <v>476</v>
          </cell>
          <cell r="IL302">
            <v>539</v>
          </cell>
          <cell r="IM302">
            <v>1132</v>
          </cell>
          <cell r="IN302">
            <v>537</v>
          </cell>
          <cell r="IO302">
            <v>595</v>
          </cell>
          <cell r="IP302">
            <v>1124</v>
          </cell>
          <cell r="IQ302">
            <v>552</v>
          </cell>
          <cell r="IR302">
            <v>572</v>
          </cell>
          <cell r="IS302">
            <v>1105</v>
          </cell>
          <cell r="IT302">
            <v>478</v>
          </cell>
          <cell r="IU302">
            <v>627</v>
          </cell>
          <cell r="IV302">
            <v>1041</v>
          </cell>
          <cell r="IW302">
            <v>489</v>
          </cell>
          <cell r="IX302">
            <v>552</v>
          </cell>
          <cell r="IY302">
            <v>986</v>
          </cell>
          <cell r="IZ302">
            <v>450</v>
          </cell>
          <cell r="JA302">
            <v>536</v>
          </cell>
          <cell r="JB302">
            <v>884</v>
          </cell>
          <cell r="JC302">
            <v>394</v>
          </cell>
          <cell r="JD302">
            <v>490</v>
          </cell>
          <cell r="JE302">
            <v>834</v>
          </cell>
          <cell r="JF302">
            <v>360</v>
          </cell>
          <cell r="JG302">
            <v>474</v>
          </cell>
          <cell r="JH302">
            <v>772</v>
          </cell>
          <cell r="JI302">
            <v>312</v>
          </cell>
          <cell r="JJ302">
            <v>460</v>
          </cell>
          <cell r="JK302">
            <v>731</v>
          </cell>
          <cell r="JL302">
            <v>325</v>
          </cell>
          <cell r="JM302">
            <v>406</v>
          </cell>
          <cell r="JN302">
            <v>650</v>
          </cell>
          <cell r="JO302">
            <v>285</v>
          </cell>
          <cell r="JP302">
            <v>365</v>
          </cell>
          <cell r="JQ302">
            <v>610</v>
          </cell>
          <cell r="JR302">
            <v>236</v>
          </cell>
          <cell r="JS302">
            <v>374</v>
          </cell>
          <cell r="JT302">
            <v>527</v>
          </cell>
          <cell r="JU302">
            <v>195</v>
          </cell>
          <cell r="JV302">
            <v>332</v>
          </cell>
          <cell r="JW302">
            <v>471</v>
          </cell>
          <cell r="JX302">
            <v>197</v>
          </cell>
          <cell r="JY302">
            <v>274</v>
          </cell>
          <cell r="JZ302">
            <v>396</v>
          </cell>
          <cell r="KA302">
            <v>158</v>
          </cell>
          <cell r="KB302">
            <v>238</v>
          </cell>
          <cell r="KC302">
            <v>342</v>
          </cell>
          <cell r="KD302">
            <v>106</v>
          </cell>
          <cell r="KE302">
            <v>236</v>
          </cell>
          <cell r="KF302">
            <v>1450</v>
          </cell>
          <cell r="KG302">
            <v>389</v>
          </cell>
          <cell r="KH302">
            <v>1061</v>
          </cell>
        </row>
        <row r="303">
          <cell r="C303" t="str">
            <v>Wandsworth</v>
          </cell>
          <cell r="D303" t="str">
            <v>E09000032</v>
          </cell>
          <cell r="E303" t="str">
            <v>London Borough</v>
          </cell>
          <cell r="F303">
            <v>314544</v>
          </cell>
          <cell r="G303">
            <v>229134</v>
          </cell>
          <cell r="H303">
            <v>4.6987048400000004</v>
          </cell>
          <cell r="I303">
            <v>0.72846406226155958</v>
          </cell>
          <cell r="J303">
            <v>12624</v>
          </cell>
          <cell r="K303">
            <v>16058</v>
          </cell>
          <cell r="L303">
            <v>40939</v>
          </cell>
          <cell r="M303">
            <v>46035</v>
          </cell>
          <cell r="N303">
            <v>27829</v>
          </cell>
          <cell r="O303">
            <v>27084</v>
          </cell>
          <cell r="P303">
            <v>17532</v>
          </cell>
          <cell r="Q303">
            <v>18214</v>
          </cell>
          <cell r="R303">
            <v>10908</v>
          </cell>
          <cell r="S303">
            <v>11911</v>
          </cell>
          <cell r="T303">
            <v>151244</v>
          </cell>
          <cell r="U303">
            <v>163300</v>
          </cell>
          <cell r="V303">
            <v>4898</v>
          </cell>
          <cell r="W303">
            <v>2467</v>
          </cell>
          <cell r="X303">
            <v>2431</v>
          </cell>
          <cell r="Y303">
            <v>4746</v>
          </cell>
          <cell r="Z303">
            <v>2395</v>
          </cell>
          <cell r="AA303">
            <v>2351</v>
          </cell>
          <cell r="AB303">
            <v>4583</v>
          </cell>
          <cell r="AC303">
            <v>2367</v>
          </cell>
          <cell r="AD303">
            <v>2216</v>
          </cell>
          <cell r="AE303">
            <v>4532</v>
          </cell>
          <cell r="AF303">
            <v>2321</v>
          </cell>
          <cell r="AG303">
            <v>2211</v>
          </cell>
          <cell r="AH303">
            <v>4205</v>
          </cell>
          <cell r="AI303">
            <v>2189</v>
          </cell>
          <cell r="AJ303">
            <v>2016</v>
          </cell>
          <cell r="AK303">
            <v>3915</v>
          </cell>
          <cell r="AL303">
            <v>1997</v>
          </cell>
          <cell r="AM303">
            <v>1918</v>
          </cell>
          <cell r="AN303">
            <v>3695</v>
          </cell>
          <cell r="AO303">
            <v>1941</v>
          </cell>
          <cell r="AP303">
            <v>1754</v>
          </cell>
          <cell r="AQ303">
            <v>3467</v>
          </cell>
          <cell r="AR303">
            <v>1734</v>
          </cell>
          <cell r="AS303">
            <v>1733</v>
          </cell>
          <cell r="AT303">
            <v>3485</v>
          </cell>
          <cell r="AU303">
            <v>1742</v>
          </cell>
          <cell r="AV303">
            <v>1743</v>
          </cell>
          <cell r="AW303">
            <v>3071</v>
          </cell>
          <cell r="AX303">
            <v>1581</v>
          </cell>
          <cell r="AY303">
            <v>1490</v>
          </cell>
          <cell r="AZ303">
            <v>2780</v>
          </cell>
          <cell r="BA303">
            <v>1460</v>
          </cell>
          <cell r="BB303">
            <v>1320</v>
          </cell>
          <cell r="BC303">
            <v>2791</v>
          </cell>
          <cell r="BD303">
            <v>1380</v>
          </cell>
          <cell r="BE303">
            <v>1411</v>
          </cell>
          <cell r="BF303">
            <v>2639</v>
          </cell>
          <cell r="BG303">
            <v>1329</v>
          </cell>
          <cell r="BH303">
            <v>1310</v>
          </cell>
          <cell r="BI303">
            <v>2464</v>
          </cell>
          <cell r="BJ303">
            <v>1231</v>
          </cell>
          <cell r="BK303">
            <v>1233</v>
          </cell>
          <cell r="BL303">
            <v>2472</v>
          </cell>
          <cell r="BM303">
            <v>1226</v>
          </cell>
          <cell r="BN303">
            <v>1246</v>
          </cell>
          <cell r="BO303">
            <v>2358</v>
          </cell>
          <cell r="BP303">
            <v>1205</v>
          </cell>
          <cell r="BQ303">
            <v>1153</v>
          </cell>
          <cell r="BR303">
            <v>2448</v>
          </cell>
          <cell r="BS303">
            <v>1228</v>
          </cell>
          <cell r="BT303">
            <v>1220</v>
          </cell>
          <cell r="BU303">
            <v>2395</v>
          </cell>
          <cell r="BV303">
            <v>1221</v>
          </cell>
          <cell r="BW303">
            <v>1174</v>
          </cell>
          <cell r="BX303">
            <v>2433</v>
          </cell>
          <cell r="BY303">
            <v>1240</v>
          </cell>
          <cell r="BZ303">
            <v>1193</v>
          </cell>
          <cell r="CA303">
            <v>2453</v>
          </cell>
          <cell r="CB303">
            <v>1191</v>
          </cell>
          <cell r="CC303">
            <v>1262</v>
          </cell>
          <cell r="CD303">
            <v>2584</v>
          </cell>
          <cell r="CE303">
            <v>1140</v>
          </cell>
          <cell r="CF303">
            <v>1444</v>
          </cell>
          <cell r="CG303">
            <v>2812</v>
          </cell>
          <cell r="CH303">
            <v>1249</v>
          </cell>
          <cell r="CI303">
            <v>1563</v>
          </cell>
          <cell r="CJ303">
            <v>3239</v>
          </cell>
          <cell r="CK303">
            <v>1352</v>
          </cell>
          <cell r="CL303">
            <v>1887</v>
          </cell>
          <cell r="CM303">
            <v>4479</v>
          </cell>
          <cell r="CN303">
            <v>1755</v>
          </cell>
          <cell r="CO303">
            <v>2724</v>
          </cell>
          <cell r="CP303">
            <v>5839</v>
          </cell>
          <cell r="CQ303">
            <v>2248</v>
          </cell>
          <cell r="CR303">
            <v>3591</v>
          </cell>
          <cell r="CS303">
            <v>6613</v>
          </cell>
          <cell r="CT303">
            <v>2680</v>
          </cell>
          <cell r="CU303">
            <v>3933</v>
          </cell>
          <cell r="CV303">
            <v>7746</v>
          </cell>
          <cell r="CW303">
            <v>3245</v>
          </cell>
          <cell r="CX303">
            <v>4501</v>
          </cell>
          <cell r="CY303">
            <v>8674</v>
          </cell>
          <cell r="CZ303">
            <v>3741</v>
          </cell>
          <cell r="DA303">
            <v>4933</v>
          </cell>
          <cell r="DB303">
            <v>9133</v>
          </cell>
          <cell r="DC303">
            <v>4159</v>
          </cell>
          <cell r="DD303">
            <v>4974</v>
          </cell>
          <cell r="DE303">
            <v>9643</v>
          </cell>
          <cell r="DF303">
            <v>4617</v>
          </cell>
          <cell r="DG303">
            <v>5026</v>
          </cell>
          <cell r="DH303">
            <v>9810</v>
          </cell>
          <cell r="DI303">
            <v>4727</v>
          </cell>
          <cell r="DJ303">
            <v>5083</v>
          </cell>
          <cell r="DK303">
            <v>9412</v>
          </cell>
          <cell r="DL303">
            <v>4732</v>
          </cell>
          <cell r="DM303">
            <v>4680</v>
          </cell>
          <cell r="DN303">
            <v>9014</v>
          </cell>
          <cell r="DO303">
            <v>4464</v>
          </cell>
          <cell r="DP303">
            <v>4550</v>
          </cell>
          <cell r="DQ303">
            <v>8846</v>
          </cell>
          <cell r="DR303">
            <v>4361</v>
          </cell>
          <cell r="DS303">
            <v>4485</v>
          </cell>
          <cell r="DT303">
            <v>8083</v>
          </cell>
          <cell r="DU303">
            <v>4213</v>
          </cell>
          <cell r="DV303">
            <v>3870</v>
          </cell>
          <cell r="DW303">
            <v>7381</v>
          </cell>
          <cell r="DX303">
            <v>3805</v>
          </cell>
          <cell r="DY303">
            <v>3576</v>
          </cell>
          <cell r="DZ303">
            <v>6982</v>
          </cell>
          <cell r="EA303">
            <v>3562</v>
          </cell>
          <cell r="EB303">
            <v>3420</v>
          </cell>
          <cell r="EC303">
            <v>6256</v>
          </cell>
          <cell r="ED303">
            <v>3143</v>
          </cell>
          <cell r="EE303">
            <v>3113</v>
          </cell>
          <cell r="EF303">
            <v>5604</v>
          </cell>
          <cell r="EG303">
            <v>2880</v>
          </cell>
          <cell r="EH303">
            <v>2724</v>
          </cell>
          <cell r="EI303">
            <v>5315</v>
          </cell>
          <cell r="EJ303">
            <v>2591</v>
          </cell>
          <cell r="EK303">
            <v>2724</v>
          </cell>
          <cell r="EL303">
            <v>5185</v>
          </cell>
          <cell r="EM303">
            <v>2678</v>
          </cell>
          <cell r="EN303">
            <v>2507</v>
          </cell>
          <cell r="EO303">
            <v>4846</v>
          </cell>
          <cell r="EP303">
            <v>2413</v>
          </cell>
          <cell r="EQ303">
            <v>2433</v>
          </cell>
          <cell r="ER303">
            <v>4637</v>
          </cell>
          <cell r="ES303">
            <v>2464</v>
          </cell>
          <cell r="ET303">
            <v>2173</v>
          </cell>
          <cell r="EU303">
            <v>4623</v>
          </cell>
          <cell r="EV303">
            <v>2316</v>
          </cell>
          <cell r="EW303">
            <v>2307</v>
          </cell>
          <cell r="EX303">
            <v>4084</v>
          </cell>
          <cell r="EY303">
            <v>1977</v>
          </cell>
          <cell r="EZ303">
            <v>2107</v>
          </cell>
          <cell r="FA303">
            <v>4181</v>
          </cell>
          <cell r="FB303">
            <v>2070</v>
          </cell>
          <cell r="FC303">
            <v>2111</v>
          </cell>
          <cell r="FD303">
            <v>4003</v>
          </cell>
          <cell r="FE303">
            <v>1941</v>
          </cell>
          <cell r="FF303">
            <v>2062</v>
          </cell>
          <cell r="FG303">
            <v>3873</v>
          </cell>
          <cell r="FH303">
            <v>1894</v>
          </cell>
          <cell r="FI303">
            <v>1979</v>
          </cell>
          <cell r="FJ303">
            <v>3739</v>
          </cell>
          <cell r="FK303">
            <v>1815</v>
          </cell>
          <cell r="FL303">
            <v>1924</v>
          </cell>
          <cell r="FM303">
            <v>3786</v>
          </cell>
          <cell r="FN303">
            <v>1807</v>
          </cell>
          <cell r="FO303">
            <v>1979</v>
          </cell>
          <cell r="FP303">
            <v>3408</v>
          </cell>
          <cell r="FQ303">
            <v>1652</v>
          </cell>
          <cell r="FR303">
            <v>1756</v>
          </cell>
          <cell r="FS303">
            <v>3521</v>
          </cell>
          <cell r="FT303">
            <v>1805</v>
          </cell>
          <cell r="FU303">
            <v>1716</v>
          </cell>
          <cell r="FV303">
            <v>3306</v>
          </cell>
          <cell r="FW303">
            <v>1620</v>
          </cell>
          <cell r="FX303">
            <v>1686</v>
          </cell>
          <cell r="FY303">
            <v>2972</v>
          </cell>
          <cell r="FZ303">
            <v>1408</v>
          </cell>
          <cell r="GA303">
            <v>1564</v>
          </cell>
          <cell r="GB303">
            <v>2957</v>
          </cell>
          <cell r="GC303">
            <v>1520</v>
          </cell>
          <cell r="GD303">
            <v>1437</v>
          </cell>
          <cell r="GE303">
            <v>2770</v>
          </cell>
          <cell r="GF303">
            <v>1380</v>
          </cell>
          <cell r="GG303">
            <v>1390</v>
          </cell>
          <cell r="GH303">
            <v>2582</v>
          </cell>
          <cell r="GI303">
            <v>1303</v>
          </cell>
          <cell r="GJ303">
            <v>1279</v>
          </cell>
          <cell r="GK303">
            <v>2448</v>
          </cell>
          <cell r="GL303">
            <v>1159</v>
          </cell>
          <cell r="GM303">
            <v>1289</v>
          </cell>
          <cell r="GN303">
            <v>2374</v>
          </cell>
          <cell r="GO303">
            <v>1191</v>
          </cell>
          <cell r="GP303">
            <v>1183</v>
          </cell>
          <cell r="GQ303">
            <v>2405</v>
          </cell>
          <cell r="GR303">
            <v>1164</v>
          </cell>
          <cell r="GS303">
            <v>1241</v>
          </cell>
          <cell r="GT303">
            <v>2167</v>
          </cell>
          <cell r="GU303">
            <v>1065</v>
          </cell>
          <cell r="GV303">
            <v>1102</v>
          </cell>
          <cell r="GW303">
            <v>2085</v>
          </cell>
          <cell r="GX303">
            <v>945</v>
          </cell>
          <cell r="GY303">
            <v>1140</v>
          </cell>
          <cell r="GZ303">
            <v>2046</v>
          </cell>
          <cell r="HA303">
            <v>908</v>
          </cell>
          <cell r="HB303">
            <v>1138</v>
          </cell>
          <cell r="HC303">
            <v>1945</v>
          </cell>
          <cell r="HD303">
            <v>890</v>
          </cell>
          <cell r="HE303">
            <v>1055</v>
          </cell>
          <cell r="HF303">
            <v>1997</v>
          </cell>
          <cell r="HG303">
            <v>903</v>
          </cell>
          <cell r="HH303">
            <v>1094</v>
          </cell>
          <cell r="HI303">
            <v>1910</v>
          </cell>
          <cell r="HJ303">
            <v>899</v>
          </cell>
          <cell r="HK303">
            <v>1011</v>
          </cell>
          <cell r="HL303">
            <v>1980</v>
          </cell>
          <cell r="HM303">
            <v>964</v>
          </cell>
          <cell r="HN303">
            <v>1016</v>
          </cell>
          <cell r="HO303">
            <v>1884</v>
          </cell>
          <cell r="HP303">
            <v>863</v>
          </cell>
          <cell r="HQ303">
            <v>1021</v>
          </cell>
          <cell r="HR303">
            <v>2017</v>
          </cell>
          <cell r="HS303">
            <v>988</v>
          </cell>
          <cell r="HT303">
            <v>1029</v>
          </cell>
          <cell r="HU303">
            <v>1577</v>
          </cell>
          <cell r="HV303">
            <v>758</v>
          </cell>
          <cell r="HW303">
            <v>819</v>
          </cell>
          <cell r="HX303">
            <v>1488</v>
          </cell>
          <cell r="HY303">
            <v>707</v>
          </cell>
          <cell r="HZ303">
            <v>781</v>
          </cell>
          <cell r="IA303">
            <v>1357</v>
          </cell>
          <cell r="IB303">
            <v>588</v>
          </cell>
          <cell r="IC303">
            <v>769</v>
          </cell>
          <cell r="ID303">
            <v>1379</v>
          </cell>
          <cell r="IE303">
            <v>607</v>
          </cell>
          <cell r="IF303">
            <v>772</v>
          </cell>
          <cell r="IG303">
            <v>1249</v>
          </cell>
          <cell r="IH303">
            <v>546</v>
          </cell>
          <cell r="II303">
            <v>703</v>
          </cell>
          <cell r="IJ303">
            <v>1198</v>
          </cell>
          <cell r="IK303">
            <v>549</v>
          </cell>
          <cell r="IL303">
            <v>649</v>
          </cell>
          <cell r="IM303">
            <v>1239</v>
          </cell>
          <cell r="IN303">
            <v>553</v>
          </cell>
          <cell r="IO303">
            <v>686</v>
          </cell>
          <cell r="IP303">
            <v>1225</v>
          </cell>
          <cell r="IQ303">
            <v>509</v>
          </cell>
          <cell r="IR303">
            <v>716</v>
          </cell>
          <cell r="IS303">
            <v>1126</v>
          </cell>
          <cell r="IT303">
            <v>490</v>
          </cell>
          <cell r="IU303">
            <v>636</v>
          </cell>
          <cell r="IV303">
            <v>1098</v>
          </cell>
          <cell r="IW303">
            <v>497</v>
          </cell>
          <cell r="IX303">
            <v>601</v>
          </cell>
          <cell r="IY303">
            <v>976</v>
          </cell>
          <cell r="IZ303">
            <v>438</v>
          </cell>
          <cell r="JA303">
            <v>538</v>
          </cell>
          <cell r="JB303">
            <v>887</v>
          </cell>
          <cell r="JC303">
            <v>376</v>
          </cell>
          <cell r="JD303">
            <v>511</v>
          </cell>
          <cell r="JE303">
            <v>832</v>
          </cell>
          <cell r="JF303">
            <v>376</v>
          </cell>
          <cell r="JG303">
            <v>456</v>
          </cell>
          <cell r="JH303">
            <v>751</v>
          </cell>
          <cell r="JI303">
            <v>309</v>
          </cell>
          <cell r="JJ303">
            <v>442</v>
          </cell>
          <cell r="JK303">
            <v>743</v>
          </cell>
          <cell r="JL303">
            <v>294</v>
          </cell>
          <cell r="JM303">
            <v>449</v>
          </cell>
          <cell r="JN303">
            <v>648</v>
          </cell>
          <cell r="JO303">
            <v>264</v>
          </cell>
          <cell r="JP303">
            <v>384</v>
          </cell>
          <cell r="JQ303">
            <v>618</v>
          </cell>
          <cell r="JR303">
            <v>238</v>
          </cell>
          <cell r="JS303">
            <v>380</v>
          </cell>
          <cell r="JT303">
            <v>507</v>
          </cell>
          <cell r="JU303">
            <v>208</v>
          </cell>
          <cell r="JV303">
            <v>299</v>
          </cell>
          <cell r="JW303">
            <v>441</v>
          </cell>
          <cell r="JX303">
            <v>173</v>
          </cell>
          <cell r="JY303">
            <v>268</v>
          </cell>
          <cell r="JZ303">
            <v>425</v>
          </cell>
          <cell r="KA303">
            <v>162</v>
          </cell>
          <cell r="KB303">
            <v>263</v>
          </cell>
          <cell r="KC303">
            <v>342</v>
          </cell>
          <cell r="KD303">
            <v>107</v>
          </cell>
          <cell r="KE303">
            <v>235</v>
          </cell>
          <cell r="KF303">
            <v>1412</v>
          </cell>
          <cell r="KG303">
            <v>384</v>
          </cell>
          <cell r="KH303">
            <v>1028</v>
          </cell>
        </row>
        <row r="304">
          <cell r="C304" t="str">
            <v>Warrington</v>
          </cell>
          <cell r="D304" t="str">
            <v>E06000007</v>
          </cell>
          <cell r="E304" t="str">
            <v>Unitary Authority</v>
          </cell>
          <cell r="F304">
            <v>207695</v>
          </cell>
          <cell r="G304">
            <v>131296</v>
          </cell>
          <cell r="H304">
            <v>4.0063468499999999</v>
          </cell>
          <cell r="I304">
            <v>0.63215773128866848</v>
          </cell>
          <cell r="J304">
            <v>10876</v>
          </cell>
          <cell r="K304">
            <v>10108</v>
          </cell>
          <cell r="L304">
            <v>13200</v>
          </cell>
          <cell r="M304">
            <v>13141</v>
          </cell>
          <cell r="N304">
            <v>13766</v>
          </cell>
          <cell r="O304">
            <v>13815</v>
          </cell>
          <cell r="P304">
            <v>16091</v>
          </cell>
          <cell r="Q304">
            <v>16200</v>
          </cell>
          <cell r="R304">
            <v>12046</v>
          </cell>
          <cell r="S304">
            <v>12053</v>
          </cell>
          <cell r="T304">
            <v>103097</v>
          </cell>
          <cell r="U304">
            <v>104598</v>
          </cell>
          <cell r="V304">
            <v>2367</v>
          </cell>
          <cell r="W304">
            <v>1223</v>
          </cell>
          <cell r="X304">
            <v>1144</v>
          </cell>
          <cell r="Y304">
            <v>2460</v>
          </cell>
          <cell r="Z304">
            <v>1286</v>
          </cell>
          <cell r="AA304">
            <v>1174</v>
          </cell>
          <cell r="AB304">
            <v>2490</v>
          </cell>
          <cell r="AC304">
            <v>1278</v>
          </cell>
          <cell r="AD304">
            <v>1212</v>
          </cell>
          <cell r="AE304">
            <v>2664</v>
          </cell>
          <cell r="AF304">
            <v>1382</v>
          </cell>
          <cell r="AG304">
            <v>1282</v>
          </cell>
          <cell r="AH304">
            <v>2655</v>
          </cell>
          <cell r="AI304">
            <v>1265</v>
          </cell>
          <cell r="AJ304">
            <v>1390</v>
          </cell>
          <cell r="AK304">
            <v>2551</v>
          </cell>
          <cell r="AL304">
            <v>1343</v>
          </cell>
          <cell r="AM304">
            <v>1208</v>
          </cell>
          <cell r="AN304">
            <v>2600</v>
          </cell>
          <cell r="AO304">
            <v>1352</v>
          </cell>
          <cell r="AP304">
            <v>1248</v>
          </cell>
          <cell r="AQ304">
            <v>2526</v>
          </cell>
          <cell r="AR304">
            <v>1274</v>
          </cell>
          <cell r="AS304">
            <v>1252</v>
          </cell>
          <cell r="AT304">
            <v>2506</v>
          </cell>
          <cell r="AU304">
            <v>1282</v>
          </cell>
          <cell r="AV304">
            <v>1224</v>
          </cell>
          <cell r="AW304">
            <v>2404</v>
          </cell>
          <cell r="AX304">
            <v>1252</v>
          </cell>
          <cell r="AY304">
            <v>1152</v>
          </cell>
          <cell r="AZ304">
            <v>2406</v>
          </cell>
          <cell r="BA304">
            <v>1260</v>
          </cell>
          <cell r="BB304">
            <v>1146</v>
          </cell>
          <cell r="BC304">
            <v>2411</v>
          </cell>
          <cell r="BD304">
            <v>1212</v>
          </cell>
          <cell r="BE304">
            <v>1199</v>
          </cell>
          <cell r="BF304">
            <v>2278</v>
          </cell>
          <cell r="BG304">
            <v>1180</v>
          </cell>
          <cell r="BH304">
            <v>1098</v>
          </cell>
          <cell r="BI304">
            <v>2409</v>
          </cell>
          <cell r="BJ304">
            <v>1252</v>
          </cell>
          <cell r="BK304">
            <v>1157</v>
          </cell>
          <cell r="BL304">
            <v>2328</v>
          </cell>
          <cell r="BM304">
            <v>1234</v>
          </cell>
          <cell r="BN304">
            <v>1094</v>
          </cell>
          <cell r="BO304">
            <v>2468</v>
          </cell>
          <cell r="BP304">
            <v>1306</v>
          </cell>
          <cell r="BQ304">
            <v>1162</v>
          </cell>
          <cell r="BR304">
            <v>2539</v>
          </cell>
          <cell r="BS304">
            <v>1247</v>
          </cell>
          <cell r="BT304">
            <v>1292</v>
          </cell>
          <cell r="BU304">
            <v>2447</v>
          </cell>
          <cell r="BV304">
            <v>1248</v>
          </cell>
          <cell r="BW304">
            <v>1199</v>
          </cell>
          <cell r="BX304">
            <v>2487</v>
          </cell>
          <cell r="BY304">
            <v>1317</v>
          </cell>
          <cell r="BZ304">
            <v>1170</v>
          </cell>
          <cell r="CA304">
            <v>2074</v>
          </cell>
          <cell r="CB304">
            <v>1077</v>
          </cell>
          <cell r="CC304">
            <v>997</v>
          </cell>
          <cell r="CD304">
            <v>1901</v>
          </cell>
          <cell r="CE304">
            <v>1001</v>
          </cell>
          <cell r="CF304">
            <v>900</v>
          </cell>
          <cell r="CG304">
            <v>2126</v>
          </cell>
          <cell r="CH304">
            <v>1166</v>
          </cell>
          <cell r="CI304">
            <v>960</v>
          </cell>
          <cell r="CJ304">
            <v>2317</v>
          </cell>
          <cell r="CK304">
            <v>1239</v>
          </cell>
          <cell r="CL304">
            <v>1078</v>
          </cell>
          <cell r="CM304">
            <v>2428</v>
          </cell>
          <cell r="CN304">
            <v>1240</v>
          </cell>
          <cell r="CO304">
            <v>1188</v>
          </cell>
          <cell r="CP304">
            <v>2665</v>
          </cell>
          <cell r="CQ304">
            <v>1341</v>
          </cell>
          <cell r="CR304">
            <v>1324</v>
          </cell>
          <cell r="CS304">
            <v>2514</v>
          </cell>
          <cell r="CT304">
            <v>1316</v>
          </cell>
          <cell r="CU304">
            <v>1198</v>
          </cell>
          <cell r="CV304">
            <v>2545</v>
          </cell>
          <cell r="CW304">
            <v>1285</v>
          </cell>
          <cell r="CX304">
            <v>1260</v>
          </cell>
          <cell r="CY304">
            <v>2617</v>
          </cell>
          <cell r="CZ304">
            <v>1268</v>
          </cell>
          <cell r="DA304">
            <v>1349</v>
          </cell>
          <cell r="DB304">
            <v>2581</v>
          </cell>
          <cell r="DC304">
            <v>1335</v>
          </cell>
          <cell r="DD304">
            <v>1246</v>
          </cell>
          <cell r="DE304">
            <v>2614</v>
          </cell>
          <cell r="DF304">
            <v>1271</v>
          </cell>
          <cell r="DG304">
            <v>1343</v>
          </cell>
          <cell r="DH304">
            <v>2607</v>
          </cell>
          <cell r="DI304">
            <v>1285</v>
          </cell>
          <cell r="DJ304">
            <v>1322</v>
          </cell>
          <cell r="DK304">
            <v>2693</v>
          </cell>
          <cell r="DL304">
            <v>1349</v>
          </cell>
          <cell r="DM304">
            <v>1344</v>
          </cell>
          <cell r="DN304">
            <v>2663</v>
          </cell>
          <cell r="DO304">
            <v>1356</v>
          </cell>
          <cell r="DP304">
            <v>1307</v>
          </cell>
          <cell r="DQ304">
            <v>2731</v>
          </cell>
          <cell r="DR304">
            <v>1384</v>
          </cell>
          <cell r="DS304">
            <v>1347</v>
          </cell>
          <cell r="DT304">
            <v>2776</v>
          </cell>
          <cell r="DU304">
            <v>1351</v>
          </cell>
          <cell r="DV304">
            <v>1425</v>
          </cell>
          <cell r="DW304">
            <v>2737</v>
          </cell>
          <cell r="DX304">
            <v>1291</v>
          </cell>
          <cell r="DY304">
            <v>1446</v>
          </cell>
          <cell r="DZ304">
            <v>2612</v>
          </cell>
          <cell r="EA304">
            <v>1301</v>
          </cell>
          <cell r="EB304">
            <v>1311</v>
          </cell>
          <cell r="EC304">
            <v>2432</v>
          </cell>
          <cell r="ED304">
            <v>1225</v>
          </cell>
          <cell r="EE304">
            <v>1207</v>
          </cell>
          <cell r="EF304">
            <v>2461</v>
          </cell>
          <cell r="EG304">
            <v>1202</v>
          </cell>
          <cell r="EH304">
            <v>1259</v>
          </cell>
          <cell r="EI304">
            <v>2594</v>
          </cell>
          <cell r="EJ304">
            <v>1284</v>
          </cell>
          <cell r="EK304">
            <v>1310</v>
          </cell>
          <cell r="EL304">
            <v>2661</v>
          </cell>
          <cell r="EM304">
            <v>1364</v>
          </cell>
          <cell r="EN304">
            <v>1297</v>
          </cell>
          <cell r="EO304">
            <v>2720</v>
          </cell>
          <cell r="EP304">
            <v>1347</v>
          </cell>
          <cell r="EQ304">
            <v>1373</v>
          </cell>
          <cell r="ER304">
            <v>3009</v>
          </cell>
          <cell r="ES304">
            <v>1544</v>
          </cell>
          <cell r="ET304">
            <v>1465</v>
          </cell>
          <cell r="EU304">
            <v>3166</v>
          </cell>
          <cell r="EV304">
            <v>1637</v>
          </cell>
          <cell r="EW304">
            <v>1529</v>
          </cell>
          <cell r="EX304">
            <v>3189</v>
          </cell>
          <cell r="EY304">
            <v>1571</v>
          </cell>
          <cell r="EZ304">
            <v>1618</v>
          </cell>
          <cell r="FA304">
            <v>3228</v>
          </cell>
          <cell r="FB304">
            <v>1572</v>
          </cell>
          <cell r="FC304">
            <v>1656</v>
          </cell>
          <cell r="FD304">
            <v>3215</v>
          </cell>
          <cell r="FE304">
            <v>1566</v>
          </cell>
          <cell r="FF304">
            <v>1649</v>
          </cell>
          <cell r="FG304">
            <v>3089</v>
          </cell>
          <cell r="FH304">
            <v>1532</v>
          </cell>
          <cell r="FI304">
            <v>1557</v>
          </cell>
          <cell r="FJ304">
            <v>3293</v>
          </cell>
          <cell r="FK304">
            <v>1627</v>
          </cell>
          <cell r="FL304">
            <v>1666</v>
          </cell>
          <cell r="FM304">
            <v>3358</v>
          </cell>
          <cell r="FN304">
            <v>1702</v>
          </cell>
          <cell r="FO304">
            <v>1656</v>
          </cell>
          <cell r="FP304">
            <v>3346</v>
          </cell>
          <cell r="FQ304">
            <v>1685</v>
          </cell>
          <cell r="FR304">
            <v>1661</v>
          </cell>
          <cell r="FS304">
            <v>3323</v>
          </cell>
          <cell r="FT304">
            <v>1655</v>
          </cell>
          <cell r="FU304">
            <v>1668</v>
          </cell>
          <cell r="FV304">
            <v>3345</v>
          </cell>
          <cell r="FW304">
            <v>1705</v>
          </cell>
          <cell r="FX304">
            <v>1640</v>
          </cell>
          <cell r="FY304">
            <v>3134</v>
          </cell>
          <cell r="FZ304">
            <v>1559</v>
          </cell>
          <cell r="GA304">
            <v>1575</v>
          </cell>
          <cell r="GB304">
            <v>2960</v>
          </cell>
          <cell r="GC304">
            <v>1488</v>
          </cell>
          <cell r="GD304">
            <v>1472</v>
          </cell>
          <cell r="GE304">
            <v>2703</v>
          </cell>
          <cell r="GF304">
            <v>1402</v>
          </cell>
          <cell r="GG304">
            <v>1301</v>
          </cell>
          <cell r="GH304">
            <v>2769</v>
          </cell>
          <cell r="GI304">
            <v>1382</v>
          </cell>
          <cell r="GJ304">
            <v>1387</v>
          </cell>
          <cell r="GK304">
            <v>2544</v>
          </cell>
          <cell r="GL304">
            <v>1287</v>
          </cell>
          <cell r="GM304">
            <v>1257</v>
          </cell>
          <cell r="GN304">
            <v>2453</v>
          </cell>
          <cell r="GO304">
            <v>1221</v>
          </cell>
          <cell r="GP304">
            <v>1232</v>
          </cell>
          <cell r="GQ304">
            <v>2365</v>
          </cell>
          <cell r="GR304">
            <v>1196</v>
          </cell>
          <cell r="GS304">
            <v>1169</v>
          </cell>
          <cell r="GT304">
            <v>2321</v>
          </cell>
          <cell r="GU304">
            <v>1147</v>
          </cell>
          <cell r="GV304">
            <v>1174</v>
          </cell>
          <cell r="GW304">
            <v>2297</v>
          </cell>
          <cell r="GX304">
            <v>1103</v>
          </cell>
          <cell r="GY304">
            <v>1194</v>
          </cell>
          <cell r="GZ304">
            <v>2291</v>
          </cell>
          <cell r="HA304">
            <v>1158</v>
          </cell>
          <cell r="HB304">
            <v>1133</v>
          </cell>
          <cell r="HC304">
            <v>2167</v>
          </cell>
          <cell r="HD304">
            <v>1094</v>
          </cell>
          <cell r="HE304">
            <v>1073</v>
          </cell>
          <cell r="HF304">
            <v>2189</v>
          </cell>
          <cell r="HG304">
            <v>1056</v>
          </cell>
          <cell r="HH304">
            <v>1133</v>
          </cell>
          <cell r="HI304">
            <v>2254</v>
          </cell>
          <cell r="HJ304">
            <v>1124</v>
          </cell>
          <cell r="HK304">
            <v>1130</v>
          </cell>
          <cell r="HL304">
            <v>2273</v>
          </cell>
          <cell r="HM304">
            <v>1142</v>
          </cell>
          <cell r="HN304">
            <v>1131</v>
          </cell>
          <cell r="HO304">
            <v>2455</v>
          </cell>
          <cell r="HP304">
            <v>1169</v>
          </cell>
          <cell r="HQ304">
            <v>1286</v>
          </cell>
          <cell r="HR304">
            <v>2770</v>
          </cell>
          <cell r="HS304">
            <v>1309</v>
          </cell>
          <cell r="HT304">
            <v>1461</v>
          </cell>
          <cell r="HU304">
            <v>2059</v>
          </cell>
          <cell r="HV304">
            <v>997</v>
          </cell>
          <cell r="HW304">
            <v>1062</v>
          </cell>
          <cell r="HX304">
            <v>2003</v>
          </cell>
          <cell r="HY304">
            <v>1010</v>
          </cell>
          <cell r="HZ304">
            <v>993</v>
          </cell>
          <cell r="IA304">
            <v>2014</v>
          </cell>
          <cell r="IB304">
            <v>955</v>
          </cell>
          <cell r="IC304">
            <v>1059</v>
          </cell>
          <cell r="ID304">
            <v>1770</v>
          </cell>
          <cell r="IE304">
            <v>829</v>
          </cell>
          <cell r="IF304">
            <v>941</v>
          </cell>
          <cell r="IG304">
            <v>1750</v>
          </cell>
          <cell r="IH304">
            <v>773</v>
          </cell>
          <cell r="II304">
            <v>977</v>
          </cell>
          <cell r="IJ304">
            <v>1538</v>
          </cell>
          <cell r="IK304">
            <v>696</v>
          </cell>
          <cell r="IL304">
            <v>842</v>
          </cell>
          <cell r="IM304">
            <v>1613</v>
          </cell>
          <cell r="IN304">
            <v>734</v>
          </cell>
          <cell r="IO304">
            <v>879</v>
          </cell>
          <cell r="IP304">
            <v>1632</v>
          </cell>
          <cell r="IQ304">
            <v>737</v>
          </cell>
          <cell r="IR304">
            <v>895</v>
          </cell>
          <cell r="IS304">
            <v>1445</v>
          </cell>
          <cell r="IT304">
            <v>671</v>
          </cell>
          <cell r="IU304">
            <v>774</v>
          </cell>
          <cell r="IV304">
            <v>1313</v>
          </cell>
          <cell r="IW304">
            <v>597</v>
          </cell>
          <cell r="IX304">
            <v>716</v>
          </cell>
          <cell r="IY304">
            <v>1234</v>
          </cell>
          <cell r="IZ304">
            <v>578</v>
          </cell>
          <cell r="JA304">
            <v>656</v>
          </cell>
          <cell r="JB304">
            <v>1097</v>
          </cell>
          <cell r="JC304">
            <v>514</v>
          </cell>
          <cell r="JD304">
            <v>583</v>
          </cell>
          <cell r="JE304">
            <v>1032</v>
          </cell>
          <cell r="JF304">
            <v>475</v>
          </cell>
          <cell r="JG304">
            <v>557</v>
          </cell>
          <cell r="JH304">
            <v>929</v>
          </cell>
          <cell r="JI304">
            <v>415</v>
          </cell>
          <cell r="JJ304">
            <v>514</v>
          </cell>
          <cell r="JK304">
            <v>828</v>
          </cell>
          <cell r="JL304">
            <v>349</v>
          </cell>
          <cell r="JM304">
            <v>479</v>
          </cell>
          <cell r="JN304">
            <v>775</v>
          </cell>
          <cell r="JO304">
            <v>312</v>
          </cell>
          <cell r="JP304">
            <v>463</v>
          </cell>
          <cell r="JQ304">
            <v>668</v>
          </cell>
          <cell r="JR304">
            <v>233</v>
          </cell>
          <cell r="JS304">
            <v>435</v>
          </cell>
          <cell r="JT304">
            <v>618</v>
          </cell>
          <cell r="JU304">
            <v>234</v>
          </cell>
          <cell r="JV304">
            <v>384</v>
          </cell>
          <cell r="JW304">
            <v>505</v>
          </cell>
          <cell r="JX304">
            <v>184</v>
          </cell>
          <cell r="JY304">
            <v>321</v>
          </cell>
          <cell r="JZ304">
            <v>498</v>
          </cell>
          <cell r="KA304">
            <v>173</v>
          </cell>
          <cell r="KB304">
            <v>325</v>
          </cell>
          <cell r="KC304">
            <v>349</v>
          </cell>
          <cell r="KD304">
            <v>112</v>
          </cell>
          <cell r="KE304">
            <v>237</v>
          </cell>
          <cell r="KF304">
            <v>1454</v>
          </cell>
          <cell r="KG304">
            <v>415</v>
          </cell>
          <cell r="KH304">
            <v>1039</v>
          </cell>
        </row>
        <row r="305">
          <cell r="C305" t="str">
            <v>Warwick</v>
          </cell>
          <cell r="D305" t="str">
            <v>E07000222</v>
          </cell>
          <cell r="E305" t="str">
            <v>Non-metropolitan District</v>
          </cell>
          <cell r="F305">
            <v>139931</v>
          </cell>
          <cell r="G305">
            <v>90226</v>
          </cell>
          <cell r="H305">
            <v>3.10581028</v>
          </cell>
          <cell r="I305">
            <v>0.64478921754293184</v>
          </cell>
          <cell r="J305">
            <v>9766</v>
          </cell>
          <cell r="K305">
            <v>8832</v>
          </cell>
          <cell r="L305">
            <v>9761</v>
          </cell>
          <cell r="M305">
            <v>8515</v>
          </cell>
          <cell r="N305">
            <v>9219</v>
          </cell>
          <cell r="O305">
            <v>9266</v>
          </cell>
          <cell r="P305">
            <v>9720</v>
          </cell>
          <cell r="Q305">
            <v>9878</v>
          </cell>
          <cell r="R305">
            <v>7658</v>
          </cell>
          <cell r="S305">
            <v>7611</v>
          </cell>
          <cell r="T305">
            <v>70111</v>
          </cell>
          <cell r="U305">
            <v>69820</v>
          </cell>
          <cell r="V305">
            <v>1536</v>
          </cell>
          <cell r="W305">
            <v>746</v>
          </cell>
          <cell r="X305">
            <v>790</v>
          </cell>
          <cell r="Y305">
            <v>1509</v>
          </cell>
          <cell r="Z305">
            <v>765</v>
          </cell>
          <cell r="AA305">
            <v>744</v>
          </cell>
          <cell r="AB305">
            <v>1531</v>
          </cell>
          <cell r="AC305">
            <v>822</v>
          </cell>
          <cell r="AD305">
            <v>709</v>
          </cell>
          <cell r="AE305">
            <v>1656</v>
          </cell>
          <cell r="AF305">
            <v>877</v>
          </cell>
          <cell r="AG305">
            <v>779</v>
          </cell>
          <cell r="AH305">
            <v>1587</v>
          </cell>
          <cell r="AI305">
            <v>757</v>
          </cell>
          <cell r="AJ305">
            <v>830</v>
          </cell>
          <cell r="AK305">
            <v>1605</v>
          </cell>
          <cell r="AL305">
            <v>820</v>
          </cell>
          <cell r="AM305">
            <v>785</v>
          </cell>
          <cell r="AN305">
            <v>1613</v>
          </cell>
          <cell r="AO305">
            <v>849</v>
          </cell>
          <cell r="AP305">
            <v>764</v>
          </cell>
          <cell r="AQ305">
            <v>1600</v>
          </cell>
          <cell r="AR305">
            <v>805</v>
          </cell>
          <cell r="AS305">
            <v>795</v>
          </cell>
          <cell r="AT305">
            <v>1524</v>
          </cell>
          <cell r="AU305">
            <v>792</v>
          </cell>
          <cell r="AV305">
            <v>732</v>
          </cell>
          <cell r="AW305">
            <v>1527</v>
          </cell>
          <cell r="AX305">
            <v>755</v>
          </cell>
          <cell r="AY305">
            <v>772</v>
          </cell>
          <cell r="AZ305">
            <v>1501</v>
          </cell>
          <cell r="BA305">
            <v>804</v>
          </cell>
          <cell r="BB305">
            <v>697</v>
          </cell>
          <cell r="BC305">
            <v>1459</v>
          </cell>
          <cell r="BD305">
            <v>753</v>
          </cell>
          <cell r="BE305">
            <v>706</v>
          </cell>
          <cell r="BF305">
            <v>1352</v>
          </cell>
          <cell r="BG305">
            <v>664</v>
          </cell>
          <cell r="BH305">
            <v>688</v>
          </cell>
          <cell r="BI305">
            <v>1434</v>
          </cell>
          <cell r="BJ305">
            <v>776</v>
          </cell>
          <cell r="BK305">
            <v>658</v>
          </cell>
          <cell r="BL305">
            <v>1342</v>
          </cell>
          <cell r="BM305">
            <v>735</v>
          </cell>
          <cell r="BN305">
            <v>607</v>
          </cell>
          <cell r="BO305">
            <v>1453</v>
          </cell>
          <cell r="BP305">
            <v>752</v>
          </cell>
          <cell r="BQ305">
            <v>701</v>
          </cell>
          <cell r="BR305">
            <v>1375</v>
          </cell>
          <cell r="BS305">
            <v>720</v>
          </cell>
          <cell r="BT305">
            <v>655</v>
          </cell>
          <cell r="BU305">
            <v>1520</v>
          </cell>
          <cell r="BV305">
            <v>781</v>
          </cell>
          <cell r="BW305">
            <v>739</v>
          </cell>
          <cell r="BX305">
            <v>1651</v>
          </cell>
          <cell r="BY305">
            <v>793</v>
          </cell>
          <cell r="BZ305">
            <v>858</v>
          </cell>
          <cell r="CA305">
            <v>1866</v>
          </cell>
          <cell r="CB305">
            <v>1020</v>
          </cell>
          <cell r="CC305">
            <v>846</v>
          </cell>
          <cell r="CD305">
            <v>2227</v>
          </cell>
          <cell r="CE305">
            <v>1092</v>
          </cell>
          <cell r="CF305">
            <v>1135</v>
          </cell>
          <cell r="CG305">
            <v>2319</v>
          </cell>
          <cell r="CH305">
            <v>1146</v>
          </cell>
          <cell r="CI305">
            <v>1173</v>
          </cell>
          <cell r="CJ305">
            <v>2245</v>
          </cell>
          <cell r="CK305">
            <v>1177</v>
          </cell>
          <cell r="CL305">
            <v>1068</v>
          </cell>
          <cell r="CM305">
            <v>2504</v>
          </cell>
          <cell r="CN305">
            <v>1415</v>
          </cell>
          <cell r="CO305">
            <v>1089</v>
          </cell>
          <cell r="CP305">
            <v>2891</v>
          </cell>
          <cell r="CQ305">
            <v>1622</v>
          </cell>
          <cell r="CR305">
            <v>1269</v>
          </cell>
          <cell r="CS305">
            <v>2732</v>
          </cell>
          <cell r="CT305">
            <v>1559</v>
          </cell>
          <cell r="CU305">
            <v>1173</v>
          </cell>
          <cell r="CV305">
            <v>1962</v>
          </cell>
          <cell r="CW305">
            <v>1088</v>
          </cell>
          <cell r="CX305">
            <v>874</v>
          </cell>
          <cell r="CY305">
            <v>1644</v>
          </cell>
          <cell r="CZ305">
            <v>838</v>
          </cell>
          <cell r="DA305">
            <v>806</v>
          </cell>
          <cell r="DB305">
            <v>1556</v>
          </cell>
          <cell r="DC305">
            <v>864</v>
          </cell>
          <cell r="DD305">
            <v>692</v>
          </cell>
          <cell r="DE305">
            <v>1641</v>
          </cell>
          <cell r="DF305">
            <v>884</v>
          </cell>
          <cell r="DG305">
            <v>757</v>
          </cell>
          <cell r="DH305">
            <v>1662</v>
          </cell>
          <cell r="DI305">
            <v>856</v>
          </cell>
          <cell r="DJ305">
            <v>806</v>
          </cell>
          <cell r="DK305">
            <v>1676</v>
          </cell>
          <cell r="DL305">
            <v>825</v>
          </cell>
          <cell r="DM305">
            <v>851</v>
          </cell>
          <cell r="DN305">
            <v>1752</v>
          </cell>
          <cell r="DO305">
            <v>909</v>
          </cell>
          <cell r="DP305">
            <v>843</v>
          </cell>
          <cell r="DQ305">
            <v>1761</v>
          </cell>
          <cell r="DR305">
            <v>921</v>
          </cell>
          <cell r="DS305">
            <v>840</v>
          </cell>
          <cell r="DT305">
            <v>1890</v>
          </cell>
          <cell r="DU305">
            <v>1017</v>
          </cell>
          <cell r="DV305">
            <v>873</v>
          </cell>
          <cell r="DW305">
            <v>1843</v>
          </cell>
          <cell r="DX305">
            <v>928</v>
          </cell>
          <cell r="DY305">
            <v>915</v>
          </cell>
          <cell r="DZ305">
            <v>1848</v>
          </cell>
          <cell r="EA305">
            <v>894</v>
          </cell>
          <cell r="EB305">
            <v>954</v>
          </cell>
          <cell r="EC305">
            <v>1704</v>
          </cell>
          <cell r="ED305">
            <v>858</v>
          </cell>
          <cell r="EE305">
            <v>846</v>
          </cell>
          <cell r="EF305">
            <v>1784</v>
          </cell>
          <cell r="EG305">
            <v>893</v>
          </cell>
          <cell r="EH305">
            <v>891</v>
          </cell>
          <cell r="EI305">
            <v>1766</v>
          </cell>
          <cell r="EJ305">
            <v>896</v>
          </cell>
          <cell r="EK305">
            <v>870</v>
          </cell>
          <cell r="EL305">
            <v>1765</v>
          </cell>
          <cell r="EM305">
            <v>900</v>
          </cell>
          <cell r="EN305">
            <v>865</v>
          </cell>
          <cell r="EO305">
            <v>1876</v>
          </cell>
          <cell r="EP305">
            <v>930</v>
          </cell>
          <cell r="EQ305">
            <v>946</v>
          </cell>
          <cell r="ER305">
            <v>1928</v>
          </cell>
          <cell r="ES305">
            <v>947</v>
          </cell>
          <cell r="ET305">
            <v>981</v>
          </cell>
          <cell r="EU305">
            <v>2005</v>
          </cell>
          <cell r="EV305">
            <v>1031</v>
          </cell>
          <cell r="EW305">
            <v>974</v>
          </cell>
          <cell r="EX305">
            <v>1966</v>
          </cell>
          <cell r="EY305">
            <v>942</v>
          </cell>
          <cell r="EZ305">
            <v>1024</v>
          </cell>
          <cell r="FA305">
            <v>1944</v>
          </cell>
          <cell r="FB305">
            <v>967</v>
          </cell>
          <cell r="FC305">
            <v>977</v>
          </cell>
          <cell r="FD305">
            <v>1973</v>
          </cell>
          <cell r="FE305">
            <v>997</v>
          </cell>
          <cell r="FF305">
            <v>976</v>
          </cell>
          <cell r="FG305">
            <v>2052</v>
          </cell>
          <cell r="FH305">
            <v>1013</v>
          </cell>
          <cell r="FI305">
            <v>1039</v>
          </cell>
          <cell r="FJ305">
            <v>1930</v>
          </cell>
          <cell r="FK305">
            <v>925</v>
          </cell>
          <cell r="FL305">
            <v>1005</v>
          </cell>
          <cell r="FM305">
            <v>1985</v>
          </cell>
          <cell r="FN305">
            <v>994</v>
          </cell>
          <cell r="FO305">
            <v>991</v>
          </cell>
          <cell r="FP305">
            <v>1964</v>
          </cell>
          <cell r="FQ305">
            <v>977</v>
          </cell>
          <cell r="FR305">
            <v>987</v>
          </cell>
          <cell r="FS305">
            <v>2043</v>
          </cell>
          <cell r="FT305">
            <v>1001</v>
          </cell>
          <cell r="FU305">
            <v>1042</v>
          </cell>
          <cell r="FV305">
            <v>1986</v>
          </cell>
          <cell r="FW305">
            <v>1015</v>
          </cell>
          <cell r="FX305">
            <v>971</v>
          </cell>
          <cell r="FY305">
            <v>1839</v>
          </cell>
          <cell r="FZ305">
            <v>928</v>
          </cell>
          <cell r="GA305">
            <v>911</v>
          </cell>
          <cell r="GB305">
            <v>1882</v>
          </cell>
          <cell r="GC305">
            <v>903</v>
          </cell>
          <cell r="GD305">
            <v>979</v>
          </cell>
          <cell r="GE305">
            <v>1671</v>
          </cell>
          <cell r="GF305">
            <v>872</v>
          </cell>
          <cell r="GG305">
            <v>799</v>
          </cell>
          <cell r="GH305">
            <v>1673</v>
          </cell>
          <cell r="GI305">
            <v>870</v>
          </cell>
          <cell r="GJ305">
            <v>803</v>
          </cell>
          <cell r="GK305">
            <v>1553</v>
          </cell>
          <cell r="GL305">
            <v>789</v>
          </cell>
          <cell r="GM305">
            <v>764</v>
          </cell>
          <cell r="GN305">
            <v>1585</v>
          </cell>
          <cell r="GO305">
            <v>820</v>
          </cell>
          <cell r="GP305">
            <v>765</v>
          </cell>
          <cell r="GQ305">
            <v>1538</v>
          </cell>
          <cell r="GR305">
            <v>767</v>
          </cell>
          <cell r="GS305">
            <v>771</v>
          </cell>
          <cell r="GT305">
            <v>1466</v>
          </cell>
          <cell r="GU305">
            <v>739</v>
          </cell>
          <cell r="GV305">
            <v>727</v>
          </cell>
          <cell r="GW305">
            <v>1462</v>
          </cell>
          <cell r="GX305">
            <v>713</v>
          </cell>
          <cell r="GY305">
            <v>749</v>
          </cell>
          <cell r="GZ305">
            <v>1451</v>
          </cell>
          <cell r="HA305">
            <v>705</v>
          </cell>
          <cell r="HB305">
            <v>746</v>
          </cell>
          <cell r="HC305">
            <v>1412</v>
          </cell>
          <cell r="HD305">
            <v>648</v>
          </cell>
          <cell r="HE305">
            <v>764</v>
          </cell>
          <cell r="HF305">
            <v>1458</v>
          </cell>
          <cell r="HG305">
            <v>735</v>
          </cell>
          <cell r="HH305">
            <v>723</v>
          </cell>
          <cell r="HI305">
            <v>1502</v>
          </cell>
          <cell r="HJ305">
            <v>739</v>
          </cell>
          <cell r="HK305">
            <v>763</v>
          </cell>
          <cell r="HL305">
            <v>1532</v>
          </cell>
          <cell r="HM305">
            <v>718</v>
          </cell>
          <cell r="HN305">
            <v>814</v>
          </cell>
          <cell r="HO305">
            <v>1553</v>
          </cell>
          <cell r="HP305">
            <v>787</v>
          </cell>
          <cell r="HQ305">
            <v>766</v>
          </cell>
          <cell r="HR305">
            <v>1661</v>
          </cell>
          <cell r="HS305">
            <v>819</v>
          </cell>
          <cell r="HT305">
            <v>842</v>
          </cell>
          <cell r="HU305">
            <v>1343</v>
          </cell>
          <cell r="HV305">
            <v>669</v>
          </cell>
          <cell r="HW305">
            <v>674</v>
          </cell>
          <cell r="HX305">
            <v>1371</v>
          </cell>
          <cell r="HY305">
            <v>667</v>
          </cell>
          <cell r="HZ305">
            <v>704</v>
          </cell>
          <cell r="IA305">
            <v>1356</v>
          </cell>
          <cell r="IB305">
            <v>643</v>
          </cell>
          <cell r="IC305">
            <v>713</v>
          </cell>
          <cell r="ID305">
            <v>1276</v>
          </cell>
          <cell r="IE305">
            <v>608</v>
          </cell>
          <cell r="IF305">
            <v>668</v>
          </cell>
          <cell r="IG305">
            <v>1064</v>
          </cell>
          <cell r="IH305">
            <v>499</v>
          </cell>
          <cell r="II305">
            <v>565</v>
          </cell>
          <cell r="IJ305">
            <v>954</v>
          </cell>
          <cell r="IK305">
            <v>440</v>
          </cell>
          <cell r="IL305">
            <v>514</v>
          </cell>
          <cell r="IM305">
            <v>977</v>
          </cell>
          <cell r="IN305">
            <v>448</v>
          </cell>
          <cell r="IO305">
            <v>529</v>
          </cell>
          <cell r="IP305">
            <v>969</v>
          </cell>
          <cell r="IQ305">
            <v>451</v>
          </cell>
          <cell r="IR305">
            <v>518</v>
          </cell>
          <cell r="IS305">
            <v>934</v>
          </cell>
          <cell r="IT305">
            <v>446</v>
          </cell>
          <cell r="IU305">
            <v>488</v>
          </cell>
          <cell r="IV305">
            <v>894</v>
          </cell>
          <cell r="IW305">
            <v>416</v>
          </cell>
          <cell r="IX305">
            <v>478</v>
          </cell>
          <cell r="IY305">
            <v>857</v>
          </cell>
          <cell r="IZ305">
            <v>393</v>
          </cell>
          <cell r="JA305">
            <v>464</v>
          </cell>
          <cell r="JB305">
            <v>819</v>
          </cell>
          <cell r="JC305">
            <v>321</v>
          </cell>
          <cell r="JD305">
            <v>498</v>
          </cell>
          <cell r="JE305">
            <v>716</v>
          </cell>
          <cell r="JF305">
            <v>331</v>
          </cell>
          <cell r="JG305">
            <v>385</v>
          </cell>
          <cell r="JH305">
            <v>705</v>
          </cell>
          <cell r="JI305">
            <v>300</v>
          </cell>
          <cell r="JJ305">
            <v>405</v>
          </cell>
          <cell r="JK305">
            <v>625</v>
          </cell>
          <cell r="JL305">
            <v>300</v>
          </cell>
          <cell r="JM305">
            <v>325</v>
          </cell>
          <cell r="JN305">
            <v>644</v>
          </cell>
          <cell r="JO305">
            <v>240</v>
          </cell>
          <cell r="JP305">
            <v>404</v>
          </cell>
          <cell r="JQ305">
            <v>555</v>
          </cell>
          <cell r="JR305">
            <v>194</v>
          </cell>
          <cell r="JS305">
            <v>361</v>
          </cell>
          <cell r="JT305">
            <v>536</v>
          </cell>
          <cell r="JU305">
            <v>236</v>
          </cell>
          <cell r="JV305">
            <v>300</v>
          </cell>
          <cell r="JW305">
            <v>458</v>
          </cell>
          <cell r="JX305">
            <v>173</v>
          </cell>
          <cell r="JY305">
            <v>285</v>
          </cell>
          <cell r="JZ305">
            <v>373</v>
          </cell>
          <cell r="KA305">
            <v>121</v>
          </cell>
          <cell r="KB305">
            <v>252</v>
          </cell>
          <cell r="KC305">
            <v>375</v>
          </cell>
          <cell r="KD305">
            <v>131</v>
          </cell>
          <cell r="KE305">
            <v>244</v>
          </cell>
          <cell r="KF305">
            <v>1427</v>
          </cell>
          <cell r="KG305">
            <v>425</v>
          </cell>
          <cell r="KH305">
            <v>1002</v>
          </cell>
        </row>
        <row r="306">
          <cell r="C306" t="str">
            <v>Watford</v>
          </cell>
          <cell r="D306" t="str">
            <v>E07000103</v>
          </cell>
          <cell r="E306" t="str">
            <v>Non-metropolitan District</v>
          </cell>
          <cell r="F306">
            <v>96403</v>
          </cell>
          <cell r="G306">
            <v>63202</v>
          </cell>
          <cell r="H306">
            <v>3.91932372</v>
          </cell>
          <cell r="I306">
            <v>0.65560200408700975</v>
          </cell>
          <cell r="J306">
            <v>4688</v>
          </cell>
          <cell r="K306">
            <v>4652</v>
          </cell>
          <cell r="L306">
            <v>7935</v>
          </cell>
          <cell r="M306">
            <v>8564</v>
          </cell>
          <cell r="N306">
            <v>7838</v>
          </cell>
          <cell r="O306">
            <v>7632</v>
          </cell>
          <cell r="P306">
            <v>6569</v>
          </cell>
          <cell r="Q306">
            <v>6278</v>
          </cell>
          <cell r="R306">
            <v>4579</v>
          </cell>
          <cell r="S306">
            <v>4467</v>
          </cell>
          <cell r="T306">
            <v>47677</v>
          </cell>
          <cell r="U306">
            <v>48726</v>
          </cell>
          <cell r="V306">
            <v>1456</v>
          </cell>
          <cell r="W306">
            <v>736</v>
          </cell>
          <cell r="X306">
            <v>720</v>
          </cell>
          <cell r="Y306">
            <v>1497</v>
          </cell>
          <cell r="Z306">
            <v>799</v>
          </cell>
          <cell r="AA306">
            <v>698</v>
          </cell>
          <cell r="AB306">
            <v>1493</v>
          </cell>
          <cell r="AC306">
            <v>754</v>
          </cell>
          <cell r="AD306">
            <v>739</v>
          </cell>
          <cell r="AE306">
            <v>1528</v>
          </cell>
          <cell r="AF306">
            <v>726</v>
          </cell>
          <cell r="AG306">
            <v>802</v>
          </cell>
          <cell r="AH306">
            <v>1450</v>
          </cell>
          <cell r="AI306">
            <v>694</v>
          </cell>
          <cell r="AJ306">
            <v>756</v>
          </cell>
          <cell r="AK306">
            <v>1416</v>
          </cell>
          <cell r="AL306">
            <v>677</v>
          </cell>
          <cell r="AM306">
            <v>739</v>
          </cell>
          <cell r="AN306">
            <v>1390</v>
          </cell>
          <cell r="AO306">
            <v>719</v>
          </cell>
          <cell r="AP306">
            <v>671</v>
          </cell>
          <cell r="AQ306">
            <v>1368</v>
          </cell>
          <cell r="AR306">
            <v>721</v>
          </cell>
          <cell r="AS306">
            <v>647</v>
          </cell>
          <cell r="AT306">
            <v>1323</v>
          </cell>
          <cell r="AU306">
            <v>673</v>
          </cell>
          <cell r="AV306">
            <v>650</v>
          </cell>
          <cell r="AW306">
            <v>1243</v>
          </cell>
          <cell r="AX306">
            <v>615</v>
          </cell>
          <cell r="AY306">
            <v>628</v>
          </cell>
          <cell r="AZ306">
            <v>1178</v>
          </cell>
          <cell r="BA306">
            <v>628</v>
          </cell>
          <cell r="BB306">
            <v>550</v>
          </cell>
          <cell r="BC306">
            <v>1225</v>
          </cell>
          <cell r="BD306">
            <v>655</v>
          </cell>
          <cell r="BE306">
            <v>570</v>
          </cell>
          <cell r="BF306">
            <v>1139</v>
          </cell>
          <cell r="BG306">
            <v>593</v>
          </cell>
          <cell r="BH306">
            <v>546</v>
          </cell>
          <cell r="BI306">
            <v>1080</v>
          </cell>
          <cell r="BJ306">
            <v>575</v>
          </cell>
          <cell r="BK306">
            <v>505</v>
          </cell>
          <cell r="BL306">
            <v>1070</v>
          </cell>
          <cell r="BM306">
            <v>561</v>
          </cell>
          <cell r="BN306">
            <v>509</v>
          </cell>
          <cell r="BO306">
            <v>1089</v>
          </cell>
          <cell r="BP306">
            <v>561</v>
          </cell>
          <cell r="BQ306">
            <v>528</v>
          </cell>
          <cell r="BR306">
            <v>1069</v>
          </cell>
          <cell r="BS306">
            <v>569</v>
          </cell>
          <cell r="BT306">
            <v>500</v>
          </cell>
          <cell r="BU306">
            <v>1125</v>
          </cell>
          <cell r="BV306">
            <v>588</v>
          </cell>
          <cell r="BW306">
            <v>537</v>
          </cell>
          <cell r="BX306">
            <v>1110</v>
          </cell>
          <cell r="BY306">
            <v>554</v>
          </cell>
          <cell r="BZ306">
            <v>556</v>
          </cell>
          <cell r="CA306">
            <v>764</v>
          </cell>
          <cell r="CB306">
            <v>409</v>
          </cell>
          <cell r="CC306">
            <v>355</v>
          </cell>
          <cell r="CD306">
            <v>783</v>
          </cell>
          <cell r="CE306">
            <v>408</v>
          </cell>
          <cell r="CF306">
            <v>375</v>
          </cell>
          <cell r="CG306">
            <v>897</v>
          </cell>
          <cell r="CH306">
            <v>426</v>
          </cell>
          <cell r="CI306">
            <v>471</v>
          </cell>
          <cell r="CJ306">
            <v>1074</v>
          </cell>
          <cell r="CK306">
            <v>532</v>
          </cell>
          <cell r="CL306">
            <v>542</v>
          </cell>
          <cell r="CM306">
            <v>1246</v>
          </cell>
          <cell r="CN306">
            <v>603</v>
          </cell>
          <cell r="CO306">
            <v>643</v>
          </cell>
          <cell r="CP306">
            <v>1272</v>
          </cell>
          <cell r="CQ306">
            <v>599</v>
          </cell>
          <cell r="CR306">
            <v>673</v>
          </cell>
          <cell r="CS306">
            <v>1324</v>
          </cell>
          <cell r="CT306">
            <v>660</v>
          </cell>
          <cell r="CU306">
            <v>664</v>
          </cell>
          <cell r="CV306">
            <v>1432</v>
          </cell>
          <cell r="CW306">
            <v>687</v>
          </cell>
          <cell r="CX306">
            <v>745</v>
          </cell>
          <cell r="CY306">
            <v>1620</v>
          </cell>
          <cell r="CZ306">
            <v>751</v>
          </cell>
          <cell r="DA306">
            <v>869</v>
          </cell>
          <cell r="DB306">
            <v>1642</v>
          </cell>
          <cell r="DC306">
            <v>815</v>
          </cell>
          <cell r="DD306">
            <v>827</v>
          </cell>
          <cell r="DE306">
            <v>1679</v>
          </cell>
          <cell r="DF306">
            <v>801</v>
          </cell>
          <cell r="DG306">
            <v>878</v>
          </cell>
          <cell r="DH306">
            <v>1740</v>
          </cell>
          <cell r="DI306">
            <v>844</v>
          </cell>
          <cell r="DJ306">
            <v>896</v>
          </cell>
          <cell r="DK306">
            <v>1593</v>
          </cell>
          <cell r="DL306">
            <v>753</v>
          </cell>
          <cell r="DM306">
            <v>840</v>
          </cell>
          <cell r="DN306">
            <v>1868</v>
          </cell>
          <cell r="DO306">
            <v>873</v>
          </cell>
          <cell r="DP306">
            <v>995</v>
          </cell>
          <cell r="DQ306">
            <v>1815</v>
          </cell>
          <cell r="DR306">
            <v>894</v>
          </cell>
          <cell r="DS306">
            <v>921</v>
          </cell>
          <cell r="DT306">
            <v>1786</v>
          </cell>
          <cell r="DU306">
            <v>857</v>
          </cell>
          <cell r="DV306">
            <v>929</v>
          </cell>
          <cell r="DW306">
            <v>1800</v>
          </cell>
          <cell r="DX306">
            <v>921</v>
          </cell>
          <cell r="DY306">
            <v>879</v>
          </cell>
          <cell r="DZ306">
            <v>1718</v>
          </cell>
          <cell r="EA306">
            <v>848</v>
          </cell>
          <cell r="EB306">
            <v>870</v>
          </cell>
          <cell r="EC306">
            <v>1635</v>
          </cell>
          <cell r="ED306">
            <v>807</v>
          </cell>
          <cell r="EE306">
            <v>828</v>
          </cell>
          <cell r="EF306">
            <v>1580</v>
          </cell>
          <cell r="EG306">
            <v>833</v>
          </cell>
          <cell r="EH306">
            <v>747</v>
          </cell>
          <cell r="EI306">
            <v>1511</v>
          </cell>
          <cell r="EJ306">
            <v>782</v>
          </cell>
          <cell r="EK306">
            <v>729</v>
          </cell>
          <cell r="EL306">
            <v>1501</v>
          </cell>
          <cell r="EM306">
            <v>762</v>
          </cell>
          <cell r="EN306">
            <v>739</v>
          </cell>
          <cell r="EO306">
            <v>1469</v>
          </cell>
          <cell r="EP306">
            <v>781</v>
          </cell>
          <cell r="EQ306">
            <v>688</v>
          </cell>
          <cell r="ER306">
            <v>1400</v>
          </cell>
          <cell r="ES306">
            <v>722</v>
          </cell>
          <cell r="ET306">
            <v>678</v>
          </cell>
          <cell r="EU306">
            <v>1434</v>
          </cell>
          <cell r="EV306">
            <v>678</v>
          </cell>
          <cell r="EW306">
            <v>756</v>
          </cell>
          <cell r="EX306">
            <v>1422</v>
          </cell>
          <cell r="EY306">
            <v>704</v>
          </cell>
          <cell r="EZ306">
            <v>718</v>
          </cell>
          <cell r="FA306">
            <v>1418</v>
          </cell>
          <cell r="FB306">
            <v>723</v>
          </cell>
          <cell r="FC306">
            <v>695</v>
          </cell>
          <cell r="FD306">
            <v>1354</v>
          </cell>
          <cell r="FE306">
            <v>690</v>
          </cell>
          <cell r="FF306">
            <v>664</v>
          </cell>
          <cell r="FG306">
            <v>1407</v>
          </cell>
          <cell r="FH306">
            <v>685</v>
          </cell>
          <cell r="FI306">
            <v>722</v>
          </cell>
          <cell r="FJ306">
            <v>1302</v>
          </cell>
          <cell r="FK306">
            <v>663</v>
          </cell>
          <cell r="FL306">
            <v>639</v>
          </cell>
          <cell r="FM306">
            <v>1367</v>
          </cell>
          <cell r="FN306">
            <v>714</v>
          </cell>
          <cell r="FO306">
            <v>653</v>
          </cell>
          <cell r="FP306">
            <v>1210</v>
          </cell>
          <cell r="FQ306">
            <v>631</v>
          </cell>
          <cell r="FR306">
            <v>579</v>
          </cell>
          <cell r="FS306">
            <v>1243</v>
          </cell>
          <cell r="FT306">
            <v>644</v>
          </cell>
          <cell r="FU306">
            <v>599</v>
          </cell>
          <cell r="FV306">
            <v>1238</v>
          </cell>
          <cell r="FW306">
            <v>628</v>
          </cell>
          <cell r="FX306">
            <v>610</v>
          </cell>
          <cell r="FY306">
            <v>1204</v>
          </cell>
          <cell r="FZ306">
            <v>619</v>
          </cell>
          <cell r="GA306">
            <v>585</v>
          </cell>
          <cell r="GB306">
            <v>1104</v>
          </cell>
          <cell r="GC306">
            <v>572</v>
          </cell>
          <cell r="GD306">
            <v>532</v>
          </cell>
          <cell r="GE306">
            <v>1093</v>
          </cell>
          <cell r="GF306">
            <v>528</v>
          </cell>
          <cell r="GG306">
            <v>565</v>
          </cell>
          <cell r="GH306">
            <v>1049</v>
          </cell>
          <cell r="GI306">
            <v>534</v>
          </cell>
          <cell r="GJ306">
            <v>515</v>
          </cell>
          <cell r="GK306">
            <v>997</v>
          </cell>
          <cell r="GL306">
            <v>505</v>
          </cell>
          <cell r="GM306">
            <v>492</v>
          </cell>
          <cell r="GN306">
            <v>971</v>
          </cell>
          <cell r="GO306">
            <v>519</v>
          </cell>
          <cell r="GP306">
            <v>452</v>
          </cell>
          <cell r="GQ306">
            <v>871</v>
          </cell>
          <cell r="GR306">
            <v>451</v>
          </cell>
          <cell r="GS306">
            <v>420</v>
          </cell>
          <cell r="GT306">
            <v>853</v>
          </cell>
          <cell r="GU306">
            <v>418</v>
          </cell>
          <cell r="GV306">
            <v>435</v>
          </cell>
          <cell r="GW306">
            <v>906</v>
          </cell>
          <cell r="GX306">
            <v>467</v>
          </cell>
          <cell r="GY306">
            <v>439</v>
          </cell>
          <cell r="GZ306">
            <v>768</v>
          </cell>
          <cell r="HA306">
            <v>383</v>
          </cell>
          <cell r="HB306">
            <v>385</v>
          </cell>
          <cell r="HC306">
            <v>763</v>
          </cell>
          <cell r="HD306">
            <v>399</v>
          </cell>
          <cell r="HE306">
            <v>364</v>
          </cell>
          <cell r="HF306">
            <v>775</v>
          </cell>
          <cell r="HG306">
            <v>375</v>
          </cell>
          <cell r="HH306">
            <v>400</v>
          </cell>
          <cell r="HI306">
            <v>721</v>
          </cell>
          <cell r="HJ306">
            <v>306</v>
          </cell>
          <cell r="HK306">
            <v>415</v>
          </cell>
          <cell r="HL306">
            <v>702</v>
          </cell>
          <cell r="HM306">
            <v>327</v>
          </cell>
          <cell r="HN306">
            <v>375</v>
          </cell>
          <cell r="HO306">
            <v>745</v>
          </cell>
          <cell r="HP306">
            <v>363</v>
          </cell>
          <cell r="HQ306">
            <v>382</v>
          </cell>
          <cell r="HR306">
            <v>818</v>
          </cell>
          <cell r="HS306">
            <v>407</v>
          </cell>
          <cell r="HT306">
            <v>411</v>
          </cell>
          <cell r="HU306">
            <v>649</v>
          </cell>
          <cell r="HV306">
            <v>307</v>
          </cell>
          <cell r="HW306">
            <v>342</v>
          </cell>
          <cell r="HX306">
            <v>619</v>
          </cell>
          <cell r="HY306">
            <v>298</v>
          </cell>
          <cell r="HZ306">
            <v>321</v>
          </cell>
          <cell r="IA306">
            <v>556</v>
          </cell>
          <cell r="IB306">
            <v>269</v>
          </cell>
          <cell r="IC306">
            <v>287</v>
          </cell>
          <cell r="ID306">
            <v>629</v>
          </cell>
          <cell r="IE306">
            <v>290</v>
          </cell>
          <cell r="IF306">
            <v>339</v>
          </cell>
          <cell r="IG306">
            <v>489</v>
          </cell>
          <cell r="IH306">
            <v>231</v>
          </cell>
          <cell r="II306">
            <v>258</v>
          </cell>
          <cell r="IJ306">
            <v>442</v>
          </cell>
          <cell r="IK306">
            <v>201</v>
          </cell>
          <cell r="IL306">
            <v>241</v>
          </cell>
          <cell r="IM306">
            <v>466</v>
          </cell>
          <cell r="IN306">
            <v>213</v>
          </cell>
          <cell r="IO306">
            <v>253</v>
          </cell>
          <cell r="IP306">
            <v>486</v>
          </cell>
          <cell r="IQ306">
            <v>238</v>
          </cell>
          <cell r="IR306">
            <v>248</v>
          </cell>
          <cell r="IS306">
            <v>451</v>
          </cell>
          <cell r="IT306">
            <v>190</v>
          </cell>
          <cell r="IU306">
            <v>261</v>
          </cell>
          <cell r="IV306">
            <v>493</v>
          </cell>
          <cell r="IW306">
            <v>229</v>
          </cell>
          <cell r="IX306">
            <v>264</v>
          </cell>
          <cell r="IY306">
            <v>434</v>
          </cell>
          <cell r="IZ306">
            <v>177</v>
          </cell>
          <cell r="JA306">
            <v>257</v>
          </cell>
          <cell r="JB306">
            <v>386</v>
          </cell>
          <cell r="JC306">
            <v>160</v>
          </cell>
          <cell r="JD306">
            <v>226</v>
          </cell>
          <cell r="JE306">
            <v>369</v>
          </cell>
          <cell r="JF306">
            <v>171</v>
          </cell>
          <cell r="JG306">
            <v>198</v>
          </cell>
          <cell r="JH306">
            <v>344</v>
          </cell>
          <cell r="JI306">
            <v>143</v>
          </cell>
          <cell r="JJ306">
            <v>201</v>
          </cell>
          <cell r="JK306">
            <v>328</v>
          </cell>
          <cell r="JL306">
            <v>133</v>
          </cell>
          <cell r="JM306">
            <v>195</v>
          </cell>
          <cell r="JN306">
            <v>323</v>
          </cell>
          <cell r="JO306">
            <v>153</v>
          </cell>
          <cell r="JP306">
            <v>170</v>
          </cell>
          <cell r="JQ306">
            <v>302</v>
          </cell>
          <cell r="JR306">
            <v>117</v>
          </cell>
          <cell r="JS306">
            <v>185</v>
          </cell>
          <cell r="JT306">
            <v>266</v>
          </cell>
          <cell r="JU306">
            <v>89</v>
          </cell>
          <cell r="JV306">
            <v>177</v>
          </cell>
          <cell r="JW306">
            <v>209</v>
          </cell>
          <cell r="JX306">
            <v>74</v>
          </cell>
          <cell r="JY306">
            <v>135</v>
          </cell>
          <cell r="JZ306">
            <v>175</v>
          </cell>
          <cell r="KA306">
            <v>43</v>
          </cell>
          <cell r="KB306">
            <v>132</v>
          </cell>
          <cell r="KC306">
            <v>159</v>
          </cell>
          <cell r="KD306">
            <v>40</v>
          </cell>
          <cell r="KE306">
            <v>119</v>
          </cell>
          <cell r="KF306">
            <v>695</v>
          </cell>
          <cell r="KG306">
            <v>212</v>
          </cell>
          <cell r="KH306">
            <v>483</v>
          </cell>
        </row>
        <row r="307">
          <cell r="C307" t="str">
            <v>Waveney</v>
          </cell>
          <cell r="D307" t="str">
            <v>E07000206</v>
          </cell>
          <cell r="E307" t="str">
            <v>Non-metropolitan District</v>
          </cell>
          <cell r="F307">
            <v>116182</v>
          </cell>
          <cell r="G307">
            <v>65695</v>
          </cell>
          <cell r="H307">
            <v>5.3469699099999994</v>
          </cell>
          <cell r="I307">
            <v>0.56544903685596737</v>
          </cell>
          <cell r="J307">
            <v>5626</v>
          </cell>
          <cell r="K307">
            <v>5252</v>
          </cell>
          <cell r="L307">
            <v>5680</v>
          </cell>
          <cell r="M307">
            <v>6070</v>
          </cell>
          <cell r="N307">
            <v>5991</v>
          </cell>
          <cell r="O307">
            <v>6288</v>
          </cell>
          <cell r="P307">
            <v>7714</v>
          </cell>
          <cell r="Q307">
            <v>8192</v>
          </cell>
          <cell r="R307">
            <v>7107</v>
          </cell>
          <cell r="S307">
            <v>7775</v>
          </cell>
          <cell r="T307">
            <v>56235</v>
          </cell>
          <cell r="U307">
            <v>59947</v>
          </cell>
          <cell r="V307">
            <v>1173</v>
          </cell>
          <cell r="W307">
            <v>595</v>
          </cell>
          <cell r="X307">
            <v>578</v>
          </cell>
          <cell r="Y307">
            <v>1221</v>
          </cell>
          <cell r="Z307">
            <v>622</v>
          </cell>
          <cell r="AA307">
            <v>599</v>
          </cell>
          <cell r="AB307">
            <v>1292</v>
          </cell>
          <cell r="AC307">
            <v>652</v>
          </cell>
          <cell r="AD307">
            <v>640</v>
          </cell>
          <cell r="AE307">
            <v>1292</v>
          </cell>
          <cell r="AF307">
            <v>630</v>
          </cell>
          <cell r="AG307">
            <v>662</v>
          </cell>
          <cell r="AH307">
            <v>1323</v>
          </cell>
          <cell r="AI307">
            <v>674</v>
          </cell>
          <cell r="AJ307">
            <v>649</v>
          </cell>
          <cell r="AK307">
            <v>1240</v>
          </cell>
          <cell r="AL307">
            <v>646</v>
          </cell>
          <cell r="AM307">
            <v>594</v>
          </cell>
          <cell r="AN307">
            <v>1338</v>
          </cell>
          <cell r="AO307">
            <v>671</v>
          </cell>
          <cell r="AP307">
            <v>667</v>
          </cell>
          <cell r="AQ307">
            <v>1334</v>
          </cell>
          <cell r="AR307">
            <v>702</v>
          </cell>
          <cell r="AS307">
            <v>632</v>
          </cell>
          <cell r="AT307">
            <v>1293</v>
          </cell>
          <cell r="AU307">
            <v>640</v>
          </cell>
          <cell r="AV307">
            <v>653</v>
          </cell>
          <cell r="AW307">
            <v>1190</v>
          </cell>
          <cell r="AX307">
            <v>592</v>
          </cell>
          <cell r="AY307">
            <v>598</v>
          </cell>
          <cell r="AZ307">
            <v>1179</v>
          </cell>
          <cell r="BA307">
            <v>608</v>
          </cell>
          <cell r="BB307">
            <v>571</v>
          </cell>
          <cell r="BC307">
            <v>1222</v>
          </cell>
          <cell r="BD307">
            <v>600</v>
          </cell>
          <cell r="BE307">
            <v>622</v>
          </cell>
          <cell r="BF307">
            <v>1199</v>
          </cell>
          <cell r="BG307">
            <v>600</v>
          </cell>
          <cell r="BH307">
            <v>599</v>
          </cell>
          <cell r="BI307">
            <v>1195</v>
          </cell>
          <cell r="BJ307">
            <v>594</v>
          </cell>
          <cell r="BK307">
            <v>601</v>
          </cell>
          <cell r="BL307">
            <v>1171</v>
          </cell>
          <cell r="BM307">
            <v>558</v>
          </cell>
          <cell r="BN307">
            <v>613</v>
          </cell>
          <cell r="BO307">
            <v>1320</v>
          </cell>
          <cell r="BP307">
            <v>712</v>
          </cell>
          <cell r="BQ307">
            <v>608</v>
          </cell>
          <cell r="BR307">
            <v>1222</v>
          </cell>
          <cell r="BS307">
            <v>642</v>
          </cell>
          <cell r="BT307">
            <v>580</v>
          </cell>
          <cell r="BU307">
            <v>1337</v>
          </cell>
          <cell r="BV307">
            <v>673</v>
          </cell>
          <cell r="BW307">
            <v>664</v>
          </cell>
          <cell r="BX307">
            <v>1352</v>
          </cell>
          <cell r="BY307">
            <v>685</v>
          </cell>
          <cell r="BZ307">
            <v>667</v>
          </cell>
          <cell r="CA307">
            <v>1107</v>
          </cell>
          <cell r="CB307">
            <v>609</v>
          </cell>
          <cell r="CC307">
            <v>498</v>
          </cell>
          <cell r="CD307">
            <v>1059</v>
          </cell>
          <cell r="CE307">
            <v>568</v>
          </cell>
          <cell r="CF307">
            <v>491</v>
          </cell>
          <cell r="CG307">
            <v>1138</v>
          </cell>
          <cell r="CH307">
            <v>626</v>
          </cell>
          <cell r="CI307">
            <v>512</v>
          </cell>
          <cell r="CJ307">
            <v>1205</v>
          </cell>
          <cell r="CK307">
            <v>613</v>
          </cell>
          <cell r="CL307">
            <v>592</v>
          </cell>
          <cell r="CM307">
            <v>1237</v>
          </cell>
          <cell r="CN307">
            <v>603</v>
          </cell>
          <cell r="CO307">
            <v>634</v>
          </cell>
          <cell r="CP307">
            <v>1221</v>
          </cell>
          <cell r="CQ307">
            <v>607</v>
          </cell>
          <cell r="CR307">
            <v>614</v>
          </cell>
          <cell r="CS307">
            <v>1207</v>
          </cell>
          <cell r="CT307">
            <v>637</v>
          </cell>
          <cell r="CU307">
            <v>570</v>
          </cell>
          <cell r="CV307">
            <v>1229</v>
          </cell>
          <cell r="CW307">
            <v>580</v>
          </cell>
          <cell r="CX307">
            <v>649</v>
          </cell>
          <cell r="CY307">
            <v>1251</v>
          </cell>
          <cell r="CZ307">
            <v>614</v>
          </cell>
          <cell r="DA307">
            <v>637</v>
          </cell>
          <cell r="DB307">
            <v>1189</v>
          </cell>
          <cell r="DC307">
            <v>557</v>
          </cell>
          <cell r="DD307">
            <v>632</v>
          </cell>
          <cell r="DE307">
            <v>1189</v>
          </cell>
          <cell r="DF307">
            <v>566</v>
          </cell>
          <cell r="DG307">
            <v>623</v>
          </cell>
          <cell r="DH307">
            <v>1143</v>
          </cell>
          <cell r="DI307">
            <v>556</v>
          </cell>
          <cell r="DJ307">
            <v>587</v>
          </cell>
          <cell r="DK307">
            <v>1132</v>
          </cell>
          <cell r="DL307">
            <v>525</v>
          </cell>
          <cell r="DM307">
            <v>607</v>
          </cell>
          <cell r="DN307">
            <v>1082</v>
          </cell>
          <cell r="DO307">
            <v>530</v>
          </cell>
          <cell r="DP307">
            <v>552</v>
          </cell>
          <cell r="DQ307">
            <v>1107</v>
          </cell>
          <cell r="DR307">
            <v>520</v>
          </cell>
          <cell r="DS307">
            <v>587</v>
          </cell>
          <cell r="DT307">
            <v>1221</v>
          </cell>
          <cell r="DU307">
            <v>595</v>
          </cell>
          <cell r="DV307">
            <v>626</v>
          </cell>
          <cell r="DW307">
            <v>1176</v>
          </cell>
          <cell r="DX307">
            <v>578</v>
          </cell>
          <cell r="DY307">
            <v>598</v>
          </cell>
          <cell r="DZ307">
            <v>1169</v>
          </cell>
          <cell r="EA307">
            <v>578</v>
          </cell>
          <cell r="EB307">
            <v>591</v>
          </cell>
          <cell r="EC307">
            <v>974</v>
          </cell>
          <cell r="ED307">
            <v>489</v>
          </cell>
          <cell r="EE307">
            <v>485</v>
          </cell>
          <cell r="EF307">
            <v>1097</v>
          </cell>
          <cell r="EG307">
            <v>511</v>
          </cell>
          <cell r="EH307">
            <v>586</v>
          </cell>
          <cell r="EI307">
            <v>1127</v>
          </cell>
          <cell r="EJ307">
            <v>561</v>
          </cell>
          <cell r="EK307">
            <v>566</v>
          </cell>
          <cell r="EL307">
            <v>1174</v>
          </cell>
          <cell r="EM307">
            <v>558</v>
          </cell>
          <cell r="EN307">
            <v>616</v>
          </cell>
          <cell r="EO307">
            <v>1282</v>
          </cell>
          <cell r="EP307">
            <v>643</v>
          </cell>
          <cell r="EQ307">
            <v>639</v>
          </cell>
          <cell r="ER307">
            <v>1320</v>
          </cell>
          <cell r="ES307">
            <v>614</v>
          </cell>
          <cell r="ET307">
            <v>706</v>
          </cell>
          <cell r="EU307">
            <v>1417</v>
          </cell>
          <cell r="EV307">
            <v>677</v>
          </cell>
          <cell r="EW307">
            <v>740</v>
          </cell>
          <cell r="EX307">
            <v>1543</v>
          </cell>
          <cell r="EY307">
            <v>782</v>
          </cell>
          <cell r="EZ307">
            <v>761</v>
          </cell>
          <cell r="FA307">
            <v>1447</v>
          </cell>
          <cell r="FB307">
            <v>704</v>
          </cell>
          <cell r="FC307">
            <v>743</v>
          </cell>
          <cell r="FD307">
            <v>1555</v>
          </cell>
          <cell r="FE307">
            <v>779</v>
          </cell>
          <cell r="FF307">
            <v>776</v>
          </cell>
          <cell r="FG307">
            <v>1586</v>
          </cell>
          <cell r="FH307">
            <v>748</v>
          </cell>
          <cell r="FI307">
            <v>838</v>
          </cell>
          <cell r="FJ307">
            <v>1705</v>
          </cell>
          <cell r="FK307">
            <v>831</v>
          </cell>
          <cell r="FL307">
            <v>874</v>
          </cell>
          <cell r="FM307">
            <v>1658</v>
          </cell>
          <cell r="FN307">
            <v>791</v>
          </cell>
          <cell r="FO307">
            <v>867</v>
          </cell>
          <cell r="FP307">
            <v>1581</v>
          </cell>
          <cell r="FQ307">
            <v>785</v>
          </cell>
          <cell r="FR307">
            <v>796</v>
          </cell>
          <cell r="FS307">
            <v>1635</v>
          </cell>
          <cell r="FT307">
            <v>784</v>
          </cell>
          <cell r="FU307">
            <v>851</v>
          </cell>
          <cell r="FV307">
            <v>1541</v>
          </cell>
          <cell r="FW307">
            <v>756</v>
          </cell>
          <cell r="FX307">
            <v>785</v>
          </cell>
          <cell r="FY307">
            <v>1579</v>
          </cell>
          <cell r="FZ307">
            <v>753</v>
          </cell>
          <cell r="GA307">
            <v>826</v>
          </cell>
          <cell r="GB307">
            <v>1619</v>
          </cell>
          <cell r="GC307">
            <v>783</v>
          </cell>
          <cell r="GD307">
            <v>836</v>
          </cell>
          <cell r="GE307">
            <v>1507</v>
          </cell>
          <cell r="GF307">
            <v>747</v>
          </cell>
          <cell r="GG307">
            <v>760</v>
          </cell>
          <cell r="GH307">
            <v>1456</v>
          </cell>
          <cell r="GI307">
            <v>698</v>
          </cell>
          <cell r="GJ307">
            <v>758</v>
          </cell>
          <cell r="GK307">
            <v>1503</v>
          </cell>
          <cell r="GL307">
            <v>721</v>
          </cell>
          <cell r="GM307">
            <v>782</v>
          </cell>
          <cell r="GN307">
            <v>1453</v>
          </cell>
          <cell r="GO307">
            <v>707</v>
          </cell>
          <cell r="GP307">
            <v>746</v>
          </cell>
          <cell r="GQ307">
            <v>1489</v>
          </cell>
          <cell r="GR307">
            <v>696</v>
          </cell>
          <cell r="GS307">
            <v>793</v>
          </cell>
          <cell r="GT307">
            <v>1359</v>
          </cell>
          <cell r="GU307">
            <v>636</v>
          </cell>
          <cell r="GV307">
            <v>723</v>
          </cell>
          <cell r="GW307">
            <v>1505</v>
          </cell>
          <cell r="GX307">
            <v>715</v>
          </cell>
          <cell r="GY307">
            <v>790</v>
          </cell>
          <cell r="GZ307">
            <v>1562</v>
          </cell>
          <cell r="HA307">
            <v>734</v>
          </cell>
          <cell r="HB307">
            <v>828</v>
          </cell>
          <cell r="HC307">
            <v>1517</v>
          </cell>
          <cell r="HD307">
            <v>711</v>
          </cell>
          <cell r="HE307">
            <v>806</v>
          </cell>
          <cell r="HF307">
            <v>1531</v>
          </cell>
          <cell r="HG307">
            <v>742</v>
          </cell>
          <cell r="HH307">
            <v>789</v>
          </cell>
          <cell r="HI307">
            <v>1588</v>
          </cell>
          <cell r="HJ307">
            <v>780</v>
          </cell>
          <cell r="HK307">
            <v>808</v>
          </cell>
          <cell r="HL307">
            <v>1706</v>
          </cell>
          <cell r="HM307">
            <v>815</v>
          </cell>
          <cell r="HN307">
            <v>891</v>
          </cell>
          <cell r="HO307">
            <v>1942</v>
          </cell>
          <cell r="HP307">
            <v>946</v>
          </cell>
          <cell r="HQ307">
            <v>996</v>
          </cell>
          <cell r="HR307">
            <v>2209</v>
          </cell>
          <cell r="HS307">
            <v>1075</v>
          </cell>
          <cell r="HT307">
            <v>1134</v>
          </cell>
          <cell r="HU307">
            <v>1704</v>
          </cell>
          <cell r="HV307">
            <v>851</v>
          </cell>
          <cell r="HW307">
            <v>853</v>
          </cell>
          <cell r="HX307">
            <v>1593</v>
          </cell>
          <cell r="HY307">
            <v>799</v>
          </cell>
          <cell r="HZ307">
            <v>794</v>
          </cell>
          <cell r="IA307">
            <v>1581</v>
          </cell>
          <cell r="IB307">
            <v>762</v>
          </cell>
          <cell r="IC307">
            <v>819</v>
          </cell>
          <cell r="ID307">
            <v>1460</v>
          </cell>
          <cell r="IE307">
            <v>682</v>
          </cell>
          <cell r="IF307">
            <v>778</v>
          </cell>
          <cell r="IG307">
            <v>1358</v>
          </cell>
          <cell r="IH307">
            <v>655</v>
          </cell>
          <cell r="II307">
            <v>703</v>
          </cell>
          <cell r="IJ307">
            <v>1084</v>
          </cell>
          <cell r="IK307">
            <v>498</v>
          </cell>
          <cell r="IL307">
            <v>586</v>
          </cell>
          <cell r="IM307">
            <v>1210</v>
          </cell>
          <cell r="IN307">
            <v>611</v>
          </cell>
          <cell r="IO307">
            <v>599</v>
          </cell>
          <cell r="IP307">
            <v>1143</v>
          </cell>
          <cell r="IQ307">
            <v>530</v>
          </cell>
          <cell r="IR307">
            <v>613</v>
          </cell>
          <cell r="IS307">
            <v>1167</v>
          </cell>
          <cell r="IT307">
            <v>595</v>
          </cell>
          <cell r="IU307">
            <v>572</v>
          </cell>
          <cell r="IV307">
            <v>1157</v>
          </cell>
          <cell r="IW307">
            <v>536</v>
          </cell>
          <cell r="IX307">
            <v>621</v>
          </cell>
          <cell r="IY307">
            <v>1009</v>
          </cell>
          <cell r="IZ307">
            <v>454</v>
          </cell>
          <cell r="JA307">
            <v>555</v>
          </cell>
          <cell r="JB307">
            <v>965</v>
          </cell>
          <cell r="JC307">
            <v>419</v>
          </cell>
          <cell r="JD307">
            <v>546</v>
          </cell>
          <cell r="JE307">
            <v>874</v>
          </cell>
          <cell r="JF307">
            <v>380</v>
          </cell>
          <cell r="JG307">
            <v>494</v>
          </cell>
          <cell r="JH307">
            <v>864</v>
          </cell>
          <cell r="JI307">
            <v>370</v>
          </cell>
          <cell r="JJ307">
            <v>494</v>
          </cell>
          <cell r="JK307">
            <v>804</v>
          </cell>
          <cell r="JL307">
            <v>363</v>
          </cell>
          <cell r="JM307">
            <v>441</v>
          </cell>
          <cell r="JN307">
            <v>736</v>
          </cell>
          <cell r="JO307">
            <v>308</v>
          </cell>
          <cell r="JP307">
            <v>428</v>
          </cell>
          <cell r="JQ307">
            <v>681</v>
          </cell>
          <cell r="JR307">
            <v>268</v>
          </cell>
          <cell r="JS307">
            <v>413</v>
          </cell>
          <cell r="JT307">
            <v>583</v>
          </cell>
          <cell r="JU307">
            <v>234</v>
          </cell>
          <cell r="JV307">
            <v>349</v>
          </cell>
          <cell r="JW307">
            <v>570</v>
          </cell>
          <cell r="JX307">
            <v>226</v>
          </cell>
          <cell r="JY307">
            <v>344</v>
          </cell>
          <cell r="JZ307">
            <v>477</v>
          </cell>
          <cell r="KA307">
            <v>177</v>
          </cell>
          <cell r="KB307">
            <v>300</v>
          </cell>
          <cell r="KC307">
            <v>408</v>
          </cell>
          <cell r="KD307">
            <v>159</v>
          </cell>
          <cell r="KE307">
            <v>249</v>
          </cell>
          <cell r="KF307">
            <v>1632</v>
          </cell>
          <cell r="KG307">
            <v>528</v>
          </cell>
          <cell r="KH307">
            <v>1104</v>
          </cell>
        </row>
        <row r="308">
          <cell r="C308" t="str">
            <v>Waverley</v>
          </cell>
          <cell r="D308" t="str">
            <v>E07000216</v>
          </cell>
          <cell r="E308" t="str">
            <v>Non-metropolitan District</v>
          </cell>
          <cell r="F308">
            <v>123315</v>
          </cell>
          <cell r="G308">
            <v>72201</v>
          </cell>
          <cell r="H308">
            <v>2.4753951999999999</v>
          </cell>
          <cell r="I308">
            <v>0.58550054737866442</v>
          </cell>
          <cell r="J308">
            <v>6378</v>
          </cell>
          <cell r="K308">
            <v>5498</v>
          </cell>
          <cell r="L308">
            <v>5089</v>
          </cell>
          <cell r="M308">
            <v>5396</v>
          </cell>
          <cell r="N308">
            <v>7863</v>
          </cell>
          <cell r="O308">
            <v>8705</v>
          </cell>
          <cell r="P308">
            <v>9190</v>
          </cell>
          <cell r="Q308">
            <v>9431</v>
          </cell>
          <cell r="R308">
            <v>7166</v>
          </cell>
          <cell r="S308">
            <v>7485</v>
          </cell>
          <cell r="T308">
            <v>60226</v>
          </cell>
          <cell r="U308">
            <v>63089</v>
          </cell>
          <cell r="V308">
            <v>1268</v>
          </cell>
          <cell r="W308">
            <v>653</v>
          </cell>
          <cell r="X308">
            <v>615</v>
          </cell>
          <cell r="Y308">
            <v>1289</v>
          </cell>
          <cell r="Z308">
            <v>668</v>
          </cell>
          <cell r="AA308">
            <v>621</v>
          </cell>
          <cell r="AB308">
            <v>1478</v>
          </cell>
          <cell r="AC308">
            <v>791</v>
          </cell>
          <cell r="AD308">
            <v>687</v>
          </cell>
          <cell r="AE308">
            <v>1559</v>
          </cell>
          <cell r="AF308">
            <v>812</v>
          </cell>
          <cell r="AG308">
            <v>747</v>
          </cell>
          <cell r="AH308">
            <v>1533</v>
          </cell>
          <cell r="AI308">
            <v>749</v>
          </cell>
          <cell r="AJ308">
            <v>784</v>
          </cell>
          <cell r="AK308">
            <v>1683</v>
          </cell>
          <cell r="AL308">
            <v>816</v>
          </cell>
          <cell r="AM308">
            <v>867</v>
          </cell>
          <cell r="AN308">
            <v>1571</v>
          </cell>
          <cell r="AO308">
            <v>800</v>
          </cell>
          <cell r="AP308">
            <v>771</v>
          </cell>
          <cell r="AQ308">
            <v>1655</v>
          </cell>
          <cell r="AR308">
            <v>901</v>
          </cell>
          <cell r="AS308">
            <v>754</v>
          </cell>
          <cell r="AT308">
            <v>1652</v>
          </cell>
          <cell r="AU308">
            <v>860</v>
          </cell>
          <cell r="AV308">
            <v>792</v>
          </cell>
          <cell r="AW308">
            <v>1569</v>
          </cell>
          <cell r="AX308">
            <v>798</v>
          </cell>
          <cell r="AY308">
            <v>771</v>
          </cell>
          <cell r="AZ308">
            <v>1507</v>
          </cell>
          <cell r="BA308">
            <v>807</v>
          </cell>
          <cell r="BB308">
            <v>700</v>
          </cell>
          <cell r="BC308">
            <v>1558</v>
          </cell>
          <cell r="BD308">
            <v>773</v>
          </cell>
          <cell r="BE308">
            <v>785</v>
          </cell>
          <cell r="BF308">
            <v>1462</v>
          </cell>
          <cell r="BG308">
            <v>756</v>
          </cell>
          <cell r="BH308">
            <v>706</v>
          </cell>
          <cell r="BI308">
            <v>1477</v>
          </cell>
          <cell r="BJ308">
            <v>771</v>
          </cell>
          <cell r="BK308">
            <v>706</v>
          </cell>
          <cell r="BL308">
            <v>1690</v>
          </cell>
          <cell r="BM308">
            <v>928</v>
          </cell>
          <cell r="BN308">
            <v>762</v>
          </cell>
          <cell r="BO308">
            <v>1569</v>
          </cell>
          <cell r="BP308">
            <v>850</v>
          </cell>
          <cell r="BQ308">
            <v>719</v>
          </cell>
          <cell r="BR308">
            <v>1715</v>
          </cell>
          <cell r="BS308">
            <v>957</v>
          </cell>
          <cell r="BT308">
            <v>758</v>
          </cell>
          <cell r="BU308">
            <v>1802</v>
          </cell>
          <cell r="BV308">
            <v>958</v>
          </cell>
          <cell r="BW308">
            <v>844</v>
          </cell>
          <cell r="BX308">
            <v>1650</v>
          </cell>
          <cell r="BY308">
            <v>868</v>
          </cell>
          <cell r="BZ308">
            <v>782</v>
          </cell>
          <cell r="CA308">
            <v>1240</v>
          </cell>
          <cell r="CB308">
            <v>690</v>
          </cell>
          <cell r="CC308">
            <v>550</v>
          </cell>
          <cell r="CD308">
            <v>991</v>
          </cell>
          <cell r="CE308">
            <v>536</v>
          </cell>
          <cell r="CF308">
            <v>455</v>
          </cell>
          <cell r="CG308">
            <v>1072</v>
          </cell>
          <cell r="CH308">
            <v>589</v>
          </cell>
          <cell r="CI308">
            <v>483</v>
          </cell>
          <cell r="CJ308">
            <v>1175</v>
          </cell>
          <cell r="CK308">
            <v>636</v>
          </cell>
          <cell r="CL308">
            <v>539</v>
          </cell>
          <cell r="CM308">
            <v>1096</v>
          </cell>
          <cell r="CN308">
            <v>562</v>
          </cell>
          <cell r="CO308">
            <v>534</v>
          </cell>
          <cell r="CP308">
            <v>1135</v>
          </cell>
          <cell r="CQ308">
            <v>582</v>
          </cell>
          <cell r="CR308">
            <v>553</v>
          </cell>
          <cell r="CS308">
            <v>976</v>
          </cell>
          <cell r="CT308">
            <v>508</v>
          </cell>
          <cell r="CU308">
            <v>468</v>
          </cell>
          <cell r="CV308">
            <v>906</v>
          </cell>
          <cell r="CW308">
            <v>491</v>
          </cell>
          <cell r="CX308">
            <v>415</v>
          </cell>
          <cell r="CY308">
            <v>928</v>
          </cell>
          <cell r="CZ308">
            <v>483</v>
          </cell>
          <cell r="DA308">
            <v>445</v>
          </cell>
          <cell r="DB308">
            <v>929</v>
          </cell>
          <cell r="DC308">
            <v>444</v>
          </cell>
          <cell r="DD308">
            <v>485</v>
          </cell>
          <cell r="DE308">
            <v>996</v>
          </cell>
          <cell r="DF308">
            <v>503</v>
          </cell>
          <cell r="DG308">
            <v>493</v>
          </cell>
          <cell r="DH308">
            <v>1039</v>
          </cell>
          <cell r="DI308">
            <v>506</v>
          </cell>
          <cell r="DJ308">
            <v>533</v>
          </cell>
          <cell r="DK308">
            <v>1098</v>
          </cell>
          <cell r="DL308">
            <v>522</v>
          </cell>
          <cell r="DM308">
            <v>576</v>
          </cell>
          <cell r="DN308">
            <v>1136</v>
          </cell>
          <cell r="DO308">
            <v>478</v>
          </cell>
          <cell r="DP308">
            <v>658</v>
          </cell>
          <cell r="DQ308">
            <v>1187</v>
          </cell>
          <cell r="DR308">
            <v>571</v>
          </cell>
          <cell r="DS308">
            <v>616</v>
          </cell>
          <cell r="DT308">
            <v>1290</v>
          </cell>
          <cell r="DU308">
            <v>583</v>
          </cell>
          <cell r="DV308">
            <v>707</v>
          </cell>
          <cell r="DW308">
            <v>1389</v>
          </cell>
          <cell r="DX308">
            <v>647</v>
          </cell>
          <cell r="DY308">
            <v>742</v>
          </cell>
          <cell r="DZ308">
            <v>1435</v>
          </cell>
          <cell r="EA308">
            <v>675</v>
          </cell>
          <cell r="EB308">
            <v>760</v>
          </cell>
          <cell r="EC308">
            <v>1467</v>
          </cell>
          <cell r="ED308">
            <v>637</v>
          </cell>
          <cell r="EE308">
            <v>830</v>
          </cell>
          <cell r="EF308">
            <v>1531</v>
          </cell>
          <cell r="EG308">
            <v>683</v>
          </cell>
          <cell r="EH308">
            <v>848</v>
          </cell>
          <cell r="EI308">
            <v>1570</v>
          </cell>
          <cell r="EJ308">
            <v>736</v>
          </cell>
          <cell r="EK308">
            <v>834</v>
          </cell>
          <cell r="EL308">
            <v>1757</v>
          </cell>
          <cell r="EM308">
            <v>877</v>
          </cell>
          <cell r="EN308">
            <v>880</v>
          </cell>
          <cell r="EO308">
            <v>1722</v>
          </cell>
          <cell r="EP308">
            <v>832</v>
          </cell>
          <cell r="EQ308">
            <v>890</v>
          </cell>
          <cell r="ER308">
            <v>1750</v>
          </cell>
          <cell r="ES308">
            <v>854</v>
          </cell>
          <cell r="ET308">
            <v>896</v>
          </cell>
          <cell r="EU308">
            <v>1975</v>
          </cell>
          <cell r="EV308">
            <v>964</v>
          </cell>
          <cell r="EW308">
            <v>1011</v>
          </cell>
          <cell r="EX308">
            <v>1972</v>
          </cell>
          <cell r="EY308">
            <v>958</v>
          </cell>
          <cell r="EZ308">
            <v>1014</v>
          </cell>
          <cell r="FA308">
            <v>1827</v>
          </cell>
          <cell r="FB308">
            <v>955</v>
          </cell>
          <cell r="FC308">
            <v>872</v>
          </cell>
          <cell r="FD308">
            <v>1862</v>
          </cell>
          <cell r="FE308">
            <v>954</v>
          </cell>
          <cell r="FF308">
            <v>908</v>
          </cell>
          <cell r="FG308">
            <v>1945</v>
          </cell>
          <cell r="FH308">
            <v>929</v>
          </cell>
          <cell r="FI308">
            <v>1016</v>
          </cell>
          <cell r="FJ308">
            <v>1916</v>
          </cell>
          <cell r="FK308">
            <v>981</v>
          </cell>
          <cell r="FL308">
            <v>935</v>
          </cell>
          <cell r="FM308">
            <v>1896</v>
          </cell>
          <cell r="FN308">
            <v>918</v>
          </cell>
          <cell r="FO308">
            <v>978</v>
          </cell>
          <cell r="FP308">
            <v>1937</v>
          </cell>
          <cell r="FQ308">
            <v>912</v>
          </cell>
          <cell r="FR308">
            <v>1025</v>
          </cell>
          <cell r="FS308">
            <v>1856</v>
          </cell>
          <cell r="FT308">
            <v>917</v>
          </cell>
          <cell r="FU308">
            <v>939</v>
          </cell>
          <cell r="FV308">
            <v>1851</v>
          </cell>
          <cell r="FW308">
            <v>888</v>
          </cell>
          <cell r="FX308">
            <v>963</v>
          </cell>
          <cell r="FY308">
            <v>1783</v>
          </cell>
          <cell r="FZ308">
            <v>870</v>
          </cell>
          <cell r="GA308">
            <v>913</v>
          </cell>
          <cell r="GB308">
            <v>1748</v>
          </cell>
          <cell r="GC308">
            <v>866</v>
          </cell>
          <cell r="GD308">
            <v>882</v>
          </cell>
          <cell r="GE308">
            <v>1678</v>
          </cell>
          <cell r="GF308">
            <v>826</v>
          </cell>
          <cell r="GG308">
            <v>852</v>
          </cell>
          <cell r="GH308">
            <v>1605</v>
          </cell>
          <cell r="GI308">
            <v>809</v>
          </cell>
          <cell r="GJ308">
            <v>796</v>
          </cell>
          <cell r="GK308">
            <v>1553</v>
          </cell>
          <cell r="GL308">
            <v>775</v>
          </cell>
          <cell r="GM308">
            <v>778</v>
          </cell>
          <cell r="GN308">
            <v>1542</v>
          </cell>
          <cell r="GO308">
            <v>758</v>
          </cell>
          <cell r="GP308">
            <v>784</v>
          </cell>
          <cell r="GQ308">
            <v>1480</v>
          </cell>
          <cell r="GR308">
            <v>713</v>
          </cell>
          <cell r="GS308">
            <v>767</v>
          </cell>
          <cell r="GT308">
            <v>1371</v>
          </cell>
          <cell r="GU308">
            <v>657</v>
          </cell>
          <cell r="GV308">
            <v>714</v>
          </cell>
          <cell r="GW308">
            <v>1384</v>
          </cell>
          <cell r="GX308">
            <v>692</v>
          </cell>
          <cell r="GY308">
            <v>692</v>
          </cell>
          <cell r="GZ308">
            <v>1325</v>
          </cell>
          <cell r="HA308">
            <v>660</v>
          </cell>
          <cell r="HB308">
            <v>665</v>
          </cell>
          <cell r="HC308">
            <v>1347</v>
          </cell>
          <cell r="HD308">
            <v>623</v>
          </cell>
          <cell r="HE308">
            <v>724</v>
          </cell>
          <cell r="HF308">
            <v>1366</v>
          </cell>
          <cell r="HG308">
            <v>653</v>
          </cell>
          <cell r="HH308">
            <v>713</v>
          </cell>
          <cell r="HI308">
            <v>1395</v>
          </cell>
          <cell r="HJ308">
            <v>623</v>
          </cell>
          <cell r="HK308">
            <v>772</v>
          </cell>
          <cell r="HL308">
            <v>1507</v>
          </cell>
          <cell r="HM308">
            <v>744</v>
          </cell>
          <cell r="HN308">
            <v>763</v>
          </cell>
          <cell r="HO308">
            <v>1540</v>
          </cell>
          <cell r="HP308">
            <v>743</v>
          </cell>
          <cell r="HQ308">
            <v>797</v>
          </cell>
          <cell r="HR308">
            <v>1699</v>
          </cell>
          <cell r="HS308">
            <v>809</v>
          </cell>
          <cell r="HT308">
            <v>890</v>
          </cell>
          <cell r="HU308">
            <v>1389</v>
          </cell>
          <cell r="HV308">
            <v>647</v>
          </cell>
          <cell r="HW308">
            <v>742</v>
          </cell>
          <cell r="HX308">
            <v>1369</v>
          </cell>
          <cell r="HY308">
            <v>651</v>
          </cell>
          <cell r="HZ308">
            <v>718</v>
          </cell>
          <cell r="IA308">
            <v>1376</v>
          </cell>
          <cell r="IB308">
            <v>675</v>
          </cell>
          <cell r="IC308">
            <v>701</v>
          </cell>
          <cell r="ID308">
            <v>1318</v>
          </cell>
          <cell r="IE308">
            <v>621</v>
          </cell>
          <cell r="IF308">
            <v>697</v>
          </cell>
          <cell r="IG308">
            <v>1097</v>
          </cell>
          <cell r="IH308">
            <v>496</v>
          </cell>
          <cell r="II308">
            <v>601</v>
          </cell>
          <cell r="IJ308">
            <v>957</v>
          </cell>
          <cell r="IK308">
            <v>424</v>
          </cell>
          <cell r="IL308">
            <v>533</v>
          </cell>
          <cell r="IM308">
            <v>964</v>
          </cell>
          <cell r="IN308">
            <v>473</v>
          </cell>
          <cell r="IO308">
            <v>491</v>
          </cell>
          <cell r="IP308">
            <v>1050</v>
          </cell>
          <cell r="IQ308">
            <v>491</v>
          </cell>
          <cell r="IR308">
            <v>559</v>
          </cell>
          <cell r="IS308">
            <v>975</v>
          </cell>
          <cell r="IT308">
            <v>445</v>
          </cell>
          <cell r="IU308">
            <v>530</v>
          </cell>
          <cell r="IV308">
            <v>921</v>
          </cell>
          <cell r="IW308">
            <v>416</v>
          </cell>
          <cell r="IX308">
            <v>505</v>
          </cell>
          <cell r="IY308">
            <v>919</v>
          </cell>
          <cell r="IZ308">
            <v>430</v>
          </cell>
          <cell r="JA308">
            <v>489</v>
          </cell>
          <cell r="JB308">
            <v>854</v>
          </cell>
          <cell r="JC308">
            <v>382</v>
          </cell>
          <cell r="JD308">
            <v>472</v>
          </cell>
          <cell r="JE308">
            <v>783</v>
          </cell>
          <cell r="JF308">
            <v>304</v>
          </cell>
          <cell r="JG308">
            <v>479</v>
          </cell>
          <cell r="JH308">
            <v>773</v>
          </cell>
          <cell r="JI308">
            <v>318</v>
          </cell>
          <cell r="JJ308">
            <v>455</v>
          </cell>
          <cell r="JK308">
            <v>719</v>
          </cell>
          <cell r="JL308">
            <v>335</v>
          </cell>
          <cell r="JM308">
            <v>384</v>
          </cell>
          <cell r="JN308">
            <v>688</v>
          </cell>
          <cell r="JO308">
            <v>275</v>
          </cell>
          <cell r="JP308">
            <v>413</v>
          </cell>
          <cell r="JQ308">
            <v>647</v>
          </cell>
          <cell r="JR308">
            <v>290</v>
          </cell>
          <cell r="JS308">
            <v>357</v>
          </cell>
          <cell r="JT308">
            <v>555</v>
          </cell>
          <cell r="JU308">
            <v>215</v>
          </cell>
          <cell r="JV308">
            <v>340</v>
          </cell>
          <cell r="JW308">
            <v>491</v>
          </cell>
          <cell r="JX308">
            <v>184</v>
          </cell>
          <cell r="JY308">
            <v>307</v>
          </cell>
          <cell r="JZ308">
            <v>470</v>
          </cell>
          <cell r="KA308">
            <v>156</v>
          </cell>
          <cell r="KB308">
            <v>314</v>
          </cell>
          <cell r="KC308">
            <v>410</v>
          </cell>
          <cell r="KD308">
            <v>150</v>
          </cell>
          <cell r="KE308">
            <v>260</v>
          </cell>
          <cell r="KF308">
            <v>1728</v>
          </cell>
          <cell r="KG308">
            <v>510</v>
          </cell>
          <cell r="KH308">
            <v>1218</v>
          </cell>
        </row>
        <row r="309">
          <cell r="C309" t="str">
            <v>Wealden</v>
          </cell>
          <cell r="D309" t="str">
            <v>E07000065</v>
          </cell>
          <cell r="E309" t="str">
            <v>Non-metropolitan District</v>
          </cell>
          <cell r="F309">
            <v>156501</v>
          </cell>
          <cell r="G309">
            <v>90042</v>
          </cell>
          <cell r="H309">
            <v>3.3729097899999996</v>
          </cell>
          <cell r="I309">
            <v>0.57534456648839305</v>
          </cell>
          <cell r="J309">
            <v>7125</v>
          </cell>
          <cell r="K309">
            <v>6673</v>
          </cell>
          <cell r="L309">
            <v>6739</v>
          </cell>
          <cell r="M309">
            <v>6957</v>
          </cell>
          <cell r="N309">
            <v>7918</v>
          </cell>
          <cell r="O309">
            <v>9124</v>
          </cell>
          <cell r="P309">
            <v>11668</v>
          </cell>
          <cell r="Q309">
            <v>12422</v>
          </cell>
          <cell r="R309">
            <v>10364</v>
          </cell>
          <cell r="S309">
            <v>11052</v>
          </cell>
          <cell r="T309">
            <v>75411</v>
          </cell>
          <cell r="U309">
            <v>81090</v>
          </cell>
          <cell r="V309">
            <v>1401</v>
          </cell>
          <cell r="W309">
            <v>710</v>
          </cell>
          <cell r="X309">
            <v>691</v>
          </cell>
          <cell r="Y309">
            <v>1427</v>
          </cell>
          <cell r="Z309">
            <v>717</v>
          </cell>
          <cell r="AA309">
            <v>710</v>
          </cell>
          <cell r="AB309">
            <v>1477</v>
          </cell>
          <cell r="AC309">
            <v>761</v>
          </cell>
          <cell r="AD309">
            <v>716</v>
          </cell>
          <cell r="AE309">
            <v>1586</v>
          </cell>
          <cell r="AF309">
            <v>800</v>
          </cell>
          <cell r="AG309">
            <v>786</v>
          </cell>
          <cell r="AH309">
            <v>1724</v>
          </cell>
          <cell r="AI309">
            <v>894</v>
          </cell>
          <cell r="AJ309">
            <v>830</v>
          </cell>
          <cell r="AK309">
            <v>1720</v>
          </cell>
          <cell r="AL309">
            <v>878</v>
          </cell>
          <cell r="AM309">
            <v>842</v>
          </cell>
          <cell r="AN309">
            <v>1699</v>
          </cell>
          <cell r="AO309">
            <v>913</v>
          </cell>
          <cell r="AP309">
            <v>786</v>
          </cell>
          <cell r="AQ309">
            <v>1867</v>
          </cell>
          <cell r="AR309">
            <v>977</v>
          </cell>
          <cell r="AS309">
            <v>890</v>
          </cell>
          <cell r="AT309">
            <v>1722</v>
          </cell>
          <cell r="AU309">
            <v>907</v>
          </cell>
          <cell r="AV309">
            <v>815</v>
          </cell>
          <cell r="AW309">
            <v>1875</v>
          </cell>
          <cell r="AX309">
            <v>955</v>
          </cell>
          <cell r="AY309">
            <v>920</v>
          </cell>
          <cell r="AZ309">
            <v>1707</v>
          </cell>
          <cell r="BA309">
            <v>846</v>
          </cell>
          <cell r="BB309">
            <v>861</v>
          </cell>
          <cell r="BC309">
            <v>1790</v>
          </cell>
          <cell r="BD309">
            <v>915</v>
          </cell>
          <cell r="BE309">
            <v>875</v>
          </cell>
          <cell r="BF309">
            <v>1743</v>
          </cell>
          <cell r="BG309">
            <v>873</v>
          </cell>
          <cell r="BH309">
            <v>870</v>
          </cell>
          <cell r="BI309">
            <v>1756</v>
          </cell>
          <cell r="BJ309">
            <v>915</v>
          </cell>
          <cell r="BK309">
            <v>841</v>
          </cell>
          <cell r="BL309">
            <v>1734</v>
          </cell>
          <cell r="BM309">
            <v>878</v>
          </cell>
          <cell r="BN309">
            <v>856</v>
          </cell>
          <cell r="BO309">
            <v>1730</v>
          </cell>
          <cell r="BP309">
            <v>892</v>
          </cell>
          <cell r="BQ309">
            <v>838</v>
          </cell>
          <cell r="BR309">
            <v>1877</v>
          </cell>
          <cell r="BS309">
            <v>958</v>
          </cell>
          <cell r="BT309">
            <v>919</v>
          </cell>
          <cell r="BU309">
            <v>1948</v>
          </cell>
          <cell r="BV309">
            <v>984</v>
          </cell>
          <cell r="BW309">
            <v>964</v>
          </cell>
          <cell r="BX309">
            <v>1758</v>
          </cell>
          <cell r="BY309">
            <v>881</v>
          </cell>
          <cell r="BZ309">
            <v>877</v>
          </cell>
          <cell r="CA309">
            <v>1418</v>
          </cell>
          <cell r="CB309">
            <v>741</v>
          </cell>
          <cell r="CC309">
            <v>677</v>
          </cell>
          <cell r="CD309">
            <v>1262</v>
          </cell>
          <cell r="CE309">
            <v>676</v>
          </cell>
          <cell r="CF309">
            <v>586</v>
          </cell>
          <cell r="CG309">
            <v>1334</v>
          </cell>
          <cell r="CH309">
            <v>740</v>
          </cell>
          <cell r="CI309">
            <v>594</v>
          </cell>
          <cell r="CJ309">
            <v>1296</v>
          </cell>
          <cell r="CK309">
            <v>691</v>
          </cell>
          <cell r="CL309">
            <v>605</v>
          </cell>
          <cell r="CM309">
            <v>1417</v>
          </cell>
          <cell r="CN309">
            <v>680</v>
          </cell>
          <cell r="CO309">
            <v>737</v>
          </cell>
          <cell r="CP309">
            <v>1488</v>
          </cell>
          <cell r="CQ309">
            <v>774</v>
          </cell>
          <cell r="CR309">
            <v>714</v>
          </cell>
          <cell r="CS309">
            <v>1401</v>
          </cell>
          <cell r="CT309">
            <v>661</v>
          </cell>
          <cell r="CU309">
            <v>740</v>
          </cell>
          <cell r="CV309">
            <v>1359</v>
          </cell>
          <cell r="CW309">
            <v>659</v>
          </cell>
          <cell r="CX309">
            <v>700</v>
          </cell>
          <cell r="CY309">
            <v>1331</v>
          </cell>
          <cell r="CZ309">
            <v>710</v>
          </cell>
          <cell r="DA309">
            <v>621</v>
          </cell>
          <cell r="DB309">
            <v>1322</v>
          </cell>
          <cell r="DC309">
            <v>648</v>
          </cell>
          <cell r="DD309">
            <v>674</v>
          </cell>
          <cell r="DE309">
            <v>1267</v>
          </cell>
          <cell r="DF309">
            <v>650</v>
          </cell>
          <cell r="DG309">
            <v>617</v>
          </cell>
          <cell r="DH309">
            <v>1358</v>
          </cell>
          <cell r="DI309">
            <v>666</v>
          </cell>
          <cell r="DJ309">
            <v>692</v>
          </cell>
          <cell r="DK309">
            <v>1269</v>
          </cell>
          <cell r="DL309">
            <v>599</v>
          </cell>
          <cell r="DM309">
            <v>670</v>
          </cell>
          <cell r="DN309">
            <v>1434</v>
          </cell>
          <cell r="DO309">
            <v>714</v>
          </cell>
          <cell r="DP309">
            <v>720</v>
          </cell>
          <cell r="DQ309">
            <v>1475</v>
          </cell>
          <cell r="DR309">
            <v>728</v>
          </cell>
          <cell r="DS309">
            <v>747</v>
          </cell>
          <cell r="DT309">
            <v>1480</v>
          </cell>
          <cell r="DU309">
            <v>704</v>
          </cell>
          <cell r="DV309">
            <v>776</v>
          </cell>
          <cell r="DW309">
            <v>1469</v>
          </cell>
          <cell r="DX309">
            <v>680</v>
          </cell>
          <cell r="DY309">
            <v>789</v>
          </cell>
          <cell r="DZ309">
            <v>1452</v>
          </cell>
          <cell r="EA309">
            <v>709</v>
          </cell>
          <cell r="EB309">
            <v>743</v>
          </cell>
          <cell r="EC309">
            <v>1425</v>
          </cell>
          <cell r="ED309">
            <v>629</v>
          </cell>
          <cell r="EE309">
            <v>796</v>
          </cell>
          <cell r="EF309">
            <v>1472</v>
          </cell>
          <cell r="EG309">
            <v>673</v>
          </cell>
          <cell r="EH309">
            <v>799</v>
          </cell>
          <cell r="EI309">
            <v>1459</v>
          </cell>
          <cell r="EJ309">
            <v>616</v>
          </cell>
          <cell r="EK309">
            <v>843</v>
          </cell>
          <cell r="EL309">
            <v>1645</v>
          </cell>
          <cell r="EM309">
            <v>778</v>
          </cell>
          <cell r="EN309">
            <v>867</v>
          </cell>
          <cell r="EO309">
            <v>1816</v>
          </cell>
          <cell r="EP309">
            <v>821</v>
          </cell>
          <cell r="EQ309">
            <v>995</v>
          </cell>
          <cell r="ER309">
            <v>2002</v>
          </cell>
          <cell r="ES309">
            <v>952</v>
          </cell>
          <cell r="ET309">
            <v>1050</v>
          </cell>
          <cell r="EU309">
            <v>2097</v>
          </cell>
          <cell r="EV309">
            <v>1022</v>
          </cell>
          <cell r="EW309">
            <v>1075</v>
          </cell>
          <cell r="EX309">
            <v>2205</v>
          </cell>
          <cell r="EY309">
            <v>1038</v>
          </cell>
          <cell r="EZ309">
            <v>1167</v>
          </cell>
          <cell r="FA309">
            <v>2226</v>
          </cell>
          <cell r="FB309">
            <v>1037</v>
          </cell>
          <cell r="FC309">
            <v>1189</v>
          </cell>
          <cell r="FD309">
            <v>2245</v>
          </cell>
          <cell r="FE309">
            <v>1087</v>
          </cell>
          <cell r="FF309">
            <v>1158</v>
          </cell>
          <cell r="FG309">
            <v>2332</v>
          </cell>
          <cell r="FH309">
            <v>1129</v>
          </cell>
          <cell r="FI309">
            <v>1203</v>
          </cell>
          <cell r="FJ309">
            <v>2491</v>
          </cell>
          <cell r="FK309">
            <v>1180</v>
          </cell>
          <cell r="FL309">
            <v>1311</v>
          </cell>
          <cell r="FM309">
            <v>2444</v>
          </cell>
          <cell r="FN309">
            <v>1180</v>
          </cell>
          <cell r="FO309">
            <v>1264</v>
          </cell>
          <cell r="FP309">
            <v>2511</v>
          </cell>
          <cell r="FQ309">
            <v>1237</v>
          </cell>
          <cell r="FR309">
            <v>1274</v>
          </cell>
          <cell r="FS309">
            <v>2614</v>
          </cell>
          <cell r="FT309">
            <v>1297</v>
          </cell>
          <cell r="FU309">
            <v>1317</v>
          </cell>
          <cell r="FV309">
            <v>2530</v>
          </cell>
          <cell r="FW309">
            <v>1227</v>
          </cell>
          <cell r="FX309">
            <v>1303</v>
          </cell>
          <cell r="FY309">
            <v>2390</v>
          </cell>
          <cell r="FZ309">
            <v>1149</v>
          </cell>
          <cell r="GA309">
            <v>1241</v>
          </cell>
          <cell r="GB309">
            <v>2307</v>
          </cell>
          <cell r="GC309">
            <v>1145</v>
          </cell>
          <cell r="GD309">
            <v>1162</v>
          </cell>
          <cell r="GE309">
            <v>2258</v>
          </cell>
          <cell r="GF309">
            <v>1100</v>
          </cell>
          <cell r="GG309">
            <v>1158</v>
          </cell>
          <cell r="GH309">
            <v>2297</v>
          </cell>
          <cell r="GI309">
            <v>1148</v>
          </cell>
          <cell r="GJ309">
            <v>1149</v>
          </cell>
          <cell r="GK309">
            <v>2210</v>
          </cell>
          <cell r="GL309">
            <v>1077</v>
          </cell>
          <cell r="GM309">
            <v>1133</v>
          </cell>
          <cell r="GN309">
            <v>2179</v>
          </cell>
          <cell r="GO309">
            <v>1067</v>
          </cell>
          <cell r="GP309">
            <v>1112</v>
          </cell>
          <cell r="GQ309">
            <v>2148</v>
          </cell>
          <cell r="GR309">
            <v>1079</v>
          </cell>
          <cell r="GS309">
            <v>1069</v>
          </cell>
          <cell r="GT309">
            <v>2025</v>
          </cell>
          <cell r="GU309">
            <v>930</v>
          </cell>
          <cell r="GV309">
            <v>1095</v>
          </cell>
          <cell r="GW309">
            <v>2031</v>
          </cell>
          <cell r="GX309">
            <v>993</v>
          </cell>
          <cell r="GY309">
            <v>1038</v>
          </cell>
          <cell r="GZ309">
            <v>2113</v>
          </cell>
          <cell r="HA309">
            <v>997</v>
          </cell>
          <cell r="HB309">
            <v>1116</v>
          </cell>
          <cell r="HC309">
            <v>2048</v>
          </cell>
          <cell r="HD309">
            <v>965</v>
          </cell>
          <cell r="HE309">
            <v>1083</v>
          </cell>
          <cell r="HF309">
            <v>2107</v>
          </cell>
          <cell r="HG309">
            <v>1008</v>
          </cell>
          <cell r="HH309">
            <v>1099</v>
          </cell>
          <cell r="HI309">
            <v>2110</v>
          </cell>
          <cell r="HJ309">
            <v>977</v>
          </cell>
          <cell r="HK309">
            <v>1133</v>
          </cell>
          <cell r="HL309">
            <v>2289</v>
          </cell>
          <cell r="HM309">
            <v>1068</v>
          </cell>
          <cell r="HN309">
            <v>1221</v>
          </cell>
          <cell r="HO309">
            <v>2620</v>
          </cell>
          <cell r="HP309">
            <v>1277</v>
          </cell>
          <cell r="HQ309">
            <v>1343</v>
          </cell>
          <cell r="HR309">
            <v>2887</v>
          </cell>
          <cell r="HS309">
            <v>1322</v>
          </cell>
          <cell r="HT309">
            <v>1565</v>
          </cell>
          <cell r="HU309">
            <v>2165</v>
          </cell>
          <cell r="HV309">
            <v>1051</v>
          </cell>
          <cell r="HW309">
            <v>1114</v>
          </cell>
          <cell r="HX309">
            <v>2109</v>
          </cell>
          <cell r="HY309">
            <v>1010</v>
          </cell>
          <cell r="HZ309">
            <v>1099</v>
          </cell>
          <cell r="IA309">
            <v>2139</v>
          </cell>
          <cell r="IB309">
            <v>1033</v>
          </cell>
          <cell r="IC309">
            <v>1106</v>
          </cell>
          <cell r="ID309">
            <v>1982</v>
          </cell>
          <cell r="IE309">
            <v>940</v>
          </cell>
          <cell r="IF309">
            <v>1042</v>
          </cell>
          <cell r="IG309">
            <v>1766</v>
          </cell>
          <cell r="IH309">
            <v>855</v>
          </cell>
          <cell r="II309">
            <v>911</v>
          </cell>
          <cell r="IJ309">
            <v>1384</v>
          </cell>
          <cell r="IK309">
            <v>641</v>
          </cell>
          <cell r="IL309">
            <v>743</v>
          </cell>
          <cell r="IM309">
            <v>1499</v>
          </cell>
          <cell r="IN309">
            <v>696</v>
          </cell>
          <cell r="IO309">
            <v>803</v>
          </cell>
          <cell r="IP309">
            <v>1521</v>
          </cell>
          <cell r="IQ309">
            <v>713</v>
          </cell>
          <cell r="IR309">
            <v>808</v>
          </cell>
          <cell r="IS309">
            <v>1399</v>
          </cell>
          <cell r="IT309">
            <v>624</v>
          </cell>
          <cell r="IU309">
            <v>775</v>
          </cell>
          <cell r="IV309">
            <v>1346</v>
          </cell>
          <cell r="IW309">
            <v>595</v>
          </cell>
          <cell r="IX309">
            <v>751</v>
          </cell>
          <cell r="IY309">
            <v>1265</v>
          </cell>
          <cell r="IZ309">
            <v>625</v>
          </cell>
          <cell r="JA309">
            <v>640</v>
          </cell>
          <cell r="JB309">
            <v>1237</v>
          </cell>
          <cell r="JC309">
            <v>533</v>
          </cell>
          <cell r="JD309">
            <v>704</v>
          </cell>
          <cell r="JE309">
            <v>1120</v>
          </cell>
          <cell r="JF309">
            <v>528</v>
          </cell>
          <cell r="JG309">
            <v>592</v>
          </cell>
          <cell r="JH309">
            <v>1061</v>
          </cell>
          <cell r="JI309">
            <v>448</v>
          </cell>
          <cell r="JJ309">
            <v>613</v>
          </cell>
          <cell r="JK309">
            <v>1041</v>
          </cell>
          <cell r="JL309">
            <v>447</v>
          </cell>
          <cell r="JM309">
            <v>594</v>
          </cell>
          <cell r="JN309">
            <v>980</v>
          </cell>
          <cell r="JO309">
            <v>412</v>
          </cell>
          <cell r="JP309">
            <v>568</v>
          </cell>
          <cell r="JQ309">
            <v>818</v>
          </cell>
          <cell r="JR309">
            <v>333</v>
          </cell>
          <cell r="JS309">
            <v>485</v>
          </cell>
          <cell r="JT309">
            <v>759</v>
          </cell>
          <cell r="JU309">
            <v>311</v>
          </cell>
          <cell r="JV309">
            <v>448</v>
          </cell>
          <cell r="JW309">
            <v>677</v>
          </cell>
          <cell r="JX309">
            <v>255</v>
          </cell>
          <cell r="JY309">
            <v>422</v>
          </cell>
          <cell r="JZ309">
            <v>612</v>
          </cell>
          <cell r="KA309">
            <v>237</v>
          </cell>
          <cell r="KB309">
            <v>375</v>
          </cell>
          <cell r="KC309">
            <v>520</v>
          </cell>
          <cell r="KD309">
            <v>193</v>
          </cell>
          <cell r="KE309">
            <v>327</v>
          </cell>
          <cell r="KF309">
            <v>2195</v>
          </cell>
          <cell r="KG309">
            <v>642</v>
          </cell>
          <cell r="KH309">
            <v>1553</v>
          </cell>
        </row>
        <row r="310">
          <cell r="C310" t="str">
            <v>Wellingborough</v>
          </cell>
          <cell r="D310" t="str">
            <v>E07000156</v>
          </cell>
          <cell r="E310" t="str">
            <v>Non-metropolitan District</v>
          </cell>
          <cell r="F310">
            <v>77184</v>
          </cell>
          <cell r="G310">
            <v>46985</v>
          </cell>
          <cell r="H310">
            <v>5.1677240200000005</v>
          </cell>
          <cell r="I310">
            <v>0.60874015339966836</v>
          </cell>
          <cell r="J310">
            <v>3765</v>
          </cell>
          <cell r="K310">
            <v>3509</v>
          </cell>
          <cell r="L310">
            <v>4302</v>
          </cell>
          <cell r="M310">
            <v>4817</v>
          </cell>
          <cell r="N310">
            <v>4883</v>
          </cell>
          <cell r="O310">
            <v>5153</v>
          </cell>
          <cell r="P310">
            <v>5630</v>
          </cell>
          <cell r="Q310">
            <v>5676</v>
          </cell>
          <cell r="R310">
            <v>4516</v>
          </cell>
          <cell r="S310">
            <v>4734</v>
          </cell>
          <cell r="T310">
            <v>37742</v>
          </cell>
          <cell r="U310">
            <v>39442</v>
          </cell>
          <cell r="V310">
            <v>926</v>
          </cell>
          <cell r="W310">
            <v>479</v>
          </cell>
          <cell r="X310">
            <v>447</v>
          </cell>
          <cell r="Y310">
            <v>1004</v>
          </cell>
          <cell r="Z310">
            <v>504</v>
          </cell>
          <cell r="AA310">
            <v>500</v>
          </cell>
          <cell r="AB310">
            <v>989</v>
          </cell>
          <cell r="AC310">
            <v>487</v>
          </cell>
          <cell r="AD310">
            <v>502</v>
          </cell>
          <cell r="AE310">
            <v>1185</v>
          </cell>
          <cell r="AF310">
            <v>610</v>
          </cell>
          <cell r="AG310">
            <v>575</v>
          </cell>
          <cell r="AH310">
            <v>1083</v>
          </cell>
          <cell r="AI310">
            <v>554</v>
          </cell>
          <cell r="AJ310">
            <v>529</v>
          </cell>
          <cell r="AK310">
            <v>1023</v>
          </cell>
          <cell r="AL310">
            <v>548</v>
          </cell>
          <cell r="AM310">
            <v>475</v>
          </cell>
          <cell r="AN310">
            <v>1057</v>
          </cell>
          <cell r="AO310">
            <v>522</v>
          </cell>
          <cell r="AP310">
            <v>535</v>
          </cell>
          <cell r="AQ310">
            <v>1065</v>
          </cell>
          <cell r="AR310">
            <v>535</v>
          </cell>
          <cell r="AS310">
            <v>530</v>
          </cell>
          <cell r="AT310">
            <v>1047</v>
          </cell>
          <cell r="AU310">
            <v>527</v>
          </cell>
          <cell r="AV310">
            <v>520</v>
          </cell>
          <cell r="AW310">
            <v>984</v>
          </cell>
          <cell r="AX310">
            <v>513</v>
          </cell>
          <cell r="AY310">
            <v>471</v>
          </cell>
          <cell r="AZ310">
            <v>889</v>
          </cell>
          <cell r="BA310">
            <v>416</v>
          </cell>
          <cell r="BB310">
            <v>473</v>
          </cell>
          <cell r="BC310">
            <v>929</v>
          </cell>
          <cell r="BD310">
            <v>470</v>
          </cell>
          <cell r="BE310">
            <v>459</v>
          </cell>
          <cell r="BF310">
            <v>909</v>
          </cell>
          <cell r="BG310">
            <v>470</v>
          </cell>
          <cell r="BH310">
            <v>439</v>
          </cell>
          <cell r="BI310">
            <v>842</v>
          </cell>
          <cell r="BJ310">
            <v>425</v>
          </cell>
          <cell r="BK310">
            <v>417</v>
          </cell>
          <cell r="BL310">
            <v>901</v>
          </cell>
          <cell r="BM310">
            <v>467</v>
          </cell>
          <cell r="BN310">
            <v>434</v>
          </cell>
          <cell r="BO310">
            <v>927</v>
          </cell>
          <cell r="BP310">
            <v>479</v>
          </cell>
          <cell r="BQ310">
            <v>448</v>
          </cell>
          <cell r="BR310">
            <v>976</v>
          </cell>
          <cell r="BS310">
            <v>487</v>
          </cell>
          <cell r="BT310">
            <v>489</v>
          </cell>
          <cell r="BU310">
            <v>940</v>
          </cell>
          <cell r="BV310">
            <v>467</v>
          </cell>
          <cell r="BW310">
            <v>473</v>
          </cell>
          <cell r="BX310">
            <v>908</v>
          </cell>
          <cell r="BY310">
            <v>450</v>
          </cell>
          <cell r="BZ310">
            <v>458</v>
          </cell>
          <cell r="CA310">
            <v>778</v>
          </cell>
          <cell r="CB310">
            <v>421</v>
          </cell>
          <cell r="CC310">
            <v>357</v>
          </cell>
          <cell r="CD310">
            <v>677</v>
          </cell>
          <cell r="CE310">
            <v>376</v>
          </cell>
          <cell r="CF310">
            <v>301</v>
          </cell>
          <cell r="CG310">
            <v>698</v>
          </cell>
          <cell r="CH310">
            <v>358</v>
          </cell>
          <cell r="CI310">
            <v>340</v>
          </cell>
          <cell r="CJ310">
            <v>688</v>
          </cell>
          <cell r="CK310">
            <v>375</v>
          </cell>
          <cell r="CL310">
            <v>313</v>
          </cell>
          <cell r="CM310">
            <v>821</v>
          </cell>
          <cell r="CN310">
            <v>433</v>
          </cell>
          <cell r="CO310">
            <v>388</v>
          </cell>
          <cell r="CP310">
            <v>788</v>
          </cell>
          <cell r="CQ310">
            <v>398</v>
          </cell>
          <cell r="CR310">
            <v>390</v>
          </cell>
          <cell r="CS310">
            <v>794</v>
          </cell>
          <cell r="CT310">
            <v>393</v>
          </cell>
          <cell r="CU310">
            <v>401</v>
          </cell>
          <cell r="CV310">
            <v>824</v>
          </cell>
          <cell r="CW310">
            <v>388</v>
          </cell>
          <cell r="CX310">
            <v>436</v>
          </cell>
          <cell r="CY310">
            <v>875</v>
          </cell>
          <cell r="CZ310">
            <v>440</v>
          </cell>
          <cell r="DA310">
            <v>435</v>
          </cell>
          <cell r="DB310">
            <v>900</v>
          </cell>
          <cell r="DC310">
            <v>384</v>
          </cell>
          <cell r="DD310">
            <v>516</v>
          </cell>
          <cell r="DE310">
            <v>935</v>
          </cell>
          <cell r="DF310">
            <v>442</v>
          </cell>
          <cell r="DG310">
            <v>493</v>
          </cell>
          <cell r="DH310">
            <v>961</v>
          </cell>
          <cell r="DI310">
            <v>444</v>
          </cell>
          <cell r="DJ310">
            <v>517</v>
          </cell>
          <cell r="DK310">
            <v>919</v>
          </cell>
          <cell r="DL310">
            <v>417</v>
          </cell>
          <cell r="DM310">
            <v>502</v>
          </cell>
          <cell r="DN310">
            <v>957</v>
          </cell>
          <cell r="DO310">
            <v>460</v>
          </cell>
          <cell r="DP310">
            <v>497</v>
          </cell>
          <cell r="DQ310">
            <v>921</v>
          </cell>
          <cell r="DR310">
            <v>432</v>
          </cell>
          <cell r="DS310">
            <v>489</v>
          </cell>
          <cell r="DT310">
            <v>1033</v>
          </cell>
          <cell r="DU310">
            <v>502</v>
          </cell>
          <cell r="DV310">
            <v>531</v>
          </cell>
          <cell r="DW310">
            <v>1022</v>
          </cell>
          <cell r="DX310">
            <v>495</v>
          </cell>
          <cell r="DY310">
            <v>527</v>
          </cell>
          <cell r="DZ310">
            <v>879</v>
          </cell>
          <cell r="EA310">
            <v>425</v>
          </cell>
          <cell r="EB310">
            <v>454</v>
          </cell>
          <cell r="EC310">
            <v>878</v>
          </cell>
          <cell r="ED310">
            <v>423</v>
          </cell>
          <cell r="EE310">
            <v>455</v>
          </cell>
          <cell r="EF310">
            <v>913</v>
          </cell>
          <cell r="EG310">
            <v>465</v>
          </cell>
          <cell r="EH310">
            <v>448</v>
          </cell>
          <cell r="EI310">
            <v>925</v>
          </cell>
          <cell r="EJ310">
            <v>409</v>
          </cell>
          <cell r="EK310">
            <v>516</v>
          </cell>
          <cell r="EL310">
            <v>992</v>
          </cell>
          <cell r="EM310">
            <v>499</v>
          </cell>
          <cell r="EN310">
            <v>493</v>
          </cell>
          <cell r="EO310">
            <v>1084</v>
          </cell>
          <cell r="EP310">
            <v>550</v>
          </cell>
          <cell r="EQ310">
            <v>534</v>
          </cell>
          <cell r="ER310">
            <v>1076</v>
          </cell>
          <cell r="ES310">
            <v>517</v>
          </cell>
          <cell r="ET310">
            <v>559</v>
          </cell>
          <cell r="EU310">
            <v>1098</v>
          </cell>
          <cell r="EV310">
            <v>528</v>
          </cell>
          <cell r="EW310">
            <v>570</v>
          </cell>
          <cell r="EX310">
            <v>1169</v>
          </cell>
          <cell r="EY310">
            <v>572</v>
          </cell>
          <cell r="EZ310">
            <v>597</v>
          </cell>
          <cell r="FA310">
            <v>1136</v>
          </cell>
          <cell r="FB310">
            <v>544</v>
          </cell>
          <cell r="FC310">
            <v>592</v>
          </cell>
          <cell r="FD310">
            <v>1220</v>
          </cell>
          <cell r="FE310">
            <v>618</v>
          </cell>
          <cell r="FF310">
            <v>602</v>
          </cell>
          <cell r="FG310">
            <v>1156</v>
          </cell>
          <cell r="FH310">
            <v>577</v>
          </cell>
          <cell r="FI310">
            <v>579</v>
          </cell>
          <cell r="FJ310">
            <v>1203</v>
          </cell>
          <cell r="FK310">
            <v>614</v>
          </cell>
          <cell r="FL310">
            <v>589</v>
          </cell>
          <cell r="FM310">
            <v>1159</v>
          </cell>
          <cell r="FN310">
            <v>623</v>
          </cell>
          <cell r="FO310">
            <v>536</v>
          </cell>
          <cell r="FP310">
            <v>1148</v>
          </cell>
          <cell r="FQ310">
            <v>559</v>
          </cell>
          <cell r="FR310">
            <v>589</v>
          </cell>
          <cell r="FS310">
            <v>1119</v>
          </cell>
          <cell r="FT310">
            <v>563</v>
          </cell>
          <cell r="FU310">
            <v>556</v>
          </cell>
          <cell r="FV310">
            <v>1118</v>
          </cell>
          <cell r="FW310">
            <v>545</v>
          </cell>
          <cell r="FX310">
            <v>573</v>
          </cell>
          <cell r="FY310">
            <v>1043</v>
          </cell>
          <cell r="FZ310">
            <v>492</v>
          </cell>
          <cell r="GA310">
            <v>551</v>
          </cell>
          <cell r="GB310">
            <v>1004</v>
          </cell>
          <cell r="GC310">
            <v>495</v>
          </cell>
          <cell r="GD310">
            <v>509</v>
          </cell>
          <cell r="GE310">
            <v>1018</v>
          </cell>
          <cell r="GF310">
            <v>473</v>
          </cell>
          <cell r="GG310">
            <v>545</v>
          </cell>
          <cell r="GH310">
            <v>951</v>
          </cell>
          <cell r="GI310">
            <v>450</v>
          </cell>
          <cell r="GJ310">
            <v>501</v>
          </cell>
          <cell r="GK310">
            <v>953</v>
          </cell>
          <cell r="GL310">
            <v>484</v>
          </cell>
          <cell r="GM310">
            <v>469</v>
          </cell>
          <cell r="GN310">
            <v>904</v>
          </cell>
          <cell r="GO310">
            <v>444</v>
          </cell>
          <cell r="GP310">
            <v>460</v>
          </cell>
          <cell r="GQ310">
            <v>916</v>
          </cell>
          <cell r="GR310">
            <v>434</v>
          </cell>
          <cell r="GS310">
            <v>482</v>
          </cell>
          <cell r="GT310">
            <v>919</v>
          </cell>
          <cell r="GU310">
            <v>478</v>
          </cell>
          <cell r="GV310">
            <v>441</v>
          </cell>
          <cell r="GW310">
            <v>911</v>
          </cell>
          <cell r="GX310">
            <v>470</v>
          </cell>
          <cell r="GY310">
            <v>441</v>
          </cell>
          <cell r="GZ310">
            <v>898</v>
          </cell>
          <cell r="HA310">
            <v>445</v>
          </cell>
          <cell r="HB310">
            <v>453</v>
          </cell>
          <cell r="HC310">
            <v>877</v>
          </cell>
          <cell r="HD310">
            <v>421</v>
          </cell>
          <cell r="HE310">
            <v>456</v>
          </cell>
          <cell r="HF310">
            <v>903</v>
          </cell>
          <cell r="HG310">
            <v>417</v>
          </cell>
          <cell r="HH310">
            <v>486</v>
          </cell>
          <cell r="HI310">
            <v>903</v>
          </cell>
          <cell r="HJ310">
            <v>433</v>
          </cell>
          <cell r="HK310">
            <v>470</v>
          </cell>
          <cell r="HL310">
            <v>950</v>
          </cell>
          <cell r="HM310">
            <v>441</v>
          </cell>
          <cell r="HN310">
            <v>509</v>
          </cell>
          <cell r="HO310">
            <v>1007</v>
          </cell>
          <cell r="HP310">
            <v>464</v>
          </cell>
          <cell r="HQ310">
            <v>543</v>
          </cell>
          <cell r="HR310">
            <v>1138</v>
          </cell>
          <cell r="HS310">
            <v>537</v>
          </cell>
          <cell r="HT310">
            <v>601</v>
          </cell>
          <cell r="HU310">
            <v>898</v>
          </cell>
          <cell r="HV310">
            <v>448</v>
          </cell>
          <cell r="HW310">
            <v>450</v>
          </cell>
          <cell r="HX310">
            <v>803</v>
          </cell>
          <cell r="HY310">
            <v>401</v>
          </cell>
          <cell r="HZ310">
            <v>402</v>
          </cell>
          <cell r="IA310">
            <v>805</v>
          </cell>
          <cell r="IB310">
            <v>386</v>
          </cell>
          <cell r="IC310">
            <v>419</v>
          </cell>
          <cell r="ID310">
            <v>694</v>
          </cell>
          <cell r="IE310">
            <v>334</v>
          </cell>
          <cell r="IF310">
            <v>360</v>
          </cell>
          <cell r="IG310">
            <v>654</v>
          </cell>
          <cell r="IH310">
            <v>326</v>
          </cell>
          <cell r="II310">
            <v>328</v>
          </cell>
          <cell r="IJ310">
            <v>551</v>
          </cell>
          <cell r="IK310">
            <v>269</v>
          </cell>
          <cell r="IL310">
            <v>282</v>
          </cell>
          <cell r="IM310">
            <v>539</v>
          </cell>
          <cell r="IN310">
            <v>266</v>
          </cell>
          <cell r="IO310">
            <v>273</v>
          </cell>
          <cell r="IP310">
            <v>544</v>
          </cell>
          <cell r="IQ310">
            <v>281</v>
          </cell>
          <cell r="IR310">
            <v>263</v>
          </cell>
          <cell r="IS310">
            <v>483</v>
          </cell>
          <cell r="IT310">
            <v>221</v>
          </cell>
          <cell r="IU310">
            <v>262</v>
          </cell>
          <cell r="IV310">
            <v>472</v>
          </cell>
          <cell r="IW310">
            <v>220</v>
          </cell>
          <cell r="IX310">
            <v>252</v>
          </cell>
          <cell r="IY310">
            <v>454</v>
          </cell>
          <cell r="IZ310">
            <v>205</v>
          </cell>
          <cell r="JA310">
            <v>249</v>
          </cell>
          <cell r="JB310">
            <v>389</v>
          </cell>
          <cell r="JC310">
            <v>187</v>
          </cell>
          <cell r="JD310">
            <v>202</v>
          </cell>
          <cell r="JE310">
            <v>381</v>
          </cell>
          <cell r="JF310">
            <v>172</v>
          </cell>
          <cell r="JG310">
            <v>209</v>
          </cell>
          <cell r="JH310">
            <v>351</v>
          </cell>
          <cell r="JI310">
            <v>163</v>
          </cell>
          <cell r="JJ310">
            <v>188</v>
          </cell>
          <cell r="JK310">
            <v>327</v>
          </cell>
          <cell r="JL310">
            <v>141</v>
          </cell>
          <cell r="JM310">
            <v>186</v>
          </cell>
          <cell r="JN310">
            <v>309</v>
          </cell>
          <cell r="JO310">
            <v>123</v>
          </cell>
          <cell r="JP310">
            <v>186</v>
          </cell>
          <cell r="JQ310">
            <v>310</v>
          </cell>
          <cell r="JR310">
            <v>125</v>
          </cell>
          <cell r="JS310">
            <v>185</v>
          </cell>
          <cell r="JT310">
            <v>230</v>
          </cell>
          <cell r="JU310">
            <v>87</v>
          </cell>
          <cell r="JV310">
            <v>143</v>
          </cell>
          <cell r="JW310">
            <v>204</v>
          </cell>
          <cell r="JX310">
            <v>75</v>
          </cell>
          <cell r="JY310">
            <v>129</v>
          </cell>
          <cell r="JZ310">
            <v>210</v>
          </cell>
          <cell r="KA310">
            <v>86</v>
          </cell>
          <cell r="KB310">
            <v>124</v>
          </cell>
          <cell r="KC310">
            <v>153</v>
          </cell>
          <cell r="KD310">
            <v>41</v>
          </cell>
          <cell r="KE310">
            <v>112</v>
          </cell>
          <cell r="KF310">
            <v>680</v>
          </cell>
          <cell r="KG310">
            <v>208</v>
          </cell>
          <cell r="KH310">
            <v>472</v>
          </cell>
        </row>
        <row r="311">
          <cell r="C311" t="str">
            <v>Welwyn Hatfield</v>
          </cell>
          <cell r="D311" t="str">
            <v>E07000104</v>
          </cell>
          <cell r="E311" t="str">
            <v>Non-metropolitan District</v>
          </cell>
          <cell r="F311">
            <v>119016</v>
          </cell>
          <cell r="G311">
            <v>78550</v>
          </cell>
          <cell r="H311">
            <v>3.5928028299999997</v>
          </cell>
          <cell r="I311">
            <v>0.65999529475028562</v>
          </cell>
          <cell r="J311">
            <v>9929</v>
          </cell>
          <cell r="K311">
            <v>9389</v>
          </cell>
          <cell r="L311">
            <v>8768</v>
          </cell>
          <cell r="M311">
            <v>8392</v>
          </cell>
          <cell r="N311">
            <v>7380</v>
          </cell>
          <cell r="O311">
            <v>7595</v>
          </cell>
          <cell r="P311">
            <v>7480</v>
          </cell>
          <cell r="Q311">
            <v>7681</v>
          </cell>
          <cell r="R311">
            <v>6047</v>
          </cell>
          <cell r="S311">
            <v>5889</v>
          </cell>
          <cell r="T311">
            <v>58862</v>
          </cell>
          <cell r="U311">
            <v>60154</v>
          </cell>
          <cell r="V311">
            <v>1386</v>
          </cell>
          <cell r="W311">
            <v>715</v>
          </cell>
          <cell r="X311">
            <v>671</v>
          </cell>
          <cell r="Y311">
            <v>1470</v>
          </cell>
          <cell r="Z311">
            <v>734</v>
          </cell>
          <cell r="AA311">
            <v>736</v>
          </cell>
          <cell r="AB311">
            <v>1457</v>
          </cell>
          <cell r="AC311">
            <v>762</v>
          </cell>
          <cell r="AD311">
            <v>695</v>
          </cell>
          <cell r="AE311">
            <v>1590</v>
          </cell>
          <cell r="AF311">
            <v>840</v>
          </cell>
          <cell r="AG311">
            <v>750</v>
          </cell>
          <cell r="AH311">
            <v>1491</v>
          </cell>
          <cell r="AI311">
            <v>774</v>
          </cell>
          <cell r="AJ311">
            <v>717</v>
          </cell>
          <cell r="AK311">
            <v>1513</v>
          </cell>
          <cell r="AL311">
            <v>774</v>
          </cell>
          <cell r="AM311">
            <v>739</v>
          </cell>
          <cell r="AN311">
            <v>1439</v>
          </cell>
          <cell r="AO311">
            <v>715</v>
          </cell>
          <cell r="AP311">
            <v>724</v>
          </cell>
          <cell r="AQ311">
            <v>1452</v>
          </cell>
          <cell r="AR311">
            <v>779</v>
          </cell>
          <cell r="AS311">
            <v>673</v>
          </cell>
          <cell r="AT311">
            <v>1386</v>
          </cell>
          <cell r="AU311">
            <v>697</v>
          </cell>
          <cell r="AV311">
            <v>689</v>
          </cell>
          <cell r="AW311">
            <v>1382</v>
          </cell>
          <cell r="AX311">
            <v>683</v>
          </cell>
          <cell r="AY311">
            <v>699</v>
          </cell>
          <cell r="AZ311">
            <v>1287</v>
          </cell>
          <cell r="BA311">
            <v>669</v>
          </cell>
          <cell r="BB311">
            <v>618</v>
          </cell>
          <cell r="BC311">
            <v>1226</v>
          </cell>
          <cell r="BD311">
            <v>619</v>
          </cell>
          <cell r="BE311">
            <v>607</v>
          </cell>
          <cell r="BF311">
            <v>1184</v>
          </cell>
          <cell r="BG311">
            <v>557</v>
          </cell>
          <cell r="BH311">
            <v>627</v>
          </cell>
          <cell r="BI311">
            <v>1207</v>
          </cell>
          <cell r="BJ311">
            <v>610</v>
          </cell>
          <cell r="BK311">
            <v>597</v>
          </cell>
          <cell r="BL311">
            <v>1241</v>
          </cell>
          <cell r="BM311">
            <v>584</v>
          </cell>
          <cell r="BN311">
            <v>657</v>
          </cell>
          <cell r="BO311">
            <v>1246</v>
          </cell>
          <cell r="BP311">
            <v>610</v>
          </cell>
          <cell r="BQ311">
            <v>636</v>
          </cell>
          <cell r="BR311">
            <v>1291</v>
          </cell>
          <cell r="BS311">
            <v>660</v>
          </cell>
          <cell r="BT311">
            <v>631</v>
          </cell>
          <cell r="BU311">
            <v>1317</v>
          </cell>
          <cell r="BV311">
            <v>684</v>
          </cell>
          <cell r="BW311">
            <v>633</v>
          </cell>
          <cell r="BX311">
            <v>1484</v>
          </cell>
          <cell r="BY311">
            <v>766</v>
          </cell>
          <cell r="BZ311">
            <v>718</v>
          </cell>
          <cell r="CA311">
            <v>2285</v>
          </cell>
          <cell r="CB311">
            <v>1095</v>
          </cell>
          <cell r="CC311">
            <v>1190</v>
          </cell>
          <cell r="CD311">
            <v>2797</v>
          </cell>
          <cell r="CE311">
            <v>1401</v>
          </cell>
          <cell r="CF311">
            <v>1396</v>
          </cell>
          <cell r="CG311">
            <v>2922</v>
          </cell>
          <cell r="CH311">
            <v>1462</v>
          </cell>
          <cell r="CI311">
            <v>1460</v>
          </cell>
          <cell r="CJ311">
            <v>2893</v>
          </cell>
          <cell r="CK311">
            <v>1518</v>
          </cell>
          <cell r="CL311">
            <v>1375</v>
          </cell>
          <cell r="CM311">
            <v>2357</v>
          </cell>
          <cell r="CN311">
            <v>1249</v>
          </cell>
          <cell r="CO311">
            <v>1108</v>
          </cell>
          <cell r="CP311">
            <v>1972</v>
          </cell>
          <cell r="CQ311">
            <v>1094</v>
          </cell>
          <cell r="CR311">
            <v>878</v>
          </cell>
          <cell r="CS311">
            <v>1770</v>
          </cell>
          <cell r="CT311">
            <v>964</v>
          </cell>
          <cell r="CU311">
            <v>806</v>
          </cell>
          <cell r="CV311">
            <v>1920</v>
          </cell>
          <cell r="CW311">
            <v>1035</v>
          </cell>
          <cell r="CX311">
            <v>885</v>
          </cell>
          <cell r="CY311">
            <v>1830</v>
          </cell>
          <cell r="CZ311">
            <v>928</v>
          </cell>
          <cell r="DA311">
            <v>902</v>
          </cell>
          <cell r="DB311">
            <v>1695</v>
          </cell>
          <cell r="DC311">
            <v>831</v>
          </cell>
          <cell r="DD311">
            <v>864</v>
          </cell>
          <cell r="DE311">
            <v>1706</v>
          </cell>
          <cell r="DF311">
            <v>882</v>
          </cell>
          <cell r="DG311">
            <v>824</v>
          </cell>
          <cell r="DH311">
            <v>1643</v>
          </cell>
          <cell r="DI311">
            <v>830</v>
          </cell>
          <cell r="DJ311">
            <v>813</v>
          </cell>
          <cell r="DK311">
            <v>1747</v>
          </cell>
          <cell r="DL311">
            <v>884</v>
          </cell>
          <cell r="DM311">
            <v>863</v>
          </cell>
          <cell r="DN311">
            <v>1656</v>
          </cell>
          <cell r="DO311">
            <v>803</v>
          </cell>
          <cell r="DP311">
            <v>853</v>
          </cell>
          <cell r="DQ311">
            <v>1576</v>
          </cell>
          <cell r="DR311">
            <v>814</v>
          </cell>
          <cell r="DS311">
            <v>762</v>
          </cell>
          <cell r="DT311">
            <v>1617</v>
          </cell>
          <cell r="DU311">
            <v>797</v>
          </cell>
          <cell r="DV311">
            <v>820</v>
          </cell>
          <cell r="DW311">
            <v>1680</v>
          </cell>
          <cell r="DX311">
            <v>842</v>
          </cell>
          <cell r="DY311">
            <v>838</v>
          </cell>
          <cell r="DZ311">
            <v>1642</v>
          </cell>
          <cell r="EA311">
            <v>848</v>
          </cell>
          <cell r="EB311">
            <v>794</v>
          </cell>
          <cell r="EC311">
            <v>1425</v>
          </cell>
          <cell r="ED311">
            <v>711</v>
          </cell>
          <cell r="EE311">
            <v>714</v>
          </cell>
          <cell r="EF311">
            <v>1471</v>
          </cell>
          <cell r="EG311">
            <v>758</v>
          </cell>
          <cell r="EH311">
            <v>713</v>
          </cell>
          <cell r="EI311">
            <v>1491</v>
          </cell>
          <cell r="EJ311">
            <v>740</v>
          </cell>
          <cell r="EK311">
            <v>751</v>
          </cell>
          <cell r="EL311">
            <v>1341</v>
          </cell>
          <cell r="EM311">
            <v>600</v>
          </cell>
          <cell r="EN311">
            <v>741</v>
          </cell>
          <cell r="EO311">
            <v>1366</v>
          </cell>
          <cell r="EP311">
            <v>654</v>
          </cell>
          <cell r="EQ311">
            <v>712</v>
          </cell>
          <cell r="ER311">
            <v>1459</v>
          </cell>
          <cell r="ES311">
            <v>714</v>
          </cell>
          <cell r="ET311">
            <v>745</v>
          </cell>
          <cell r="EU311">
            <v>1489</v>
          </cell>
          <cell r="EV311">
            <v>699</v>
          </cell>
          <cell r="EW311">
            <v>790</v>
          </cell>
          <cell r="EX311">
            <v>1611</v>
          </cell>
          <cell r="EY311">
            <v>814</v>
          </cell>
          <cell r="EZ311">
            <v>797</v>
          </cell>
          <cell r="FA311">
            <v>1479</v>
          </cell>
          <cell r="FB311">
            <v>765</v>
          </cell>
          <cell r="FC311">
            <v>714</v>
          </cell>
          <cell r="FD311">
            <v>1456</v>
          </cell>
          <cell r="FE311">
            <v>743</v>
          </cell>
          <cell r="FF311">
            <v>713</v>
          </cell>
          <cell r="FG311">
            <v>1464</v>
          </cell>
          <cell r="FH311">
            <v>746</v>
          </cell>
          <cell r="FI311">
            <v>718</v>
          </cell>
          <cell r="FJ311">
            <v>1517</v>
          </cell>
          <cell r="FK311">
            <v>768</v>
          </cell>
          <cell r="FL311">
            <v>749</v>
          </cell>
          <cell r="FM311">
            <v>1607</v>
          </cell>
          <cell r="FN311">
            <v>766</v>
          </cell>
          <cell r="FO311">
            <v>841</v>
          </cell>
          <cell r="FP311">
            <v>1610</v>
          </cell>
          <cell r="FQ311">
            <v>735</v>
          </cell>
          <cell r="FR311">
            <v>875</v>
          </cell>
          <cell r="FS311">
            <v>1511</v>
          </cell>
          <cell r="FT311">
            <v>742</v>
          </cell>
          <cell r="FU311">
            <v>769</v>
          </cell>
          <cell r="FV311">
            <v>1618</v>
          </cell>
          <cell r="FW311">
            <v>784</v>
          </cell>
          <cell r="FX311">
            <v>834</v>
          </cell>
          <cell r="FY311">
            <v>1449</v>
          </cell>
          <cell r="FZ311">
            <v>708</v>
          </cell>
          <cell r="GA311">
            <v>741</v>
          </cell>
          <cell r="GB311">
            <v>1450</v>
          </cell>
          <cell r="GC311">
            <v>723</v>
          </cell>
          <cell r="GD311">
            <v>727</v>
          </cell>
          <cell r="GE311">
            <v>1438</v>
          </cell>
          <cell r="GF311">
            <v>729</v>
          </cell>
          <cell r="GG311">
            <v>709</v>
          </cell>
          <cell r="GH311">
            <v>1420</v>
          </cell>
          <cell r="GI311">
            <v>699</v>
          </cell>
          <cell r="GJ311">
            <v>721</v>
          </cell>
          <cell r="GK311">
            <v>1338</v>
          </cell>
          <cell r="GL311">
            <v>718</v>
          </cell>
          <cell r="GM311">
            <v>620</v>
          </cell>
          <cell r="GN311">
            <v>1258</v>
          </cell>
          <cell r="GO311">
            <v>627</v>
          </cell>
          <cell r="GP311">
            <v>631</v>
          </cell>
          <cell r="GQ311">
            <v>1187</v>
          </cell>
          <cell r="GR311">
            <v>586</v>
          </cell>
          <cell r="GS311">
            <v>601</v>
          </cell>
          <cell r="GT311">
            <v>1152</v>
          </cell>
          <cell r="GU311">
            <v>570</v>
          </cell>
          <cell r="GV311">
            <v>582</v>
          </cell>
          <cell r="GW311">
            <v>1116</v>
          </cell>
          <cell r="GX311">
            <v>569</v>
          </cell>
          <cell r="GY311">
            <v>547</v>
          </cell>
          <cell r="GZ311">
            <v>1014</v>
          </cell>
          <cell r="HA311">
            <v>510</v>
          </cell>
          <cell r="HB311">
            <v>504</v>
          </cell>
          <cell r="HC311">
            <v>1029</v>
          </cell>
          <cell r="HD311">
            <v>542</v>
          </cell>
          <cell r="HE311">
            <v>487</v>
          </cell>
          <cell r="HF311">
            <v>984</v>
          </cell>
          <cell r="HG311">
            <v>497</v>
          </cell>
          <cell r="HH311">
            <v>487</v>
          </cell>
          <cell r="HI311">
            <v>990</v>
          </cell>
          <cell r="HJ311">
            <v>500</v>
          </cell>
          <cell r="HK311">
            <v>490</v>
          </cell>
          <cell r="HL311">
            <v>1019</v>
          </cell>
          <cell r="HM311">
            <v>477</v>
          </cell>
          <cell r="HN311">
            <v>542</v>
          </cell>
          <cell r="HO311">
            <v>1065</v>
          </cell>
          <cell r="HP311">
            <v>519</v>
          </cell>
          <cell r="HQ311">
            <v>546</v>
          </cell>
          <cell r="HR311">
            <v>1208</v>
          </cell>
          <cell r="HS311">
            <v>571</v>
          </cell>
          <cell r="HT311">
            <v>637</v>
          </cell>
          <cell r="HU311">
            <v>889</v>
          </cell>
          <cell r="HV311">
            <v>412</v>
          </cell>
          <cell r="HW311">
            <v>477</v>
          </cell>
          <cell r="HX311">
            <v>823</v>
          </cell>
          <cell r="HY311">
            <v>417</v>
          </cell>
          <cell r="HZ311">
            <v>406</v>
          </cell>
          <cell r="IA311">
            <v>897</v>
          </cell>
          <cell r="IB311">
            <v>421</v>
          </cell>
          <cell r="IC311">
            <v>476</v>
          </cell>
          <cell r="ID311">
            <v>844</v>
          </cell>
          <cell r="IE311">
            <v>379</v>
          </cell>
          <cell r="IF311">
            <v>465</v>
          </cell>
          <cell r="IG311">
            <v>696</v>
          </cell>
          <cell r="IH311">
            <v>325</v>
          </cell>
          <cell r="II311">
            <v>371</v>
          </cell>
          <cell r="IJ311">
            <v>645</v>
          </cell>
          <cell r="IK311">
            <v>290</v>
          </cell>
          <cell r="IL311">
            <v>355</v>
          </cell>
          <cell r="IM311">
            <v>713</v>
          </cell>
          <cell r="IN311">
            <v>315</v>
          </cell>
          <cell r="IO311">
            <v>398</v>
          </cell>
          <cell r="IP311">
            <v>711</v>
          </cell>
          <cell r="IQ311">
            <v>323</v>
          </cell>
          <cell r="IR311">
            <v>388</v>
          </cell>
          <cell r="IS311">
            <v>676</v>
          </cell>
          <cell r="IT311">
            <v>302</v>
          </cell>
          <cell r="IU311">
            <v>374</v>
          </cell>
          <cell r="IV311">
            <v>721</v>
          </cell>
          <cell r="IW311">
            <v>319</v>
          </cell>
          <cell r="IX311">
            <v>402</v>
          </cell>
          <cell r="IY311">
            <v>654</v>
          </cell>
          <cell r="IZ311">
            <v>270</v>
          </cell>
          <cell r="JA311">
            <v>384</v>
          </cell>
          <cell r="JB311">
            <v>676</v>
          </cell>
          <cell r="JC311">
            <v>305</v>
          </cell>
          <cell r="JD311">
            <v>371</v>
          </cell>
          <cell r="JE311">
            <v>616</v>
          </cell>
          <cell r="JF311">
            <v>221</v>
          </cell>
          <cell r="JG311">
            <v>395</v>
          </cell>
          <cell r="JH311">
            <v>563</v>
          </cell>
          <cell r="JI311">
            <v>252</v>
          </cell>
          <cell r="JJ311">
            <v>311</v>
          </cell>
          <cell r="JK311">
            <v>548</v>
          </cell>
          <cell r="JL311">
            <v>252</v>
          </cell>
          <cell r="JM311">
            <v>296</v>
          </cell>
          <cell r="JN311">
            <v>543</v>
          </cell>
          <cell r="JO311">
            <v>226</v>
          </cell>
          <cell r="JP311">
            <v>317</v>
          </cell>
          <cell r="JQ311">
            <v>466</v>
          </cell>
          <cell r="JR311">
            <v>177</v>
          </cell>
          <cell r="JS311">
            <v>289</v>
          </cell>
          <cell r="JT311">
            <v>441</v>
          </cell>
          <cell r="JU311">
            <v>173</v>
          </cell>
          <cell r="JV311">
            <v>268</v>
          </cell>
          <cell r="JW311">
            <v>366</v>
          </cell>
          <cell r="JX311">
            <v>134</v>
          </cell>
          <cell r="JY311">
            <v>232</v>
          </cell>
          <cell r="JZ311">
            <v>334</v>
          </cell>
          <cell r="KA311">
            <v>130</v>
          </cell>
          <cell r="KB311">
            <v>204</v>
          </cell>
          <cell r="KC311">
            <v>284</v>
          </cell>
          <cell r="KD311">
            <v>101</v>
          </cell>
          <cell r="KE311">
            <v>183</v>
          </cell>
          <cell r="KF311">
            <v>1121</v>
          </cell>
          <cell r="KG311">
            <v>325</v>
          </cell>
          <cell r="KH311">
            <v>796</v>
          </cell>
        </row>
        <row r="312">
          <cell r="C312" t="str">
            <v>West Berkshire</v>
          </cell>
          <cell r="D312" t="str">
            <v>E06000037</v>
          </cell>
          <cell r="E312" t="str">
            <v>Unitary Authority</v>
          </cell>
          <cell r="F312">
            <v>156020</v>
          </cell>
          <cell r="G312">
            <v>96792</v>
          </cell>
          <cell r="H312">
            <v>3.1715983500000005</v>
          </cell>
          <cell r="I312">
            <v>0.62038200230739649</v>
          </cell>
          <cell r="J312">
            <v>7602</v>
          </cell>
          <cell r="K312">
            <v>7006</v>
          </cell>
          <cell r="L312">
            <v>8344</v>
          </cell>
          <cell r="M312">
            <v>8480</v>
          </cell>
          <cell r="N312">
            <v>10303</v>
          </cell>
          <cell r="O312">
            <v>11098</v>
          </cell>
          <cell r="P312">
            <v>12408</v>
          </cell>
          <cell r="Q312">
            <v>12242</v>
          </cell>
          <cell r="R312">
            <v>9677</v>
          </cell>
          <cell r="S312">
            <v>9632</v>
          </cell>
          <cell r="T312">
            <v>77284</v>
          </cell>
          <cell r="U312">
            <v>78736</v>
          </cell>
          <cell r="V312">
            <v>1794</v>
          </cell>
          <cell r="W312">
            <v>904</v>
          </cell>
          <cell r="X312">
            <v>890</v>
          </cell>
          <cell r="Y312">
            <v>1815</v>
          </cell>
          <cell r="Z312">
            <v>883</v>
          </cell>
          <cell r="AA312">
            <v>932</v>
          </cell>
          <cell r="AB312">
            <v>1894</v>
          </cell>
          <cell r="AC312">
            <v>1007</v>
          </cell>
          <cell r="AD312">
            <v>887</v>
          </cell>
          <cell r="AE312">
            <v>2009</v>
          </cell>
          <cell r="AF312">
            <v>1055</v>
          </cell>
          <cell r="AG312">
            <v>954</v>
          </cell>
          <cell r="AH312">
            <v>2138</v>
          </cell>
          <cell r="AI312">
            <v>1069</v>
          </cell>
          <cell r="AJ312">
            <v>1069</v>
          </cell>
          <cell r="AK312">
            <v>2053</v>
          </cell>
          <cell r="AL312">
            <v>1077</v>
          </cell>
          <cell r="AM312">
            <v>976</v>
          </cell>
          <cell r="AN312">
            <v>1980</v>
          </cell>
          <cell r="AO312">
            <v>1043</v>
          </cell>
          <cell r="AP312">
            <v>937</v>
          </cell>
          <cell r="AQ312">
            <v>2152</v>
          </cell>
          <cell r="AR312">
            <v>1133</v>
          </cell>
          <cell r="AS312">
            <v>1019</v>
          </cell>
          <cell r="AT312">
            <v>2001</v>
          </cell>
          <cell r="AU312">
            <v>970</v>
          </cell>
          <cell r="AV312">
            <v>1031</v>
          </cell>
          <cell r="AW312">
            <v>1931</v>
          </cell>
          <cell r="AX312">
            <v>1004</v>
          </cell>
          <cell r="AY312">
            <v>927</v>
          </cell>
          <cell r="AZ312">
            <v>1832</v>
          </cell>
          <cell r="BA312">
            <v>966</v>
          </cell>
          <cell r="BB312">
            <v>866</v>
          </cell>
          <cell r="BC312">
            <v>1894</v>
          </cell>
          <cell r="BD312">
            <v>915</v>
          </cell>
          <cell r="BE312">
            <v>979</v>
          </cell>
          <cell r="BF312">
            <v>1942</v>
          </cell>
          <cell r="BG312">
            <v>996</v>
          </cell>
          <cell r="BH312">
            <v>946</v>
          </cell>
          <cell r="BI312">
            <v>1824</v>
          </cell>
          <cell r="BJ312">
            <v>908</v>
          </cell>
          <cell r="BK312">
            <v>916</v>
          </cell>
          <cell r="BL312">
            <v>2076</v>
          </cell>
          <cell r="BM312">
            <v>1094</v>
          </cell>
          <cell r="BN312">
            <v>982</v>
          </cell>
          <cell r="BO312">
            <v>2181</v>
          </cell>
          <cell r="BP312">
            <v>1128</v>
          </cell>
          <cell r="BQ312">
            <v>1053</v>
          </cell>
          <cell r="BR312">
            <v>2129</v>
          </cell>
          <cell r="BS312">
            <v>1050</v>
          </cell>
          <cell r="BT312">
            <v>1079</v>
          </cell>
          <cell r="BU312">
            <v>2036</v>
          </cell>
          <cell r="BV312">
            <v>1012</v>
          </cell>
          <cell r="BW312">
            <v>1024</v>
          </cell>
          <cell r="BX312">
            <v>1987</v>
          </cell>
          <cell r="BY312">
            <v>1011</v>
          </cell>
          <cell r="BZ312">
            <v>976</v>
          </cell>
          <cell r="CA312">
            <v>1395</v>
          </cell>
          <cell r="CB312">
            <v>748</v>
          </cell>
          <cell r="CC312">
            <v>647</v>
          </cell>
          <cell r="CD312">
            <v>1223</v>
          </cell>
          <cell r="CE312">
            <v>685</v>
          </cell>
          <cell r="CF312">
            <v>538</v>
          </cell>
          <cell r="CG312">
            <v>1166</v>
          </cell>
          <cell r="CH312">
            <v>622</v>
          </cell>
          <cell r="CI312">
            <v>544</v>
          </cell>
          <cell r="CJ312">
            <v>1545</v>
          </cell>
          <cell r="CK312">
            <v>839</v>
          </cell>
          <cell r="CL312">
            <v>706</v>
          </cell>
          <cell r="CM312">
            <v>1568</v>
          </cell>
          <cell r="CN312">
            <v>843</v>
          </cell>
          <cell r="CO312">
            <v>725</v>
          </cell>
          <cell r="CP312">
            <v>1559</v>
          </cell>
          <cell r="CQ312">
            <v>792</v>
          </cell>
          <cell r="CR312">
            <v>767</v>
          </cell>
          <cell r="CS312">
            <v>1570</v>
          </cell>
          <cell r="CT312">
            <v>811</v>
          </cell>
          <cell r="CU312">
            <v>759</v>
          </cell>
          <cell r="CV312">
            <v>1558</v>
          </cell>
          <cell r="CW312">
            <v>794</v>
          </cell>
          <cell r="CX312">
            <v>764</v>
          </cell>
          <cell r="CY312">
            <v>1669</v>
          </cell>
          <cell r="CZ312">
            <v>844</v>
          </cell>
          <cell r="DA312">
            <v>825</v>
          </cell>
          <cell r="DB312">
            <v>1611</v>
          </cell>
          <cell r="DC312">
            <v>800</v>
          </cell>
          <cell r="DD312">
            <v>811</v>
          </cell>
          <cell r="DE312">
            <v>1647</v>
          </cell>
          <cell r="DF312">
            <v>820</v>
          </cell>
          <cell r="DG312">
            <v>827</v>
          </cell>
          <cell r="DH312">
            <v>1603</v>
          </cell>
          <cell r="DI312">
            <v>771</v>
          </cell>
          <cell r="DJ312">
            <v>832</v>
          </cell>
          <cell r="DK312">
            <v>1688</v>
          </cell>
          <cell r="DL312">
            <v>819</v>
          </cell>
          <cell r="DM312">
            <v>869</v>
          </cell>
          <cell r="DN312">
            <v>1685</v>
          </cell>
          <cell r="DO312">
            <v>847</v>
          </cell>
          <cell r="DP312">
            <v>838</v>
          </cell>
          <cell r="DQ312">
            <v>1897</v>
          </cell>
          <cell r="DR312">
            <v>894</v>
          </cell>
          <cell r="DS312">
            <v>1003</v>
          </cell>
          <cell r="DT312">
            <v>1896</v>
          </cell>
          <cell r="DU312">
            <v>944</v>
          </cell>
          <cell r="DV312">
            <v>952</v>
          </cell>
          <cell r="DW312">
            <v>1878</v>
          </cell>
          <cell r="DX312">
            <v>896</v>
          </cell>
          <cell r="DY312">
            <v>982</v>
          </cell>
          <cell r="DZ312">
            <v>1888</v>
          </cell>
          <cell r="EA312">
            <v>856</v>
          </cell>
          <cell r="EB312">
            <v>1032</v>
          </cell>
          <cell r="EC312">
            <v>1878</v>
          </cell>
          <cell r="ED312">
            <v>873</v>
          </cell>
          <cell r="EE312">
            <v>1005</v>
          </cell>
          <cell r="EF312">
            <v>1993</v>
          </cell>
          <cell r="EG312">
            <v>962</v>
          </cell>
          <cell r="EH312">
            <v>1031</v>
          </cell>
          <cell r="EI312">
            <v>2048</v>
          </cell>
          <cell r="EJ312">
            <v>1014</v>
          </cell>
          <cell r="EK312">
            <v>1034</v>
          </cell>
          <cell r="EL312">
            <v>2193</v>
          </cell>
          <cell r="EM312">
            <v>1072</v>
          </cell>
          <cell r="EN312">
            <v>1121</v>
          </cell>
          <cell r="EO312">
            <v>2262</v>
          </cell>
          <cell r="EP312">
            <v>1034</v>
          </cell>
          <cell r="EQ312">
            <v>1228</v>
          </cell>
          <cell r="ER312">
            <v>2258</v>
          </cell>
          <cell r="ES312">
            <v>1103</v>
          </cell>
          <cell r="ET312">
            <v>1155</v>
          </cell>
          <cell r="EU312">
            <v>2426</v>
          </cell>
          <cell r="EV312">
            <v>1217</v>
          </cell>
          <cell r="EW312">
            <v>1209</v>
          </cell>
          <cell r="EX312">
            <v>2577</v>
          </cell>
          <cell r="EY312">
            <v>1276</v>
          </cell>
          <cell r="EZ312">
            <v>1301</v>
          </cell>
          <cell r="FA312">
            <v>2400</v>
          </cell>
          <cell r="FB312">
            <v>1215</v>
          </cell>
          <cell r="FC312">
            <v>1185</v>
          </cell>
          <cell r="FD312">
            <v>2611</v>
          </cell>
          <cell r="FE312">
            <v>1313</v>
          </cell>
          <cell r="FF312">
            <v>1298</v>
          </cell>
          <cell r="FG312">
            <v>2455</v>
          </cell>
          <cell r="FH312">
            <v>1204</v>
          </cell>
          <cell r="FI312">
            <v>1251</v>
          </cell>
          <cell r="FJ312">
            <v>2538</v>
          </cell>
          <cell r="FK312">
            <v>1264</v>
          </cell>
          <cell r="FL312">
            <v>1274</v>
          </cell>
          <cell r="FM312">
            <v>2523</v>
          </cell>
          <cell r="FN312">
            <v>1297</v>
          </cell>
          <cell r="FO312">
            <v>1226</v>
          </cell>
          <cell r="FP312">
            <v>2508</v>
          </cell>
          <cell r="FQ312">
            <v>1246</v>
          </cell>
          <cell r="FR312">
            <v>1262</v>
          </cell>
          <cell r="FS312">
            <v>2460</v>
          </cell>
          <cell r="FT312">
            <v>1260</v>
          </cell>
          <cell r="FU312">
            <v>1200</v>
          </cell>
          <cell r="FV312">
            <v>2482</v>
          </cell>
          <cell r="FW312">
            <v>1233</v>
          </cell>
          <cell r="FX312">
            <v>1249</v>
          </cell>
          <cell r="FY312">
            <v>2365</v>
          </cell>
          <cell r="FZ312">
            <v>1193</v>
          </cell>
          <cell r="GA312">
            <v>1172</v>
          </cell>
          <cell r="GB312">
            <v>2308</v>
          </cell>
          <cell r="GC312">
            <v>1183</v>
          </cell>
          <cell r="GD312">
            <v>1125</v>
          </cell>
          <cell r="GE312">
            <v>2125</v>
          </cell>
          <cell r="GF312">
            <v>1087</v>
          </cell>
          <cell r="GG312">
            <v>1038</v>
          </cell>
          <cell r="GH312">
            <v>2165</v>
          </cell>
          <cell r="GI312">
            <v>1123</v>
          </cell>
          <cell r="GJ312">
            <v>1042</v>
          </cell>
          <cell r="GK312">
            <v>2091</v>
          </cell>
          <cell r="GL312">
            <v>1034</v>
          </cell>
          <cell r="GM312">
            <v>1057</v>
          </cell>
          <cell r="GN312">
            <v>1968</v>
          </cell>
          <cell r="GO312">
            <v>1001</v>
          </cell>
          <cell r="GP312">
            <v>967</v>
          </cell>
          <cell r="GQ312">
            <v>1949</v>
          </cell>
          <cell r="GR312">
            <v>1011</v>
          </cell>
          <cell r="GS312">
            <v>938</v>
          </cell>
          <cell r="GT312">
            <v>1848</v>
          </cell>
          <cell r="GU312">
            <v>880</v>
          </cell>
          <cell r="GV312">
            <v>968</v>
          </cell>
          <cell r="GW312">
            <v>1803</v>
          </cell>
          <cell r="GX312">
            <v>907</v>
          </cell>
          <cell r="GY312">
            <v>896</v>
          </cell>
          <cell r="GZ312">
            <v>1753</v>
          </cell>
          <cell r="HA312">
            <v>889</v>
          </cell>
          <cell r="HB312">
            <v>864</v>
          </cell>
          <cell r="HC312">
            <v>1811</v>
          </cell>
          <cell r="HD312">
            <v>881</v>
          </cell>
          <cell r="HE312">
            <v>930</v>
          </cell>
          <cell r="HF312">
            <v>1796</v>
          </cell>
          <cell r="HG312">
            <v>864</v>
          </cell>
          <cell r="HH312">
            <v>932</v>
          </cell>
          <cell r="HI312">
            <v>1710</v>
          </cell>
          <cell r="HJ312">
            <v>808</v>
          </cell>
          <cell r="HK312">
            <v>902</v>
          </cell>
          <cell r="HL312">
            <v>1789</v>
          </cell>
          <cell r="HM312">
            <v>872</v>
          </cell>
          <cell r="HN312">
            <v>917</v>
          </cell>
          <cell r="HO312">
            <v>1934</v>
          </cell>
          <cell r="HP312">
            <v>952</v>
          </cell>
          <cell r="HQ312">
            <v>982</v>
          </cell>
          <cell r="HR312">
            <v>2055</v>
          </cell>
          <cell r="HS312">
            <v>1001</v>
          </cell>
          <cell r="HT312">
            <v>1054</v>
          </cell>
          <cell r="HU312">
            <v>1596</v>
          </cell>
          <cell r="HV312">
            <v>788</v>
          </cell>
          <cell r="HW312">
            <v>808</v>
          </cell>
          <cell r="HX312">
            <v>1588</v>
          </cell>
          <cell r="HY312">
            <v>763</v>
          </cell>
          <cell r="HZ312">
            <v>825</v>
          </cell>
          <cell r="IA312">
            <v>1487</v>
          </cell>
          <cell r="IB312">
            <v>730</v>
          </cell>
          <cell r="IC312">
            <v>757</v>
          </cell>
          <cell r="ID312">
            <v>1389</v>
          </cell>
          <cell r="IE312">
            <v>664</v>
          </cell>
          <cell r="IF312">
            <v>725</v>
          </cell>
          <cell r="IG312">
            <v>1168</v>
          </cell>
          <cell r="IH312">
            <v>536</v>
          </cell>
          <cell r="II312">
            <v>632</v>
          </cell>
          <cell r="IJ312">
            <v>1085</v>
          </cell>
          <cell r="IK312">
            <v>513</v>
          </cell>
          <cell r="IL312">
            <v>572</v>
          </cell>
          <cell r="IM312">
            <v>1093</v>
          </cell>
          <cell r="IN312">
            <v>553</v>
          </cell>
          <cell r="IO312">
            <v>540</v>
          </cell>
          <cell r="IP312">
            <v>1038</v>
          </cell>
          <cell r="IQ312">
            <v>466</v>
          </cell>
          <cell r="IR312">
            <v>572</v>
          </cell>
          <cell r="IS312">
            <v>1006</v>
          </cell>
          <cell r="IT312">
            <v>481</v>
          </cell>
          <cell r="IU312">
            <v>525</v>
          </cell>
          <cell r="IV312">
            <v>924</v>
          </cell>
          <cell r="IW312">
            <v>455</v>
          </cell>
          <cell r="IX312">
            <v>469</v>
          </cell>
          <cell r="IY312">
            <v>865</v>
          </cell>
          <cell r="IZ312">
            <v>392</v>
          </cell>
          <cell r="JA312">
            <v>473</v>
          </cell>
          <cell r="JB312">
            <v>863</v>
          </cell>
          <cell r="JC312">
            <v>387</v>
          </cell>
          <cell r="JD312">
            <v>476</v>
          </cell>
          <cell r="JE312">
            <v>747</v>
          </cell>
          <cell r="JF312">
            <v>329</v>
          </cell>
          <cell r="JG312">
            <v>418</v>
          </cell>
          <cell r="JH312">
            <v>703</v>
          </cell>
          <cell r="JI312">
            <v>301</v>
          </cell>
          <cell r="JJ312">
            <v>402</v>
          </cell>
          <cell r="JK312">
            <v>659</v>
          </cell>
          <cell r="JL312">
            <v>294</v>
          </cell>
          <cell r="JM312">
            <v>365</v>
          </cell>
          <cell r="JN312">
            <v>625</v>
          </cell>
          <cell r="JO312">
            <v>256</v>
          </cell>
          <cell r="JP312">
            <v>369</v>
          </cell>
          <cell r="JQ312">
            <v>569</v>
          </cell>
          <cell r="JR312">
            <v>248</v>
          </cell>
          <cell r="JS312">
            <v>321</v>
          </cell>
          <cell r="JT312">
            <v>483</v>
          </cell>
          <cell r="JU312">
            <v>192</v>
          </cell>
          <cell r="JV312">
            <v>291</v>
          </cell>
          <cell r="JW312">
            <v>407</v>
          </cell>
          <cell r="JX312">
            <v>160</v>
          </cell>
          <cell r="JY312">
            <v>247</v>
          </cell>
          <cell r="JZ312">
            <v>353</v>
          </cell>
          <cell r="KA312">
            <v>133</v>
          </cell>
          <cell r="KB312">
            <v>220</v>
          </cell>
          <cell r="KC312">
            <v>315</v>
          </cell>
          <cell r="KD312">
            <v>123</v>
          </cell>
          <cell r="KE312">
            <v>192</v>
          </cell>
          <cell r="KF312">
            <v>1261</v>
          </cell>
          <cell r="KG312">
            <v>401</v>
          </cell>
          <cell r="KH312">
            <v>860</v>
          </cell>
        </row>
        <row r="313">
          <cell r="C313" t="str">
            <v>West Devon</v>
          </cell>
          <cell r="D313" t="str">
            <v>E07000047</v>
          </cell>
          <cell r="E313" t="str">
            <v>Non-metropolitan District</v>
          </cell>
          <cell r="F313">
            <v>54385</v>
          </cell>
          <cell r="G313">
            <v>31328</v>
          </cell>
          <cell r="H313">
            <v>3.1898300800000001</v>
          </cell>
          <cell r="I313">
            <v>0.576041187827526</v>
          </cell>
          <cell r="J313">
            <v>2301</v>
          </cell>
          <cell r="K313">
            <v>2117</v>
          </cell>
          <cell r="L313">
            <v>2394</v>
          </cell>
          <cell r="M313">
            <v>2387</v>
          </cell>
          <cell r="N313">
            <v>2647</v>
          </cell>
          <cell r="O313">
            <v>2972</v>
          </cell>
          <cell r="P313">
            <v>4064</v>
          </cell>
          <cell r="Q313">
            <v>4276</v>
          </cell>
          <cell r="R313">
            <v>3962</v>
          </cell>
          <cell r="S313">
            <v>4208</v>
          </cell>
          <cell r="T313">
            <v>26502</v>
          </cell>
          <cell r="U313">
            <v>27883</v>
          </cell>
          <cell r="V313">
            <v>461</v>
          </cell>
          <cell r="W313">
            <v>237</v>
          </cell>
          <cell r="X313">
            <v>224</v>
          </cell>
          <cell r="Y313">
            <v>484</v>
          </cell>
          <cell r="Z313">
            <v>242</v>
          </cell>
          <cell r="AA313">
            <v>242</v>
          </cell>
          <cell r="AB313">
            <v>501</v>
          </cell>
          <cell r="AC313">
            <v>253</v>
          </cell>
          <cell r="AD313">
            <v>248</v>
          </cell>
          <cell r="AE313">
            <v>497</v>
          </cell>
          <cell r="AF313">
            <v>248</v>
          </cell>
          <cell r="AG313">
            <v>249</v>
          </cell>
          <cell r="AH313">
            <v>540</v>
          </cell>
          <cell r="AI313">
            <v>270</v>
          </cell>
          <cell r="AJ313">
            <v>270</v>
          </cell>
          <cell r="AK313">
            <v>552</v>
          </cell>
          <cell r="AL313">
            <v>283</v>
          </cell>
          <cell r="AM313">
            <v>269</v>
          </cell>
          <cell r="AN313">
            <v>541</v>
          </cell>
          <cell r="AO313">
            <v>276</v>
          </cell>
          <cell r="AP313">
            <v>265</v>
          </cell>
          <cell r="AQ313">
            <v>638</v>
          </cell>
          <cell r="AR313">
            <v>332</v>
          </cell>
          <cell r="AS313">
            <v>306</v>
          </cell>
          <cell r="AT313">
            <v>581</v>
          </cell>
          <cell r="AU313">
            <v>289</v>
          </cell>
          <cell r="AV313">
            <v>292</v>
          </cell>
          <cell r="AW313">
            <v>564</v>
          </cell>
          <cell r="AX313">
            <v>288</v>
          </cell>
          <cell r="AY313">
            <v>276</v>
          </cell>
          <cell r="AZ313">
            <v>558</v>
          </cell>
          <cell r="BA313">
            <v>313</v>
          </cell>
          <cell r="BB313">
            <v>245</v>
          </cell>
          <cell r="BC313">
            <v>557</v>
          </cell>
          <cell r="BD313">
            <v>315</v>
          </cell>
          <cell r="BE313">
            <v>242</v>
          </cell>
          <cell r="BF313">
            <v>558</v>
          </cell>
          <cell r="BG313">
            <v>292</v>
          </cell>
          <cell r="BH313">
            <v>266</v>
          </cell>
          <cell r="BI313">
            <v>550</v>
          </cell>
          <cell r="BJ313">
            <v>283</v>
          </cell>
          <cell r="BK313">
            <v>267</v>
          </cell>
          <cell r="BL313">
            <v>538</v>
          </cell>
          <cell r="BM313">
            <v>266</v>
          </cell>
          <cell r="BN313">
            <v>272</v>
          </cell>
          <cell r="BO313">
            <v>563</v>
          </cell>
          <cell r="BP313">
            <v>281</v>
          </cell>
          <cell r="BQ313">
            <v>282</v>
          </cell>
          <cell r="BR313">
            <v>643</v>
          </cell>
          <cell r="BS313">
            <v>342</v>
          </cell>
          <cell r="BT313">
            <v>301</v>
          </cell>
          <cell r="BU313">
            <v>610</v>
          </cell>
          <cell r="BV313">
            <v>300</v>
          </cell>
          <cell r="BW313">
            <v>310</v>
          </cell>
          <cell r="BX313">
            <v>629</v>
          </cell>
          <cell r="BY313">
            <v>308</v>
          </cell>
          <cell r="BZ313">
            <v>321</v>
          </cell>
          <cell r="CA313">
            <v>462</v>
          </cell>
          <cell r="CB313">
            <v>267</v>
          </cell>
          <cell r="CC313">
            <v>195</v>
          </cell>
          <cell r="CD313">
            <v>340</v>
          </cell>
          <cell r="CE313">
            <v>170</v>
          </cell>
          <cell r="CF313">
            <v>170</v>
          </cell>
          <cell r="CG313">
            <v>389</v>
          </cell>
          <cell r="CH313">
            <v>192</v>
          </cell>
          <cell r="CI313">
            <v>197</v>
          </cell>
          <cell r="CJ313">
            <v>405</v>
          </cell>
          <cell r="CK313">
            <v>208</v>
          </cell>
          <cell r="CL313">
            <v>197</v>
          </cell>
          <cell r="CM313">
            <v>446</v>
          </cell>
          <cell r="CN313">
            <v>250</v>
          </cell>
          <cell r="CO313">
            <v>196</v>
          </cell>
          <cell r="CP313">
            <v>494</v>
          </cell>
          <cell r="CQ313">
            <v>264</v>
          </cell>
          <cell r="CR313">
            <v>230</v>
          </cell>
          <cell r="CS313">
            <v>488</v>
          </cell>
          <cell r="CT313">
            <v>245</v>
          </cell>
          <cell r="CU313">
            <v>243</v>
          </cell>
          <cell r="CV313">
            <v>495</v>
          </cell>
          <cell r="CW313">
            <v>242</v>
          </cell>
          <cell r="CX313">
            <v>253</v>
          </cell>
          <cell r="CY313">
            <v>524</v>
          </cell>
          <cell r="CZ313">
            <v>268</v>
          </cell>
          <cell r="DA313">
            <v>256</v>
          </cell>
          <cell r="DB313">
            <v>474</v>
          </cell>
          <cell r="DC313">
            <v>230</v>
          </cell>
          <cell r="DD313">
            <v>244</v>
          </cell>
          <cell r="DE313">
            <v>462</v>
          </cell>
          <cell r="DF313">
            <v>260</v>
          </cell>
          <cell r="DG313">
            <v>202</v>
          </cell>
          <cell r="DH313">
            <v>482</v>
          </cell>
          <cell r="DI313">
            <v>251</v>
          </cell>
          <cell r="DJ313">
            <v>231</v>
          </cell>
          <cell r="DK313">
            <v>451</v>
          </cell>
          <cell r="DL313">
            <v>218</v>
          </cell>
          <cell r="DM313">
            <v>233</v>
          </cell>
          <cell r="DN313">
            <v>430</v>
          </cell>
          <cell r="DO313">
            <v>202</v>
          </cell>
          <cell r="DP313">
            <v>228</v>
          </cell>
          <cell r="DQ313">
            <v>440</v>
          </cell>
          <cell r="DR313">
            <v>234</v>
          </cell>
          <cell r="DS313">
            <v>206</v>
          </cell>
          <cell r="DT313">
            <v>535</v>
          </cell>
          <cell r="DU313">
            <v>244</v>
          </cell>
          <cell r="DV313">
            <v>291</v>
          </cell>
          <cell r="DW313">
            <v>558</v>
          </cell>
          <cell r="DX313">
            <v>277</v>
          </cell>
          <cell r="DY313">
            <v>281</v>
          </cell>
          <cell r="DZ313">
            <v>526</v>
          </cell>
          <cell r="EA313">
            <v>263</v>
          </cell>
          <cell r="EB313">
            <v>263</v>
          </cell>
          <cell r="EC313">
            <v>485</v>
          </cell>
          <cell r="ED313">
            <v>213</v>
          </cell>
          <cell r="EE313">
            <v>272</v>
          </cell>
          <cell r="EF313">
            <v>461</v>
          </cell>
          <cell r="EG313">
            <v>229</v>
          </cell>
          <cell r="EH313">
            <v>232</v>
          </cell>
          <cell r="EI313">
            <v>482</v>
          </cell>
          <cell r="EJ313">
            <v>199</v>
          </cell>
          <cell r="EK313">
            <v>283</v>
          </cell>
          <cell r="EL313">
            <v>509</v>
          </cell>
          <cell r="EM313">
            <v>222</v>
          </cell>
          <cell r="EN313">
            <v>287</v>
          </cell>
          <cell r="EO313">
            <v>564</v>
          </cell>
          <cell r="EP313">
            <v>298</v>
          </cell>
          <cell r="EQ313">
            <v>266</v>
          </cell>
          <cell r="ER313">
            <v>628</v>
          </cell>
          <cell r="ES313">
            <v>281</v>
          </cell>
          <cell r="ET313">
            <v>347</v>
          </cell>
          <cell r="EU313">
            <v>733</v>
          </cell>
          <cell r="EV313">
            <v>347</v>
          </cell>
          <cell r="EW313">
            <v>386</v>
          </cell>
          <cell r="EX313">
            <v>673</v>
          </cell>
          <cell r="EY313">
            <v>318</v>
          </cell>
          <cell r="EZ313">
            <v>355</v>
          </cell>
          <cell r="FA313">
            <v>688</v>
          </cell>
          <cell r="FB313">
            <v>350</v>
          </cell>
          <cell r="FC313">
            <v>338</v>
          </cell>
          <cell r="FD313">
            <v>817</v>
          </cell>
          <cell r="FE313">
            <v>399</v>
          </cell>
          <cell r="FF313">
            <v>418</v>
          </cell>
          <cell r="FG313">
            <v>757</v>
          </cell>
          <cell r="FH313">
            <v>358</v>
          </cell>
          <cell r="FI313">
            <v>399</v>
          </cell>
          <cell r="FJ313">
            <v>819</v>
          </cell>
          <cell r="FK313">
            <v>426</v>
          </cell>
          <cell r="FL313">
            <v>393</v>
          </cell>
          <cell r="FM313">
            <v>815</v>
          </cell>
          <cell r="FN313">
            <v>388</v>
          </cell>
          <cell r="FO313">
            <v>427</v>
          </cell>
          <cell r="FP313">
            <v>888</v>
          </cell>
          <cell r="FQ313">
            <v>447</v>
          </cell>
          <cell r="FR313">
            <v>441</v>
          </cell>
          <cell r="FS313">
            <v>909</v>
          </cell>
          <cell r="FT313">
            <v>445</v>
          </cell>
          <cell r="FU313">
            <v>464</v>
          </cell>
          <cell r="FV313">
            <v>868</v>
          </cell>
          <cell r="FW313">
            <v>415</v>
          </cell>
          <cell r="FX313">
            <v>453</v>
          </cell>
          <cell r="FY313">
            <v>900</v>
          </cell>
          <cell r="FZ313">
            <v>424</v>
          </cell>
          <cell r="GA313">
            <v>476</v>
          </cell>
          <cell r="GB313">
            <v>879</v>
          </cell>
          <cell r="GC313">
            <v>412</v>
          </cell>
          <cell r="GD313">
            <v>467</v>
          </cell>
          <cell r="GE313">
            <v>874</v>
          </cell>
          <cell r="GF313">
            <v>412</v>
          </cell>
          <cell r="GG313">
            <v>462</v>
          </cell>
          <cell r="GH313">
            <v>838</v>
          </cell>
          <cell r="GI313">
            <v>415</v>
          </cell>
          <cell r="GJ313">
            <v>423</v>
          </cell>
          <cell r="GK313">
            <v>811</v>
          </cell>
          <cell r="GL313">
            <v>410</v>
          </cell>
          <cell r="GM313">
            <v>401</v>
          </cell>
          <cell r="GN313">
            <v>812</v>
          </cell>
          <cell r="GO313">
            <v>426</v>
          </cell>
          <cell r="GP313">
            <v>386</v>
          </cell>
          <cell r="GQ313">
            <v>813</v>
          </cell>
          <cell r="GR313">
            <v>388</v>
          </cell>
          <cell r="GS313">
            <v>425</v>
          </cell>
          <cell r="GT313">
            <v>776</v>
          </cell>
          <cell r="GU313">
            <v>371</v>
          </cell>
          <cell r="GV313">
            <v>405</v>
          </cell>
          <cell r="GW313">
            <v>830</v>
          </cell>
          <cell r="GX313">
            <v>397</v>
          </cell>
          <cell r="GY313">
            <v>433</v>
          </cell>
          <cell r="GZ313">
            <v>781</v>
          </cell>
          <cell r="HA313">
            <v>381</v>
          </cell>
          <cell r="HB313">
            <v>400</v>
          </cell>
          <cell r="HC313">
            <v>812</v>
          </cell>
          <cell r="HD313">
            <v>376</v>
          </cell>
          <cell r="HE313">
            <v>436</v>
          </cell>
          <cell r="HF313">
            <v>823</v>
          </cell>
          <cell r="HG313">
            <v>386</v>
          </cell>
          <cell r="HH313">
            <v>437</v>
          </cell>
          <cell r="HI313">
            <v>878</v>
          </cell>
          <cell r="HJ313">
            <v>442</v>
          </cell>
          <cell r="HK313">
            <v>436</v>
          </cell>
          <cell r="HL313">
            <v>868</v>
          </cell>
          <cell r="HM313">
            <v>402</v>
          </cell>
          <cell r="HN313">
            <v>466</v>
          </cell>
          <cell r="HO313">
            <v>971</v>
          </cell>
          <cell r="HP313">
            <v>476</v>
          </cell>
          <cell r="HQ313">
            <v>495</v>
          </cell>
          <cell r="HR313">
            <v>1040</v>
          </cell>
          <cell r="HS313">
            <v>516</v>
          </cell>
          <cell r="HT313">
            <v>524</v>
          </cell>
          <cell r="HU313">
            <v>842</v>
          </cell>
          <cell r="HV313">
            <v>422</v>
          </cell>
          <cell r="HW313">
            <v>420</v>
          </cell>
          <cell r="HX313">
            <v>827</v>
          </cell>
          <cell r="HY313">
            <v>405</v>
          </cell>
          <cell r="HZ313">
            <v>422</v>
          </cell>
          <cell r="IA313">
            <v>808</v>
          </cell>
          <cell r="IB313">
            <v>420</v>
          </cell>
          <cell r="IC313">
            <v>388</v>
          </cell>
          <cell r="ID313">
            <v>718</v>
          </cell>
          <cell r="IE313">
            <v>362</v>
          </cell>
          <cell r="IF313">
            <v>356</v>
          </cell>
          <cell r="IG313">
            <v>627</v>
          </cell>
          <cell r="IH313">
            <v>307</v>
          </cell>
          <cell r="II313">
            <v>320</v>
          </cell>
          <cell r="IJ313">
            <v>537</v>
          </cell>
          <cell r="IK313">
            <v>253</v>
          </cell>
          <cell r="IL313">
            <v>284</v>
          </cell>
          <cell r="IM313">
            <v>559</v>
          </cell>
          <cell r="IN313">
            <v>280</v>
          </cell>
          <cell r="IO313">
            <v>279</v>
          </cell>
          <cell r="IP313">
            <v>501</v>
          </cell>
          <cell r="IQ313">
            <v>234</v>
          </cell>
          <cell r="IR313">
            <v>267</v>
          </cell>
          <cell r="IS313">
            <v>504</v>
          </cell>
          <cell r="IT313">
            <v>250</v>
          </cell>
          <cell r="IU313">
            <v>254</v>
          </cell>
          <cell r="IV313">
            <v>496</v>
          </cell>
          <cell r="IW313">
            <v>243</v>
          </cell>
          <cell r="IX313">
            <v>253</v>
          </cell>
          <cell r="IY313">
            <v>424</v>
          </cell>
          <cell r="IZ313">
            <v>190</v>
          </cell>
          <cell r="JA313">
            <v>234</v>
          </cell>
          <cell r="JB313">
            <v>442</v>
          </cell>
          <cell r="JC313">
            <v>195</v>
          </cell>
          <cell r="JD313">
            <v>247</v>
          </cell>
          <cell r="JE313">
            <v>356</v>
          </cell>
          <cell r="JF313">
            <v>147</v>
          </cell>
          <cell r="JG313">
            <v>209</v>
          </cell>
          <cell r="JH313">
            <v>393</v>
          </cell>
          <cell r="JI313">
            <v>202</v>
          </cell>
          <cell r="JJ313">
            <v>191</v>
          </cell>
          <cell r="JK313">
            <v>329</v>
          </cell>
          <cell r="JL313">
            <v>155</v>
          </cell>
          <cell r="JM313">
            <v>174</v>
          </cell>
          <cell r="JN313">
            <v>320</v>
          </cell>
          <cell r="JO313">
            <v>122</v>
          </cell>
          <cell r="JP313">
            <v>198</v>
          </cell>
          <cell r="JQ313">
            <v>314</v>
          </cell>
          <cell r="JR313">
            <v>121</v>
          </cell>
          <cell r="JS313">
            <v>193</v>
          </cell>
          <cell r="JT313">
            <v>258</v>
          </cell>
          <cell r="JU313">
            <v>106</v>
          </cell>
          <cell r="JV313">
            <v>152</v>
          </cell>
          <cell r="JW313">
            <v>227</v>
          </cell>
          <cell r="JX313">
            <v>91</v>
          </cell>
          <cell r="JY313">
            <v>136</v>
          </cell>
          <cell r="JZ313">
            <v>205</v>
          </cell>
          <cell r="KA313">
            <v>65</v>
          </cell>
          <cell r="KB313">
            <v>140</v>
          </cell>
          <cell r="KC313">
            <v>163</v>
          </cell>
          <cell r="KD313">
            <v>56</v>
          </cell>
          <cell r="KE313">
            <v>107</v>
          </cell>
          <cell r="KF313">
            <v>767</v>
          </cell>
          <cell r="KG313">
            <v>204</v>
          </cell>
          <cell r="KH313">
            <v>563</v>
          </cell>
        </row>
        <row r="314">
          <cell r="C314" t="str">
            <v>West Dorset</v>
          </cell>
          <cell r="D314" t="str">
            <v>E07000052</v>
          </cell>
          <cell r="E314" t="str">
            <v>Non-metropolitan District</v>
          </cell>
          <cell r="F314">
            <v>100747</v>
          </cell>
          <cell r="G314">
            <v>55461</v>
          </cell>
          <cell r="H314">
            <v>3.1969229600000002</v>
          </cell>
          <cell r="I314">
            <v>0.55049778157165974</v>
          </cell>
          <cell r="J314">
            <v>4258</v>
          </cell>
          <cell r="K314">
            <v>3929</v>
          </cell>
          <cell r="L314">
            <v>4052</v>
          </cell>
          <cell r="M314">
            <v>4073</v>
          </cell>
          <cell r="N314">
            <v>4663</v>
          </cell>
          <cell r="O314">
            <v>5106</v>
          </cell>
          <cell r="P314">
            <v>7061</v>
          </cell>
          <cell r="Q314">
            <v>7613</v>
          </cell>
          <cell r="R314">
            <v>6983</v>
          </cell>
          <cell r="S314">
            <v>7723</v>
          </cell>
          <cell r="T314">
            <v>48522</v>
          </cell>
          <cell r="U314">
            <v>52225</v>
          </cell>
          <cell r="V314">
            <v>781</v>
          </cell>
          <cell r="W314">
            <v>412</v>
          </cell>
          <cell r="X314">
            <v>369</v>
          </cell>
          <cell r="Y314">
            <v>827</v>
          </cell>
          <cell r="Z314">
            <v>401</v>
          </cell>
          <cell r="AA314">
            <v>426</v>
          </cell>
          <cell r="AB314">
            <v>854</v>
          </cell>
          <cell r="AC314">
            <v>451</v>
          </cell>
          <cell r="AD314">
            <v>403</v>
          </cell>
          <cell r="AE314">
            <v>940</v>
          </cell>
          <cell r="AF314">
            <v>470</v>
          </cell>
          <cell r="AG314">
            <v>470</v>
          </cell>
          <cell r="AH314">
            <v>937</v>
          </cell>
          <cell r="AI314">
            <v>491</v>
          </cell>
          <cell r="AJ314">
            <v>446</v>
          </cell>
          <cell r="AK314">
            <v>948</v>
          </cell>
          <cell r="AL314">
            <v>486</v>
          </cell>
          <cell r="AM314">
            <v>462</v>
          </cell>
          <cell r="AN314">
            <v>946</v>
          </cell>
          <cell r="AO314">
            <v>463</v>
          </cell>
          <cell r="AP314">
            <v>483</v>
          </cell>
          <cell r="AQ314">
            <v>999</v>
          </cell>
          <cell r="AR314">
            <v>501</v>
          </cell>
          <cell r="AS314">
            <v>498</v>
          </cell>
          <cell r="AT314">
            <v>966</v>
          </cell>
          <cell r="AU314">
            <v>518</v>
          </cell>
          <cell r="AV314">
            <v>448</v>
          </cell>
          <cell r="AW314">
            <v>1000</v>
          </cell>
          <cell r="AX314">
            <v>500</v>
          </cell>
          <cell r="AY314">
            <v>500</v>
          </cell>
          <cell r="AZ314">
            <v>967</v>
          </cell>
          <cell r="BA314">
            <v>500</v>
          </cell>
          <cell r="BB314">
            <v>467</v>
          </cell>
          <cell r="BC314">
            <v>969</v>
          </cell>
          <cell r="BD314">
            <v>505</v>
          </cell>
          <cell r="BE314">
            <v>464</v>
          </cell>
          <cell r="BF314">
            <v>1030</v>
          </cell>
          <cell r="BG314">
            <v>520</v>
          </cell>
          <cell r="BH314">
            <v>510</v>
          </cell>
          <cell r="BI314">
            <v>1134</v>
          </cell>
          <cell r="BJ314">
            <v>612</v>
          </cell>
          <cell r="BK314">
            <v>522</v>
          </cell>
          <cell r="BL314">
            <v>1147</v>
          </cell>
          <cell r="BM314">
            <v>589</v>
          </cell>
          <cell r="BN314">
            <v>558</v>
          </cell>
          <cell r="BO314">
            <v>1226</v>
          </cell>
          <cell r="BP314">
            <v>635</v>
          </cell>
          <cell r="BQ314">
            <v>591</v>
          </cell>
          <cell r="BR314">
            <v>1217</v>
          </cell>
          <cell r="BS314">
            <v>647</v>
          </cell>
          <cell r="BT314">
            <v>570</v>
          </cell>
          <cell r="BU314">
            <v>1204</v>
          </cell>
          <cell r="BV314">
            <v>579</v>
          </cell>
          <cell r="BW314">
            <v>625</v>
          </cell>
          <cell r="BX314">
            <v>1153</v>
          </cell>
          <cell r="BY314">
            <v>606</v>
          </cell>
          <cell r="BZ314">
            <v>547</v>
          </cell>
          <cell r="CA314">
            <v>792</v>
          </cell>
          <cell r="CB314">
            <v>416</v>
          </cell>
          <cell r="CC314">
            <v>376</v>
          </cell>
          <cell r="CD314">
            <v>728</v>
          </cell>
          <cell r="CE314">
            <v>405</v>
          </cell>
          <cell r="CF314">
            <v>323</v>
          </cell>
          <cell r="CG314">
            <v>690</v>
          </cell>
          <cell r="CH314">
            <v>383</v>
          </cell>
          <cell r="CI314">
            <v>307</v>
          </cell>
          <cell r="CJ314">
            <v>809</v>
          </cell>
          <cell r="CK314">
            <v>405</v>
          </cell>
          <cell r="CL314">
            <v>404</v>
          </cell>
          <cell r="CM314">
            <v>761</v>
          </cell>
          <cell r="CN314">
            <v>388</v>
          </cell>
          <cell r="CO314">
            <v>373</v>
          </cell>
          <cell r="CP314">
            <v>833</v>
          </cell>
          <cell r="CQ314">
            <v>429</v>
          </cell>
          <cell r="CR314">
            <v>404</v>
          </cell>
          <cell r="CS314">
            <v>905</v>
          </cell>
          <cell r="CT314">
            <v>498</v>
          </cell>
          <cell r="CU314">
            <v>407</v>
          </cell>
          <cell r="CV314">
            <v>940</v>
          </cell>
          <cell r="CW314">
            <v>468</v>
          </cell>
          <cell r="CX314">
            <v>472</v>
          </cell>
          <cell r="CY314">
            <v>862</v>
          </cell>
          <cell r="CZ314">
            <v>466</v>
          </cell>
          <cell r="DA314">
            <v>396</v>
          </cell>
          <cell r="DB314">
            <v>848</v>
          </cell>
          <cell r="DC314">
            <v>462</v>
          </cell>
          <cell r="DD314">
            <v>386</v>
          </cell>
          <cell r="DE314">
            <v>816</v>
          </cell>
          <cell r="DF314">
            <v>407</v>
          </cell>
          <cell r="DG314">
            <v>409</v>
          </cell>
          <cell r="DH314">
            <v>793</v>
          </cell>
          <cell r="DI314">
            <v>371</v>
          </cell>
          <cell r="DJ314">
            <v>422</v>
          </cell>
          <cell r="DK314">
            <v>647</v>
          </cell>
          <cell r="DL314">
            <v>291</v>
          </cell>
          <cell r="DM314">
            <v>356</v>
          </cell>
          <cell r="DN314">
            <v>785</v>
          </cell>
          <cell r="DO314">
            <v>346</v>
          </cell>
          <cell r="DP314">
            <v>439</v>
          </cell>
          <cell r="DQ314">
            <v>736</v>
          </cell>
          <cell r="DR314">
            <v>363</v>
          </cell>
          <cell r="DS314">
            <v>373</v>
          </cell>
          <cell r="DT314">
            <v>793</v>
          </cell>
          <cell r="DU314">
            <v>380</v>
          </cell>
          <cell r="DV314">
            <v>413</v>
          </cell>
          <cell r="DW314">
            <v>834</v>
          </cell>
          <cell r="DX314">
            <v>400</v>
          </cell>
          <cell r="DY314">
            <v>434</v>
          </cell>
          <cell r="DZ314">
            <v>920</v>
          </cell>
          <cell r="EA314">
            <v>449</v>
          </cell>
          <cell r="EB314">
            <v>471</v>
          </cell>
          <cell r="EC314">
            <v>758</v>
          </cell>
          <cell r="ED314">
            <v>351</v>
          </cell>
          <cell r="EE314">
            <v>407</v>
          </cell>
          <cell r="EF314">
            <v>832</v>
          </cell>
          <cell r="EG314">
            <v>392</v>
          </cell>
          <cell r="EH314">
            <v>440</v>
          </cell>
          <cell r="EI314">
            <v>914</v>
          </cell>
          <cell r="EJ314">
            <v>423</v>
          </cell>
          <cell r="EK314">
            <v>491</v>
          </cell>
          <cell r="EL314">
            <v>1017</v>
          </cell>
          <cell r="EM314">
            <v>513</v>
          </cell>
          <cell r="EN314">
            <v>504</v>
          </cell>
          <cell r="EO314">
            <v>972</v>
          </cell>
          <cell r="EP314">
            <v>463</v>
          </cell>
          <cell r="EQ314">
            <v>509</v>
          </cell>
          <cell r="ER314">
            <v>1102</v>
          </cell>
          <cell r="ES314">
            <v>553</v>
          </cell>
          <cell r="ET314">
            <v>549</v>
          </cell>
          <cell r="EU314">
            <v>1201</v>
          </cell>
          <cell r="EV314">
            <v>587</v>
          </cell>
          <cell r="EW314">
            <v>614</v>
          </cell>
          <cell r="EX314">
            <v>1219</v>
          </cell>
          <cell r="EY314">
            <v>532</v>
          </cell>
          <cell r="EZ314">
            <v>687</v>
          </cell>
          <cell r="FA314">
            <v>1331</v>
          </cell>
          <cell r="FB314">
            <v>645</v>
          </cell>
          <cell r="FC314">
            <v>686</v>
          </cell>
          <cell r="FD314">
            <v>1300</v>
          </cell>
          <cell r="FE314">
            <v>664</v>
          </cell>
          <cell r="FF314">
            <v>636</v>
          </cell>
          <cell r="FG314">
            <v>1371</v>
          </cell>
          <cell r="FH314">
            <v>647</v>
          </cell>
          <cell r="FI314">
            <v>724</v>
          </cell>
          <cell r="FJ314">
            <v>1441</v>
          </cell>
          <cell r="FK314">
            <v>677</v>
          </cell>
          <cell r="FL314">
            <v>764</v>
          </cell>
          <cell r="FM314">
            <v>1453</v>
          </cell>
          <cell r="FN314">
            <v>701</v>
          </cell>
          <cell r="FO314">
            <v>752</v>
          </cell>
          <cell r="FP314">
            <v>1519</v>
          </cell>
          <cell r="FQ314">
            <v>737</v>
          </cell>
          <cell r="FR314">
            <v>782</v>
          </cell>
          <cell r="FS314">
            <v>1612</v>
          </cell>
          <cell r="FT314">
            <v>769</v>
          </cell>
          <cell r="FU314">
            <v>843</v>
          </cell>
          <cell r="FV314">
            <v>1552</v>
          </cell>
          <cell r="FW314">
            <v>748</v>
          </cell>
          <cell r="FX314">
            <v>804</v>
          </cell>
          <cell r="FY314">
            <v>1623</v>
          </cell>
          <cell r="FZ314">
            <v>769</v>
          </cell>
          <cell r="GA314">
            <v>854</v>
          </cell>
          <cell r="GB314">
            <v>1472</v>
          </cell>
          <cell r="GC314">
            <v>704</v>
          </cell>
          <cell r="GD314">
            <v>768</v>
          </cell>
          <cell r="GE314">
            <v>1414</v>
          </cell>
          <cell r="GF314">
            <v>682</v>
          </cell>
          <cell r="GG314">
            <v>732</v>
          </cell>
          <cell r="GH314">
            <v>1474</v>
          </cell>
          <cell r="GI314">
            <v>717</v>
          </cell>
          <cell r="GJ314">
            <v>757</v>
          </cell>
          <cell r="GK314">
            <v>1533</v>
          </cell>
          <cell r="GL314">
            <v>709</v>
          </cell>
          <cell r="GM314">
            <v>824</v>
          </cell>
          <cell r="GN314">
            <v>1440</v>
          </cell>
          <cell r="GO314">
            <v>690</v>
          </cell>
          <cell r="GP314">
            <v>750</v>
          </cell>
          <cell r="GQ314">
            <v>1360</v>
          </cell>
          <cell r="GR314">
            <v>662</v>
          </cell>
          <cell r="GS314">
            <v>698</v>
          </cell>
          <cell r="GT314">
            <v>1390</v>
          </cell>
          <cell r="GU314">
            <v>667</v>
          </cell>
          <cell r="GV314">
            <v>723</v>
          </cell>
          <cell r="GW314">
            <v>1538</v>
          </cell>
          <cell r="GX314">
            <v>688</v>
          </cell>
          <cell r="GY314">
            <v>850</v>
          </cell>
          <cell r="GZ314">
            <v>1473</v>
          </cell>
          <cell r="HA314">
            <v>715</v>
          </cell>
          <cell r="HB314">
            <v>758</v>
          </cell>
          <cell r="HC314">
            <v>1529</v>
          </cell>
          <cell r="HD314">
            <v>716</v>
          </cell>
          <cell r="HE314">
            <v>813</v>
          </cell>
          <cell r="HF314">
            <v>1555</v>
          </cell>
          <cell r="HG314">
            <v>737</v>
          </cell>
          <cell r="HH314">
            <v>818</v>
          </cell>
          <cell r="HI314">
            <v>1668</v>
          </cell>
          <cell r="HJ314">
            <v>802</v>
          </cell>
          <cell r="HK314">
            <v>866</v>
          </cell>
          <cell r="HL314">
            <v>1662</v>
          </cell>
          <cell r="HM314">
            <v>809</v>
          </cell>
          <cell r="HN314">
            <v>853</v>
          </cell>
          <cell r="HO314">
            <v>1768</v>
          </cell>
          <cell r="HP314">
            <v>853</v>
          </cell>
          <cell r="HQ314">
            <v>915</v>
          </cell>
          <cell r="HR314">
            <v>2010</v>
          </cell>
          <cell r="HS314">
            <v>973</v>
          </cell>
          <cell r="HT314">
            <v>1037</v>
          </cell>
          <cell r="HU314">
            <v>1630</v>
          </cell>
          <cell r="HV314">
            <v>786</v>
          </cell>
          <cell r="HW314">
            <v>844</v>
          </cell>
          <cell r="HX314">
            <v>1502</v>
          </cell>
          <cell r="HY314">
            <v>671</v>
          </cell>
          <cell r="HZ314">
            <v>831</v>
          </cell>
          <cell r="IA314">
            <v>1535</v>
          </cell>
          <cell r="IB314">
            <v>717</v>
          </cell>
          <cell r="IC314">
            <v>818</v>
          </cell>
          <cell r="ID314">
            <v>1456</v>
          </cell>
          <cell r="IE314">
            <v>720</v>
          </cell>
          <cell r="IF314">
            <v>736</v>
          </cell>
          <cell r="IG314">
            <v>1363</v>
          </cell>
          <cell r="IH314">
            <v>657</v>
          </cell>
          <cell r="II314">
            <v>706</v>
          </cell>
          <cell r="IJ314">
            <v>1076</v>
          </cell>
          <cell r="IK314">
            <v>539</v>
          </cell>
          <cell r="IL314">
            <v>537</v>
          </cell>
          <cell r="IM314">
            <v>1124</v>
          </cell>
          <cell r="IN314">
            <v>511</v>
          </cell>
          <cell r="IO314">
            <v>613</v>
          </cell>
          <cell r="IP314">
            <v>1164</v>
          </cell>
          <cell r="IQ314">
            <v>522</v>
          </cell>
          <cell r="IR314">
            <v>642</v>
          </cell>
          <cell r="IS314">
            <v>1133</v>
          </cell>
          <cell r="IT314">
            <v>552</v>
          </cell>
          <cell r="IU314">
            <v>581</v>
          </cell>
          <cell r="IV314">
            <v>995</v>
          </cell>
          <cell r="IW314">
            <v>460</v>
          </cell>
          <cell r="IX314">
            <v>535</v>
          </cell>
          <cell r="IY314">
            <v>934</v>
          </cell>
          <cell r="IZ314">
            <v>460</v>
          </cell>
          <cell r="JA314">
            <v>474</v>
          </cell>
          <cell r="JB314">
            <v>959</v>
          </cell>
          <cell r="JC314">
            <v>431</v>
          </cell>
          <cell r="JD314">
            <v>528</v>
          </cell>
          <cell r="JE314">
            <v>820</v>
          </cell>
          <cell r="JF314">
            <v>366</v>
          </cell>
          <cell r="JG314">
            <v>454</v>
          </cell>
          <cell r="JH314">
            <v>850</v>
          </cell>
          <cell r="JI314">
            <v>335</v>
          </cell>
          <cell r="JJ314">
            <v>515</v>
          </cell>
          <cell r="JK314">
            <v>836</v>
          </cell>
          <cell r="JL314">
            <v>367</v>
          </cell>
          <cell r="JM314">
            <v>469</v>
          </cell>
          <cell r="JN314">
            <v>745</v>
          </cell>
          <cell r="JO314">
            <v>306</v>
          </cell>
          <cell r="JP314">
            <v>439</v>
          </cell>
          <cell r="JQ314">
            <v>703</v>
          </cell>
          <cell r="JR314">
            <v>290</v>
          </cell>
          <cell r="JS314">
            <v>413</v>
          </cell>
          <cell r="JT314">
            <v>607</v>
          </cell>
          <cell r="JU314">
            <v>254</v>
          </cell>
          <cell r="JV314">
            <v>353</v>
          </cell>
          <cell r="JW314">
            <v>537</v>
          </cell>
          <cell r="JX314">
            <v>213</v>
          </cell>
          <cell r="JY314">
            <v>324</v>
          </cell>
          <cell r="JZ314">
            <v>482</v>
          </cell>
          <cell r="KA314">
            <v>186</v>
          </cell>
          <cell r="KB314">
            <v>296</v>
          </cell>
          <cell r="KC314">
            <v>369</v>
          </cell>
          <cell r="KD314">
            <v>147</v>
          </cell>
          <cell r="KE314">
            <v>222</v>
          </cell>
          <cell r="KF314">
            <v>1687</v>
          </cell>
          <cell r="KG314">
            <v>524</v>
          </cell>
          <cell r="KH314">
            <v>1163</v>
          </cell>
        </row>
        <row r="315">
          <cell r="C315" t="str">
            <v>West Lancashire</v>
          </cell>
          <cell r="D315" t="str">
            <v>E07000127</v>
          </cell>
          <cell r="E315" t="str">
            <v>Non-metropolitan District</v>
          </cell>
          <cell r="F315">
            <v>112742</v>
          </cell>
          <cell r="G315">
            <v>69416</v>
          </cell>
          <cell r="H315">
            <v>4.5865315200000003</v>
          </cell>
          <cell r="I315">
            <v>0.61570665767859356</v>
          </cell>
          <cell r="J315">
            <v>7293</v>
          </cell>
          <cell r="K315">
            <v>7644</v>
          </cell>
          <cell r="L315">
            <v>5628</v>
          </cell>
          <cell r="M315">
            <v>5587</v>
          </cell>
          <cell r="N315">
            <v>5865</v>
          </cell>
          <cell r="O315">
            <v>6520</v>
          </cell>
          <cell r="P315">
            <v>8146</v>
          </cell>
          <cell r="Q315">
            <v>8452</v>
          </cell>
          <cell r="R315">
            <v>6862</v>
          </cell>
          <cell r="S315">
            <v>7419</v>
          </cell>
          <cell r="T315">
            <v>54739</v>
          </cell>
          <cell r="U315">
            <v>58003</v>
          </cell>
          <cell r="V315">
            <v>1087</v>
          </cell>
          <cell r="W315">
            <v>558</v>
          </cell>
          <cell r="X315">
            <v>529</v>
          </cell>
          <cell r="Y315">
            <v>1091</v>
          </cell>
          <cell r="Z315">
            <v>545</v>
          </cell>
          <cell r="AA315">
            <v>546</v>
          </cell>
          <cell r="AB315">
            <v>1227</v>
          </cell>
          <cell r="AC315">
            <v>612</v>
          </cell>
          <cell r="AD315">
            <v>615</v>
          </cell>
          <cell r="AE315">
            <v>1212</v>
          </cell>
          <cell r="AF315">
            <v>609</v>
          </cell>
          <cell r="AG315">
            <v>603</v>
          </cell>
          <cell r="AH315">
            <v>1248</v>
          </cell>
          <cell r="AI315">
            <v>668</v>
          </cell>
          <cell r="AJ315">
            <v>580</v>
          </cell>
          <cell r="AK315">
            <v>1186</v>
          </cell>
          <cell r="AL315">
            <v>591</v>
          </cell>
          <cell r="AM315">
            <v>595</v>
          </cell>
          <cell r="AN315">
            <v>1228</v>
          </cell>
          <cell r="AO315">
            <v>613</v>
          </cell>
          <cell r="AP315">
            <v>615</v>
          </cell>
          <cell r="AQ315">
            <v>1343</v>
          </cell>
          <cell r="AR315">
            <v>721</v>
          </cell>
          <cell r="AS315">
            <v>622</v>
          </cell>
          <cell r="AT315">
            <v>1242</v>
          </cell>
          <cell r="AU315">
            <v>635</v>
          </cell>
          <cell r="AV315">
            <v>607</v>
          </cell>
          <cell r="AW315">
            <v>1262</v>
          </cell>
          <cell r="AX315">
            <v>670</v>
          </cell>
          <cell r="AY315">
            <v>592</v>
          </cell>
          <cell r="AZ315">
            <v>1244</v>
          </cell>
          <cell r="BA315">
            <v>650</v>
          </cell>
          <cell r="BB315">
            <v>594</v>
          </cell>
          <cell r="BC315">
            <v>1250</v>
          </cell>
          <cell r="BD315">
            <v>609</v>
          </cell>
          <cell r="BE315">
            <v>641</v>
          </cell>
          <cell r="BF315">
            <v>1176</v>
          </cell>
          <cell r="BG315">
            <v>651</v>
          </cell>
          <cell r="BH315">
            <v>525</v>
          </cell>
          <cell r="BI315">
            <v>1181</v>
          </cell>
          <cell r="BJ315">
            <v>621</v>
          </cell>
          <cell r="BK315">
            <v>560</v>
          </cell>
          <cell r="BL315">
            <v>1263</v>
          </cell>
          <cell r="BM315">
            <v>693</v>
          </cell>
          <cell r="BN315">
            <v>570</v>
          </cell>
          <cell r="BO315">
            <v>1276</v>
          </cell>
          <cell r="BP315">
            <v>666</v>
          </cell>
          <cell r="BQ315">
            <v>610</v>
          </cell>
          <cell r="BR315">
            <v>1387</v>
          </cell>
          <cell r="BS315">
            <v>738</v>
          </cell>
          <cell r="BT315">
            <v>649</v>
          </cell>
          <cell r="BU315">
            <v>1346</v>
          </cell>
          <cell r="BV315">
            <v>671</v>
          </cell>
          <cell r="BW315">
            <v>675</v>
          </cell>
          <cell r="BX315">
            <v>1550</v>
          </cell>
          <cell r="BY315">
            <v>764</v>
          </cell>
          <cell r="BZ315">
            <v>786</v>
          </cell>
          <cell r="CA315">
            <v>2021</v>
          </cell>
          <cell r="CB315">
            <v>878</v>
          </cell>
          <cell r="CC315">
            <v>1143</v>
          </cell>
          <cell r="CD315">
            <v>1987</v>
          </cell>
          <cell r="CE315">
            <v>906</v>
          </cell>
          <cell r="CF315">
            <v>1081</v>
          </cell>
          <cell r="CG315">
            <v>1786</v>
          </cell>
          <cell r="CH315">
            <v>845</v>
          </cell>
          <cell r="CI315">
            <v>941</v>
          </cell>
          <cell r="CJ315">
            <v>1581</v>
          </cell>
          <cell r="CK315">
            <v>781</v>
          </cell>
          <cell r="CL315">
            <v>800</v>
          </cell>
          <cell r="CM315">
            <v>1755</v>
          </cell>
          <cell r="CN315">
            <v>883</v>
          </cell>
          <cell r="CO315">
            <v>872</v>
          </cell>
          <cell r="CP315">
            <v>1524</v>
          </cell>
          <cell r="CQ315">
            <v>827</v>
          </cell>
          <cell r="CR315">
            <v>697</v>
          </cell>
          <cell r="CS315">
            <v>1461</v>
          </cell>
          <cell r="CT315">
            <v>784</v>
          </cell>
          <cell r="CU315">
            <v>677</v>
          </cell>
          <cell r="CV315">
            <v>1187</v>
          </cell>
          <cell r="CW315">
            <v>620</v>
          </cell>
          <cell r="CX315">
            <v>567</v>
          </cell>
          <cell r="CY315">
            <v>1215</v>
          </cell>
          <cell r="CZ315">
            <v>621</v>
          </cell>
          <cell r="DA315">
            <v>594</v>
          </cell>
          <cell r="DB315">
            <v>1100</v>
          </cell>
          <cell r="DC315">
            <v>567</v>
          </cell>
          <cell r="DD315">
            <v>533</v>
          </cell>
          <cell r="DE315">
            <v>1101</v>
          </cell>
          <cell r="DF315">
            <v>601</v>
          </cell>
          <cell r="DG315">
            <v>500</v>
          </cell>
          <cell r="DH315">
            <v>1083</v>
          </cell>
          <cell r="DI315">
            <v>516</v>
          </cell>
          <cell r="DJ315">
            <v>567</v>
          </cell>
          <cell r="DK315">
            <v>996</v>
          </cell>
          <cell r="DL315">
            <v>443</v>
          </cell>
          <cell r="DM315">
            <v>553</v>
          </cell>
          <cell r="DN315">
            <v>1039</v>
          </cell>
          <cell r="DO315">
            <v>489</v>
          </cell>
          <cell r="DP315">
            <v>550</v>
          </cell>
          <cell r="DQ315">
            <v>1052</v>
          </cell>
          <cell r="DR315">
            <v>503</v>
          </cell>
          <cell r="DS315">
            <v>549</v>
          </cell>
          <cell r="DT315">
            <v>981</v>
          </cell>
          <cell r="DU315">
            <v>484</v>
          </cell>
          <cell r="DV315">
            <v>497</v>
          </cell>
          <cell r="DW315">
            <v>1126</v>
          </cell>
          <cell r="DX315">
            <v>530</v>
          </cell>
          <cell r="DY315">
            <v>596</v>
          </cell>
          <cell r="DZ315">
            <v>1030</v>
          </cell>
          <cell r="EA315">
            <v>465</v>
          </cell>
          <cell r="EB315">
            <v>565</v>
          </cell>
          <cell r="EC315">
            <v>1020</v>
          </cell>
          <cell r="ED315">
            <v>495</v>
          </cell>
          <cell r="EE315">
            <v>525</v>
          </cell>
          <cell r="EF315">
            <v>1021</v>
          </cell>
          <cell r="EG315">
            <v>483</v>
          </cell>
          <cell r="EH315">
            <v>538</v>
          </cell>
          <cell r="EI315">
            <v>1119</v>
          </cell>
          <cell r="EJ315">
            <v>539</v>
          </cell>
          <cell r="EK315">
            <v>580</v>
          </cell>
          <cell r="EL315">
            <v>1219</v>
          </cell>
          <cell r="EM315">
            <v>588</v>
          </cell>
          <cell r="EN315">
            <v>631</v>
          </cell>
          <cell r="EO315">
            <v>1288</v>
          </cell>
          <cell r="EP315">
            <v>640</v>
          </cell>
          <cell r="EQ315">
            <v>648</v>
          </cell>
          <cell r="ER315">
            <v>1413</v>
          </cell>
          <cell r="ES315">
            <v>635</v>
          </cell>
          <cell r="ET315">
            <v>778</v>
          </cell>
          <cell r="EU315">
            <v>1553</v>
          </cell>
          <cell r="EV315">
            <v>723</v>
          </cell>
          <cell r="EW315">
            <v>830</v>
          </cell>
          <cell r="EX315">
            <v>1596</v>
          </cell>
          <cell r="EY315">
            <v>767</v>
          </cell>
          <cell r="EZ315">
            <v>829</v>
          </cell>
          <cell r="FA315">
            <v>1589</v>
          </cell>
          <cell r="FB315">
            <v>762</v>
          </cell>
          <cell r="FC315">
            <v>827</v>
          </cell>
          <cell r="FD315">
            <v>1633</v>
          </cell>
          <cell r="FE315">
            <v>785</v>
          </cell>
          <cell r="FF315">
            <v>848</v>
          </cell>
          <cell r="FG315">
            <v>1604</v>
          </cell>
          <cell r="FH315">
            <v>787</v>
          </cell>
          <cell r="FI315">
            <v>817</v>
          </cell>
          <cell r="FJ315">
            <v>1578</v>
          </cell>
          <cell r="FK315">
            <v>790</v>
          </cell>
          <cell r="FL315">
            <v>788</v>
          </cell>
          <cell r="FM315">
            <v>1806</v>
          </cell>
          <cell r="FN315">
            <v>893</v>
          </cell>
          <cell r="FO315">
            <v>913</v>
          </cell>
          <cell r="FP315">
            <v>1731</v>
          </cell>
          <cell r="FQ315">
            <v>859</v>
          </cell>
          <cell r="FR315">
            <v>872</v>
          </cell>
          <cell r="FS315">
            <v>1668</v>
          </cell>
          <cell r="FT315">
            <v>840</v>
          </cell>
          <cell r="FU315">
            <v>828</v>
          </cell>
          <cell r="FV315">
            <v>1697</v>
          </cell>
          <cell r="FW315">
            <v>823</v>
          </cell>
          <cell r="FX315">
            <v>874</v>
          </cell>
          <cell r="FY315">
            <v>1692</v>
          </cell>
          <cell r="FZ315">
            <v>819</v>
          </cell>
          <cell r="GA315">
            <v>873</v>
          </cell>
          <cell r="GB315">
            <v>1600</v>
          </cell>
          <cell r="GC315">
            <v>788</v>
          </cell>
          <cell r="GD315">
            <v>812</v>
          </cell>
          <cell r="GE315">
            <v>1576</v>
          </cell>
          <cell r="GF315">
            <v>750</v>
          </cell>
          <cell r="GG315">
            <v>826</v>
          </cell>
          <cell r="GH315">
            <v>1480</v>
          </cell>
          <cell r="GI315">
            <v>743</v>
          </cell>
          <cell r="GJ315">
            <v>737</v>
          </cell>
          <cell r="GK315">
            <v>1546</v>
          </cell>
          <cell r="GL315">
            <v>749</v>
          </cell>
          <cell r="GM315">
            <v>797</v>
          </cell>
          <cell r="GN315">
            <v>1475</v>
          </cell>
          <cell r="GO315">
            <v>713</v>
          </cell>
          <cell r="GP315">
            <v>762</v>
          </cell>
          <cell r="GQ315">
            <v>1394</v>
          </cell>
          <cell r="GR315">
            <v>680</v>
          </cell>
          <cell r="GS315">
            <v>714</v>
          </cell>
          <cell r="GT315">
            <v>1357</v>
          </cell>
          <cell r="GU315">
            <v>643</v>
          </cell>
          <cell r="GV315">
            <v>714</v>
          </cell>
          <cell r="GW315">
            <v>1320</v>
          </cell>
          <cell r="GX315">
            <v>622</v>
          </cell>
          <cell r="GY315">
            <v>698</v>
          </cell>
          <cell r="GZ315">
            <v>1418</v>
          </cell>
          <cell r="HA315">
            <v>680</v>
          </cell>
          <cell r="HB315">
            <v>738</v>
          </cell>
          <cell r="HC315">
            <v>1325</v>
          </cell>
          <cell r="HD315">
            <v>625</v>
          </cell>
          <cell r="HE315">
            <v>700</v>
          </cell>
          <cell r="HF315">
            <v>1390</v>
          </cell>
          <cell r="HG315">
            <v>657</v>
          </cell>
          <cell r="HH315">
            <v>733</v>
          </cell>
          <cell r="HI315">
            <v>1386</v>
          </cell>
          <cell r="HJ315">
            <v>695</v>
          </cell>
          <cell r="HK315">
            <v>691</v>
          </cell>
          <cell r="HL315">
            <v>1466</v>
          </cell>
          <cell r="HM315">
            <v>720</v>
          </cell>
          <cell r="HN315">
            <v>746</v>
          </cell>
          <cell r="HO315">
            <v>1624</v>
          </cell>
          <cell r="HP315">
            <v>766</v>
          </cell>
          <cell r="HQ315">
            <v>858</v>
          </cell>
          <cell r="HR315">
            <v>1666</v>
          </cell>
          <cell r="HS315">
            <v>752</v>
          </cell>
          <cell r="HT315">
            <v>914</v>
          </cell>
          <cell r="HU315">
            <v>1327</v>
          </cell>
          <cell r="HV315">
            <v>628</v>
          </cell>
          <cell r="HW315">
            <v>699</v>
          </cell>
          <cell r="HX315">
            <v>1254</v>
          </cell>
          <cell r="HY315">
            <v>588</v>
          </cell>
          <cell r="HZ315">
            <v>666</v>
          </cell>
          <cell r="IA315">
            <v>1283</v>
          </cell>
          <cell r="IB315">
            <v>635</v>
          </cell>
          <cell r="IC315">
            <v>648</v>
          </cell>
          <cell r="ID315">
            <v>1215</v>
          </cell>
          <cell r="IE315">
            <v>588</v>
          </cell>
          <cell r="IF315">
            <v>627</v>
          </cell>
          <cell r="IG315">
            <v>1090</v>
          </cell>
          <cell r="IH315">
            <v>478</v>
          </cell>
          <cell r="II315">
            <v>612</v>
          </cell>
          <cell r="IJ315">
            <v>995</v>
          </cell>
          <cell r="IK315">
            <v>499</v>
          </cell>
          <cell r="IL315">
            <v>496</v>
          </cell>
          <cell r="IM315">
            <v>943</v>
          </cell>
          <cell r="IN315">
            <v>461</v>
          </cell>
          <cell r="IO315">
            <v>482</v>
          </cell>
          <cell r="IP315">
            <v>977</v>
          </cell>
          <cell r="IQ315">
            <v>460</v>
          </cell>
          <cell r="IR315">
            <v>517</v>
          </cell>
          <cell r="IS315">
            <v>928</v>
          </cell>
          <cell r="IT315">
            <v>443</v>
          </cell>
          <cell r="IU315">
            <v>485</v>
          </cell>
          <cell r="IV315">
            <v>917</v>
          </cell>
          <cell r="IW315">
            <v>427</v>
          </cell>
          <cell r="IX315">
            <v>490</v>
          </cell>
          <cell r="IY315">
            <v>844</v>
          </cell>
          <cell r="IZ315">
            <v>383</v>
          </cell>
          <cell r="JA315">
            <v>461</v>
          </cell>
          <cell r="JB315">
            <v>777</v>
          </cell>
          <cell r="JC315">
            <v>353</v>
          </cell>
          <cell r="JD315">
            <v>424</v>
          </cell>
          <cell r="JE315">
            <v>685</v>
          </cell>
          <cell r="JF315">
            <v>293</v>
          </cell>
          <cell r="JG315">
            <v>392</v>
          </cell>
          <cell r="JH315">
            <v>591</v>
          </cell>
          <cell r="JI315">
            <v>272</v>
          </cell>
          <cell r="JJ315">
            <v>319</v>
          </cell>
          <cell r="JK315">
            <v>559</v>
          </cell>
          <cell r="JL315">
            <v>241</v>
          </cell>
          <cell r="JM315">
            <v>318</v>
          </cell>
          <cell r="JN315">
            <v>503</v>
          </cell>
          <cell r="JO315">
            <v>220</v>
          </cell>
          <cell r="JP315">
            <v>283</v>
          </cell>
          <cell r="JQ315">
            <v>467</v>
          </cell>
          <cell r="JR315">
            <v>176</v>
          </cell>
          <cell r="JS315">
            <v>291</v>
          </cell>
          <cell r="JT315">
            <v>433</v>
          </cell>
          <cell r="JU315">
            <v>175</v>
          </cell>
          <cell r="JV315">
            <v>258</v>
          </cell>
          <cell r="JW315">
            <v>369</v>
          </cell>
          <cell r="JX315">
            <v>133</v>
          </cell>
          <cell r="JY315">
            <v>236</v>
          </cell>
          <cell r="JZ315">
            <v>285</v>
          </cell>
          <cell r="KA315">
            <v>97</v>
          </cell>
          <cell r="KB315">
            <v>188</v>
          </cell>
          <cell r="KC315">
            <v>236</v>
          </cell>
          <cell r="KD315">
            <v>80</v>
          </cell>
          <cell r="KE315">
            <v>156</v>
          </cell>
          <cell r="KF315">
            <v>990</v>
          </cell>
          <cell r="KG315">
            <v>270</v>
          </cell>
          <cell r="KH315">
            <v>720</v>
          </cell>
        </row>
        <row r="316">
          <cell r="C316" t="str">
            <v>West Lindsey</v>
          </cell>
          <cell r="D316" t="str">
            <v>E07000142</v>
          </cell>
          <cell r="E316" t="str">
            <v>Non-metropolitan District</v>
          </cell>
          <cell r="F316">
            <v>92812</v>
          </cell>
          <cell r="G316">
            <v>55264</v>
          </cell>
          <cell r="H316">
            <v>4.2198434200000001</v>
          </cell>
          <cell r="I316">
            <v>0.59544024479593161</v>
          </cell>
          <cell r="J316">
            <v>4504</v>
          </cell>
          <cell r="K316">
            <v>4307</v>
          </cell>
          <cell r="L316">
            <v>4301</v>
          </cell>
          <cell r="M316">
            <v>4590</v>
          </cell>
          <cell r="N316">
            <v>4817</v>
          </cell>
          <cell r="O316">
            <v>5335</v>
          </cell>
          <cell r="P316">
            <v>6894</v>
          </cell>
          <cell r="Q316">
            <v>7530</v>
          </cell>
          <cell r="R316">
            <v>6310</v>
          </cell>
          <cell r="S316">
            <v>6676</v>
          </cell>
          <cell r="T316">
            <v>45387</v>
          </cell>
          <cell r="U316">
            <v>47425</v>
          </cell>
          <cell r="V316">
            <v>890</v>
          </cell>
          <cell r="W316">
            <v>462</v>
          </cell>
          <cell r="X316">
            <v>428</v>
          </cell>
          <cell r="Y316">
            <v>966</v>
          </cell>
          <cell r="Z316">
            <v>508</v>
          </cell>
          <cell r="AA316">
            <v>458</v>
          </cell>
          <cell r="AB316">
            <v>989</v>
          </cell>
          <cell r="AC316">
            <v>511</v>
          </cell>
          <cell r="AD316">
            <v>478</v>
          </cell>
          <cell r="AE316">
            <v>1032</v>
          </cell>
          <cell r="AF316">
            <v>549</v>
          </cell>
          <cell r="AG316">
            <v>483</v>
          </cell>
          <cell r="AH316">
            <v>1012</v>
          </cell>
          <cell r="AI316">
            <v>511</v>
          </cell>
          <cell r="AJ316">
            <v>501</v>
          </cell>
          <cell r="AK316">
            <v>972</v>
          </cell>
          <cell r="AL316">
            <v>505</v>
          </cell>
          <cell r="AM316">
            <v>467</v>
          </cell>
          <cell r="AN316">
            <v>981</v>
          </cell>
          <cell r="AO316">
            <v>525</v>
          </cell>
          <cell r="AP316">
            <v>456</v>
          </cell>
          <cell r="AQ316">
            <v>1052</v>
          </cell>
          <cell r="AR316">
            <v>543</v>
          </cell>
          <cell r="AS316">
            <v>509</v>
          </cell>
          <cell r="AT316">
            <v>1007</v>
          </cell>
          <cell r="AU316">
            <v>497</v>
          </cell>
          <cell r="AV316">
            <v>510</v>
          </cell>
          <cell r="AW316">
            <v>971</v>
          </cell>
          <cell r="AX316">
            <v>500</v>
          </cell>
          <cell r="AY316">
            <v>471</v>
          </cell>
          <cell r="AZ316">
            <v>984</v>
          </cell>
          <cell r="BA316">
            <v>497</v>
          </cell>
          <cell r="BB316">
            <v>487</v>
          </cell>
          <cell r="BC316">
            <v>992</v>
          </cell>
          <cell r="BD316">
            <v>522</v>
          </cell>
          <cell r="BE316">
            <v>470</v>
          </cell>
          <cell r="BF316">
            <v>964</v>
          </cell>
          <cell r="BG316">
            <v>498</v>
          </cell>
          <cell r="BH316">
            <v>466</v>
          </cell>
          <cell r="BI316">
            <v>908</v>
          </cell>
          <cell r="BJ316">
            <v>437</v>
          </cell>
          <cell r="BK316">
            <v>471</v>
          </cell>
          <cell r="BL316">
            <v>1054</v>
          </cell>
          <cell r="BM316">
            <v>540</v>
          </cell>
          <cell r="BN316">
            <v>514</v>
          </cell>
          <cell r="BO316">
            <v>1066</v>
          </cell>
          <cell r="BP316">
            <v>540</v>
          </cell>
          <cell r="BQ316">
            <v>526</v>
          </cell>
          <cell r="BR316">
            <v>1176</v>
          </cell>
          <cell r="BS316">
            <v>587</v>
          </cell>
          <cell r="BT316">
            <v>589</v>
          </cell>
          <cell r="BU316">
            <v>1106</v>
          </cell>
          <cell r="BV316">
            <v>575</v>
          </cell>
          <cell r="BW316">
            <v>531</v>
          </cell>
          <cell r="BX316">
            <v>1168</v>
          </cell>
          <cell r="BY316">
            <v>588</v>
          </cell>
          <cell r="BZ316">
            <v>580</v>
          </cell>
          <cell r="CA316">
            <v>974</v>
          </cell>
          <cell r="CB316">
            <v>467</v>
          </cell>
          <cell r="CC316">
            <v>507</v>
          </cell>
          <cell r="CD316">
            <v>779</v>
          </cell>
          <cell r="CE316">
            <v>382</v>
          </cell>
          <cell r="CF316">
            <v>397</v>
          </cell>
          <cell r="CG316">
            <v>765</v>
          </cell>
          <cell r="CH316">
            <v>434</v>
          </cell>
          <cell r="CI316">
            <v>331</v>
          </cell>
          <cell r="CJ316">
            <v>958</v>
          </cell>
          <cell r="CK316">
            <v>494</v>
          </cell>
          <cell r="CL316">
            <v>464</v>
          </cell>
          <cell r="CM316">
            <v>982</v>
          </cell>
          <cell r="CN316">
            <v>486</v>
          </cell>
          <cell r="CO316">
            <v>496</v>
          </cell>
          <cell r="CP316">
            <v>903</v>
          </cell>
          <cell r="CQ316">
            <v>491</v>
          </cell>
          <cell r="CR316">
            <v>412</v>
          </cell>
          <cell r="CS316">
            <v>955</v>
          </cell>
          <cell r="CT316">
            <v>497</v>
          </cell>
          <cell r="CU316">
            <v>458</v>
          </cell>
          <cell r="CV316">
            <v>889</v>
          </cell>
          <cell r="CW316">
            <v>444</v>
          </cell>
          <cell r="CX316">
            <v>445</v>
          </cell>
          <cell r="CY316">
            <v>906</v>
          </cell>
          <cell r="CZ316">
            <v>442</v>
          </cell>
          <cell r="DA316">
            <v>464</v>
          </cell>
          <cell r="DB316">
            <v>807</v>
          </cell>
          <cell r="DC316">
            <v>395</v>
          </cell>
          <cell r="DD316">
            <v>412</v>
          </cell>
          <cell r="DE316">
            <v>912</v>
          </cell>
          <cell r="DF316">
            <v>430</v>
          </cell>
          <cell r="DG316">
            <v>482</v>
          </cell>
          <cell r="DH316">
            <v>858</v>
          </cell>
          <cell r="DI316">
            <v>379</v>
          </cell>
          <cell r="DJ316">
            <v>479</v>
          </cell>
          <cell r="DK316">
            <v>859</v>
          </cell>
          <cell r="DL316">
            <v>426</v>
          </cell>
          <cell r="DM316">
            <v>433</v>
          </cell>
          <cell r="DN316">
            <v>885</v>
          </cell>
          <cell r="DO316">
            <v>418</v>
          </cell>
          <cell r="DP316">
            <v>467</v>
          </cell>
          <cell r="DQ316">
            <v>907</v>
          </cell>
          <cell r="DR316">
            <v>413</v>
          </cell>
          <cell r="DS316">
            <v>494</v>
          </cell>
          <cell r="DT316">
            <v>913</v>
          </cell>
          <cell r="DU316">
            <v>457</v>
          </cell>
          <cell r="DV316">
            <v>456</v>
          </cell>
          <cell r="DW316">
            <v>941</v>
          </cell>
          <cell r="DX316">
            <v>403</v>
          </cell>
          <cell r="DY316">
            <v>538</v>
          </cell>
          <cell r="DZ316">
            <v>928</v>
          </cell>
          <cell r="EA316">
            <v>428</v>
          </cell>
          <cell r="EB316">
            <v>500</v>
          </cell>
          <cell r="EC316">
            <v>853</v>
          </cell>
          <cell r="ED316">
            <v>434</v>
          </cell>
          <cell r="EE316">
            <v>419</v>
          </cell>
          <cell r="EF316">
            <v>892</v>
          </cell>
          <cell r="EG316">
            <v>415</v>
          </cell>
          <cell r="EH316">
            <v>477</v>
          </cell>
          <cell r="EI316">
            <v>856</v>
          </cell>
          <cell r="EJ316">
            <v>400</v>
          </cell>
          <cell r="EK316">
            <v>456</v>
          </cell>
          <cell r="EL316">
            <v>962</v>
          </cell>
          <cell r="EM316">
            <v>436</v>
          </cell>
          <cell r="EN316">
            <v>526</v>
          </cell>
          <cell r="EO316">
            <v>1007</v>
          </cell>
          <cell r="EP316">
            <v>496</v>
          </cell>
          <cell r="EQ316">
            <v>511</v>
          </cell>
          <cell r="ER316">
            <v>1133</v>
          </cell>
          <cell r="ES316">
            <v>570</v>
          </cell>
          <cell r="ET316">
            <v>563</v>
          </cell>
          <cell r="EU316">
            <v>1239</v>
          </cell>
          <cell r="EV316">
            <v>586</v>
          </cell>
          <cell r="EW316">
            <v>653</v>
          </cell>
          <cell r="EX316">
            <v>1341</v>
          </cell>
          <cell r="EY316">
            <v>649</v>
          </cell>
          <cell r="EZ316">
            <v>692</v>
          </cell>
          <cell r="FA316">
            <v>1326</v>
          </cell>
          <cell r="FB316">
            <v>630</v>
          </cell>
          <cell r="FC316">
            <v>696</v>
          </cell>
          <cell r="FD316">
            <v>1362</v>
          </cell>
          <cell r="FE316">
            <v>628</v>
          </cell>
          <cell r="FF316">
            <v>734</v>
          </cell>
          <cell r="FG316">
            <v>1331</v>
          </cell>
          <cell r="FH316">
            <v>646</v>
          </cell>
          <cell r="FI316">
            <v>685</v>
          </cell>
          <cell r="FJ316">
            <v>1491</v>
          </cell>
          <cell r="FK316">
            <v>691</v>
          </cell>
          <cell r="FL316">
            <v>800</v>
          </cell>
          <cell r="FM316">
            <v>1512</v>
          </cell>
          <cell r="FN316">
            <v>704</v>
          </cell>
          <cell r="FO316">
            <v>808</v>
          </cell>
          <cell r="FP316">
            <v>1455</v>
          </cell>
          <cell r="FQ316">
            <v>696</v>
          </cell>
          <cell r="FR316">
            <v>759</v>
          </cell>
          <cell r="FS316">
            <v>1470</v>
          </cell>
          <cell r="FT316">
            <v>715</v>
          </cell>
          <cell r="FU316">
            <v>755</v>
          </cell>
          <cell r="FV316">
            <v>1482</v>
          </cell>
          <cell r="FW316">
            <v>754</v>
          </cell>
          <cell r="FX316">
            <v>728</v>
          </cell>
          <cell r="FY316">
            <v>1483</v>
          </cell>
          <cell r="FZ316">
            <v>717</v>
          </cell>
          <cell r="GA316">
            <v>766</v>
          </cell>
          <cell r="GB316">
            <v>1512</v>
          </cell>
          <cell r="GC316">
            <v>713</v>
          </cell>
          <cell r="GD316">
            <v>799</v>
          </cell>
          <cell r="GE316">
            <v>1372</v>
          </cell>
          <cell r="GF316">
            <v>696</v>
          </cell>
          <cell r="GG316">
            <v>676</v>
          </cell>
          <cell r="GH316">
            <v>1357</v>
          </cell>
          <cell r="GI316">
            <v>638</v>
          </cell>
          <cell r="GJ316">
            <v>719</v>
          </cell>
          <cell r="GK316">
            <v>1340</v>
          </cell>
          <cell r="GL316">
            <v>652</v>
          </cell>
          <cell r="GM316">
            <v>688</v>
          </cell>
          <cell r="GN316">
            <v>1267</v>
          </cell>
          <cell r="GO316">
            <v>599</v>
          </cell>
          <cell r="GP316">
            <v>668</v>
          </cell>
          <cell r="GQ316">
            <v>1268</v>
          </cell>
          <cell r="GR316">
            <v>637</v>
          </cell>
          <cell r="GS316">
            <v>631</v>
          </cell>
          <cell r="GT316">
            <v>1303</v>
          </cell>
          <cell r="GU316">
            <v>630</v>
          </cell>
          <cell r="GV316">
            <v>673</v>
          </cell>
          <cell r="GW316">
            <v>1290</v>
          </cell>
          <cell r="GX316">
            <v>594</v>
          </cell>
          <cell r="GY316">
            <v>696</v>
          </cell>
          <cell r="GZ316">
            <v>1245</v>
          </cell>
          <cell r="HA316">
            <v>599</v>
          </cell>
          <cell r="HB316">
            <v>646</v>
          </cell>
          <cell r="HC316">
            <v>1286</v>
          </cell>
          <cell r="HD316">
            <v>648</v>
          </cell>
          <cell r="HE316">
            <v>638</v>
          </cell>
          <cell r="HF316">
            <v>1258</v>
          </cell>
          <cell r="HG316">
            <v>617</v>
          </cell>
          <cell r="HH316">
            <v>641</v>
          </cell>
          <cell r="HI316">
            <v>1360</v>
          </cell>
          <cell r="HJ316">
            <v>698</v>
          </cell>
          <cell r="HK316">
            <v>662</v>
          </cell>
          <cell r="HL316">
            <v>1383</v>
          </cell>
          <cell r="HM316">
            <v>676</v>
          </cell>
          <cell r="HN316">
            <v>707</v>
          </cell>
          <cell r="HO316">
            <v>1472</v>
          </cell>
          <cell r="HP316">
            <v>741</v>
          </cell>
          <cell r="HQ316">
            <v>731</v>
          </cell>
          <cell r="HR316">
            <v>1618</v>
          </cell>
          <cell r="HS316">
            <v>811</v>
          </cell>
          <cell r="HT316">
            <v>807</v>
          </cell>
          <cell r="HU316">
            <v>1274</v>
          </cell>
          <cell r="HV316">
            <v>626</v>
          </cell>
          <cell r="HW316">
            <v>648</v>
          </cell>
          <cell r="HX316">
            <v>1207</v>
          </cell>
          <cell r="HY316">
            <v>622</v>
          </cell>
          <cell r="HZ316">
            <v>585</v>
          </cell>
          <cell r="IA316">
            <v>1295</v>
          </cell>
          <cell r="IB316">
            <v>669</v>
          </cell>
          <cell r="IC316">
            <v>626</v>
          </cell>
          <cell r="ID316">
            <v>1165</v>
          </cell>
          <cell r="IE316">
            <v>583</v>
          </cell>
          <cell r="IF316">
            <v>582</v>
          </cell>
          <cell r="IG316">
            <v>984</v>
          </cell>
          <cell r="IH316">
            <v>476</v>
          </cell>
          <cell r="II316">
            <v>508</v>
          </cell>
          <cell r="IJ316">
            <v>851</v>
          </cell>
          <cell r="IK316">
            <v>437</v>
          </cell>
          <cell r="IL316">
            <v>414</v>
          </cell>
          <cell r="IM316">
            <v>827</v>
          </cell>
          <cell r="IN316">
            <v>399</v>
          </cell>
          <cell r="IO316">
            <v>428</v>
          </cell>
          <cell r="IP316">
            <v>881</v>
          </cell>
          <cell r="IQ316">
            <v>435</v>
          </cell>
          <cell r="IR316">
            <v>446</v>
          </cell>
          <cell r="IS316">
            <v>748</v>
          </cell>
          <cell r="IT316">
            <v>360</v>
          </cell>
          <cell r="IU316">
            <v>388</v>
          </cell>
          <cell r="IV316">
            <v>762</v>
          </cell>
          <cell r="IW316">
            <v>357</v>
          </cell>
          <cell r="IX316">
            <v>405</v>
          </cell>
          <cell r="IY316">
            <v>684</v>
          </cell>
          <cell r="IZ316">
            <v>335</v>
          </cell>
          <cell r="JA316">
            <v>349</v>
          </cell>
          <cell r="JB316">
            <v>721</v>
          </cell>
          <cell r="JC316">
            <v>361</v>
          </cell>
          <cell r="JD316">
            <v>360</v>
          </cell>
          <cell r="JE316">
            <v>548</v>
          </cell>
          <cell r="JF316">
            <v>259</v>
          </cell>
          <cell r="JG316">
            <v>289</v>
          </cell>
          <cell r="JH316">
            <v>545</v>
          </cell>
          <cell r="JI316">
            <v>266</v>
          </cell>
          <cell r="JJ316">
            <v>279</v>
          </cell>
          <cell r="JK316">
            <v>500</v>
          </cell>
          <cell r="JL316">
            <v>209</v>
          </cell>
          <cell r="JM316">
            <v>291</v>
          </cell>
          <cell r="JN316">
            <v>439</v>
          </cell>
          <cell r="JO316">
            <v>170</v>
          </cell>
          <cell r="JP316">
            <v>269</v>
          </cell>
          <cell r="JQ316">
            <v>417</v>
          </cell>
          <cell r="JR316">
            <v>204</v>
          </cell>
          <cell r="JS316">
            <v>213</v>
          </cell>
          <cell r="JT316">
            <v>387</v>
          </cell>
          <cell r="JU316">
            <v>158</v>
          </cell>
          <cell r="JV316">
            <v>229</v>
          </cell>
          <cell r="JW316">
            <v>339</v>
          </cell>
          <cell r="JX316">
            <v>126</v>
          </cell>
          <cell r="JY316">
            <v>213</v>
          </cell>
          <cell r="JZ316">
            <v>267</v>
          </cell>
          <cell r="KA316">
            <v>99</v>
          </cell>
          <cell r="KB316">
            <v>168</v>
          </cell>
          <cell r="KC316">
            <v>212</v>
          </cell>
          <cell r="KD316">
            <v>76</v>
          </cell>
          <cell r="KE316">
            <v>136</v>
          </cell>
          <cell r="KF316">
            <v>822</v>
          </cell>
          <cell r="KG316">
            <v>263</v>
          </cell>
          <cell r="KH316">
            <v>559</v>
          </cell>
        </row>
        <row r="317">
          <cell r="C317" t="str">
            <v>West Oxfordshire</v>
          </cell>
          <cell r="D317" t="str">
            <v>E07000181</v>
          </cell>
          <cell r="E317" t="str">
            <v>Non-metropolitan District</v>
          </cell>
          <cell r="F317">
            <v>108611</v>
          </cell>
          <cell r="G317">
            <v>66269</v>
          </cell>
          <cell r="H317">
            <v>2.7774371599999998</v>
          </cell>
          <cell r="I317">
            <v>0.61014998480816862</v>
          </cell>
          <cell r="J317">
            <v>5078</v>
          </cell>
          <cell r="K317">
            <v>4571</v>
          </cell>
          <cell r="L317">
            <v>6830</v>
          </cell>
          <cell r="M317">
            <v>6198</v>
          </cell>
          <cell r="N317">
            <v>6859</v>
          </cell>
          <cell r="O317">
            <v>7176</v>
          </cell>
          <cell r="P317">
            <v>8062</v>
          </cell>
          <cell r="Q317">
            <v>8455</v>
          </cell>
          <cell r="R317">
            <v>6345</v>
          </cell>
          <cell r="S317">
            <v>6695</v>
          </cell>
          <cell r="T317">
            <v>53557</v>
          </cell>
          <cell r="U317">
            <v>55054</v>
          </cell>
          <cell r="V317">
            <v>1188</v>
          </cell>
          <cell r="W317">
            <v>594</v>
          </cell>
          <cell r="X317">
            <v>594</v>
          </cell>
          <cell r="Y317">
            <v>1198</v>
          </cell>
          <cell r="Z317">
            <v>631</v>
          </cell>
          <cell r="AA317">
            <v>567</v>
          </cell>
          <cell r="AB317">
            <v>1317</v>
          </cell>
          <cell r="AC317">
            <v>699</v>
          </cell>
          <cell r="AD317">
            <v>618</v>
          </cell>
          <cell r="AE317">
            <v>1397</v>
          </cell>
          <cell r="AF317">
            <v>698</v>
          </cell>
          <cell r="AG317">
            <v>699</v>
          </cell>
          <cell r="AH317">
            <v>1386</v>
          </cell>
          <cell r="AI317">
            <v>709</v>
          </cell>
          <cell r="AJ317">
            <v>677</v>
          </cell>
          <cell r="AK317">
            <v>1367</v>
          </cell>
          <cell r="AL317">
            <v>688</v>
          </cell>
          <cell r="AM317">
            <v>679</v>
          </cell>
          <cell r="AN317">
            <v>1318</v>
          </cell>
          <cell r="AO317">
            <v>674</v>
          </cell>
          <cell r="AP317">
            <v>644</v>
          </cell>
          <cell r="AQ317">
            <v>1295</v>
          </cell>
          <cell r="AR317">
            <v>658</v>
          </cell>
          <cell r="AS317">
            <v>637</v>
          </cell>
          <cell r="AT317">
            <v>1336</v>
          </cell>
          <cell r="AU317">
            <v>652</v>
          </cell>
          <cell r="AV317">
            <v>684</v>
          </cell>
          <cell r="AW317">
            <v>1181</v>
          </cell>
          <cell r="AX317">
            <v>610</v>
          </cell>
          <cell r="AY317">
            <v>571</v>
          </cell>
          <cell r="AZ317">
            <v>1182</v>
          </cell>
          <cell r="BA317">
            <v>594</v>
          </cell>
          <cell r="BB317">
            <v>588</v>
          </cell>
          <cell r="BC317">
            <v>1254</v>
          </cell>
          <cell r="BD317">
            <v>665</v>
          </cell>
          <cell r="BE317">
            <v>589</v>
          </cell>
          <cell r="BF317">
            <v>1208</v>
          </cell>
          <cell r="BG317">
            <v>602</v>
          </cell>
          <cell r="BH317">
            <v>606</v>
          </cell>
          <cell r="BI317">
            <v>1125</v>
          </cell>
          <cell r="BJ317">
            <v>578</v>
          </cell>
          <cell r="BK317">
            <v>547</v>
          </cell>
          <cell r="BL317">
            <v>1164</v>
          </cell>
          <cell r="BM317">
            <v>559</v>
          </cell>
          <cell r="BN317">
            <v>605</v>
          </cell>
          <cell r="BO317">
            <v>1244</v>
          </cell>
          <cell r="BP317">
            <v>630</v>
          </cell>
          <cell r="BQ317">
            <v>614</v>
          </cell>
          <cell r="BR317">
            <v>1247</v>
          </cell>
          <cell r="BS317">
            <v>627</v>
          </cell>
          <cell r="BT317">
            <v>620</v>
          </cell>
          <cell r="BU317">
            <v>1244</v>
          </cell>
          <cell r="BV317">
            <v>627</v>
          </cell>
          <cell r="BW317">
            <v>617</v>
          </cell>
          <cell r="BX317">
            <v>1193</v>
          </cell>
          <cell r="BY317">
            <v>601</v>
          </cell>
          <cell r="BZ317">
            <v>592</v>
          </cell>
          <cell r="CA317">
            <v>936</v>
          </cell>
          <cell r="CB317">
            <v>509</v>
          </cell>
          <cell r="CC317">
            <v>427</v>
          </cell>
          <cell r="CD317">
            <v>830</v>
          </cell>
          <cell r="CE317">
            <v>463</v>
          </cell>
          <cell r="CF317">
            <v>367</v>
          </cell>
          <cell r="CG317">
            <v>839</v>
          </cell>
          <cell r="CH317">
            <v>436</v>
          </cell>
          <cell r="CI317">
            <v>403</v>
          </cell>
          <cell r="CJ317">
            <v>950</v>
          </cell>
          <cell r="CK317">
            <v>491</v>
          </cell>
          <cell r="CL317">
            <v>459</v>
          </cell>
          <cell r="CM317">
            <v>1168</v>
          </cell>
          <cell r="CN317">
            <v>655</v>
          </cell>
          <cell r="CO317">
            <v>513</v>
          </cell>
          <cell r="CP317">
            <v>1242</v>
          </cell>
          <cell r="CQ317">
            <v>669</v>
          </cell>
          <cell r="CR317">
            <v>573</v>
          </cell>
          <cell r="CS317">
            <v>1277</v>
          </cell>
          <cell r="CT317">
            <v>696</v>
          </cell>
          <cell r="CU317">
            <v>581</v>
          </cell>
          <cell r="CV317">
            <v>1314</v>
          </cell>
          <cell r="CW317">
            <v>726</v>
          </cell>
          <cell r="CX317">
            <v>588</v>
          </cell>
          <cell r="CY317">
            <v>1293</v>
          </cell>
          <cell r="CZ317">
            <v>745</v>
          </cell>
          <cell r="DA317">
            <v>548</v>
          </cell>
          <cell r="DB317">
            <v>1281</v>
          </cell>
          <cell r="DC317">
            <v>680</v>
          </cell>
          <cell r="DD317">
            <v>601</v>
          </cell>
          <cell r="DE317">
            <v>1234</v>
          </cell>
          <cell r="DF317">
            <v>665</v>
          </cell>
          <cell r="DG317">
            <v>569</v>
          </cell>
          <cell r="DH317">
            <v>1251</v>
          </cell>
          <cell r="DI317">
            <v>626</v>
          </cell>
          <cell r="DJ317">
            <v>625</v>
          </cell>
          <cell r="DK317">
            <v>1276</v>
          </cell>
          <cell r="DL317">
            <v>611</v>
          </cell>
          <cell r="DM317">
            <v>665</v>
          </cell>
          <cell r="DN317">
            <v>1376</v>
          </cell>
          <cell r="DO317">
            <v>693</v>
          </cell>
          <cell r="DP317">
            <v>683</v>
          </cell>
          <cell r="DQ317">
            <v>1316</v>
          </cell>
          <cell r="DR317">
            <v>697</v>
          </cell>
          <cell r="DS317">
            <v>619</v>
          </cell>
          <cell r="DT317">
            <v>1410</v>
          </cell>
          <cell r="DU317">
            <v>691</v>
          </cell>
          <cell r="DV317">
            <v>719</v>
          </cell>
          <cell r="DW317">
            <v>1382</v>
          </cell>
          <cell r="DX317">
            <v>689</v>
          </cell>
          <cell r="DY317">
            <v>693</v>
          </cell>
          <cell r="DZ317">
            <v>1365</v>
          </cell>
          <cell r="EA317">
            <v>687</v>
          </cell>
          <cell r="EB317">
            <v>678</v>
          </cell>
          <cell r="EC317">
            <v>1240</v>
          </cell>
          <cell r="ED317">
            <v>607</v>
          </cell>
          <cell r="EE317">
            <v>633</v>
          </cell>
          <cell r="EF317">
            <v>1246</v>
          </cell>
          <cell r="EG317">
            <v>626</v>
          </cell>
          <cell r="EH317">
            <v>620</v>
          </cell>
          <cell r="EI317">
            <v>1227</v>
          </cell>
          <cell r="EJ317">
            <v>584</v>
          </cell>
          <cell r="EK317">
            <v>643</v>
          </cell>
          <cell r="EL317">
            <v>1377</v>
          </cell>
          <cell r="EM317">
            <v>640</v>
          </cell>
          <cell r="EN317">
            <v>737</v>
          </cell>
          <cell r="EO317">
            <v>1378</v>
          </cell>
          <cell r="EP317">
            <v>684</v>
          </cell>
          <cell r="EQ317">
            <v>694</v>
          </cell>
          <cell r="ER317">
            <v>1545</v>
          </cell>
          <cell r="ES317">
            <v>763</v>
          </cell>
          <cell r="ET317">
            <v>782</v>
          </cell>
          <cell r="EU317">
            <v>1601</v>
          </cell>
          <cell r="EV317">
            <v>755</v>
          </cell>
          <cell r="EW317">
            <v>846</v>
          </cell>
          <cell r="EX317">
            <v>1674</v>
          </cell>
          <cell r="EY317">
            <v>824</v>
          </cell>
          <cell r="EZ317">
            <v>850</v>
          </cell>
          <cell r="FA317">
            <v>1596</v>
          </cell>
          <cell r="FB317">
            <v>784</v>
          </cell>
          <cell r="FC317">
            <v>812</v>
          </cell>
          <cell r="FD317">
            <v>1571</v>
          </cell>
          <cell r="FE317">
            <v>769</v>
          </cell>
          <cell r="FF317">
            <v>802</v>
          </cell>
          <cell r="FG317">
            <v>1639</v>
          </cell>
          <cell r="FH317">
            <v>818</v>
          </cell>
          <cell r="FI317">
            <v>821</v>
          </cell>
          <cell r="FJ317">
            <v>1687</v>
          </cell>
          <cell r="FK317">
            <v>777</v>
          </cell>
          <cell r="FL317">
            <v>910</v>
          </cell>
          <cell r="FM317">
            <v>1649</v>
          </cell>
          <cell r="FN317">
            <v>786</v>
          </cell>
          <cell r="FO317">
            <v>863</v>
          </cell>
          <cell r="FP317">
            <v>1692</v>
          </cell>
          <cell r="FQ317">
            <v>853</v>
          </cell>
          <cell r="FR317">
            <v>839</v>
          </cell>
          <cell r="FS317">
            <v>1725</v>
          </cell>
          <cell r="FT317">
            <v>820</v>
          </cell>
          <cell r="FU317">
            <v>905</v>
          </cell>
          <cell r="FV317">
            <v>1732</v>
          </cell>
          <cell r="FW317">
            <v>856</v>
          </cell>
          <cell r="FX317">
            <v>876</v>
          </cell>
          <cell r="FY317">
            <v>1653</v>
          </cell>
          <cell r="FZ317">
            <v>837</v>
          </cell>
          <cell r="GA317">
            <v>816</v>
          </cell>
          <cell r="GB317">
            <v>1573</v>
          </cell>
          <cell r="GC317">
            <v>762</v>
          </cell>
          <cell r="GD317">
            <v>811</v>
          </cell>
          <cell r="GE317">
            <v>1481</v>
          </cell>
          <cell r="GF317">
            <v>739</v>
          </cell>
          <cell r="GG317">
            <v>742</v>
          </cell>
          <cell r="GH317">
            <v>1367</v>
          </cell>
          <cell r="GI317">
            <v>658</v>
          </cell>
          <cell r="GJ317">
            <v>709</v>
          </cell>
          <cell r="GK317">
            <v>1376</v>
          </cell>
          <cell r="GL317">
            <v>689</v>
          </cell>
          <cell r="GM317">
            <v>687</v>
          </cell>
          <cell r="GN317">
            <v>1382</v>
          </cell>
          <cell r="GO317">
            <v>711</v>
          </cell>
          <cell r="GP317">
            <v>671</v>
          </cell>
          <cell r="GQ317">
            <v>1270</v>
          </cell>
          <cell r="GR317">
            <v>610</v>
          </cell>
          <cell r="GS317">
            <v>660</v>
          </cell>
          <cell r="GT317">
            <v>1293</v>
          </cell>
          <cell r="GU317">
            <v>642</v>
          </cell>
          <cell r="GV317">
            <v>651</v>
          </cell>
          <cell r="GW317">
            <v>1213</v>
          </cell>
          <cell r="GX317">
            <v>582</v>
          </cell>
          <cell r="GY317">
            <v>631</v>
          </cell>
          <cell r="GZ317">
            <v>1226</v>
          </cell>
          <cell r="HA317">
            <v>551</v>
          </cell>
          <cell r="HB317">
            <v>675</v>
          </cell>
          <cell r="HC317">
            <v>1138</v>
          </cell>
          <cell r="HD317">
            <v>539</v>
          </cell>
          <cell r="HE317">
            <v>599</v>
          </cell>
          <cell r="HF317">
            <v>1294</v>
          </cell>
          <cell r="HG317">
            <v>624</v>
          </cell>
          <cell r="HH317">
            <v>670</v>
          </cell>
          <cell r="HI317">
            <v>1337</v>
          </cell>
          <cell r="HJ317">
            <v>636</v>
          </cell>
          <cell r="HK317">
            <v>701</v>
          </cell>
          <cell r="HL317">
            <v>1323</v>
          </cell>
          <cell r="HM317">
            <v>663</v>
          </cell>
          <cell r="HN317">
            <v>660</v>
          </cell>
          <cell r="HO317">
            <v>1445</v>
          </cell>
          <cell r="HP317">
            <v>686</v>
          </cell>
          <cell r="HQ317">
            <v>759</v>
          </cell>
          <cell r="HR317">
            <v>1439</v>
          </cell>
          <cell r="HS317">
            <v>692</v>
          </cell>
          <cell r="HT317">
            <v>747</v>
          </cell>
          <cell r="HU317">
            <v>1203</v>
          </cell>
          <cell r="HV317">
            <v>556</v>
          </cell>
          <cell r="HW317">
            <v>647</v>
          </cell>
          <cell r="HX317">
            <v>1225</v>
          </cell>
          <cell r="HY317">
            <v>564</v>
          </cell>
          <cell r="HZ317">
            <v>661</v>
          </cell>
          <cell r="IA317">
            <v>1168</v>
          </cell>
          <cell r="IB317">
            <v>545</v>
          </cell>
          <cell r="IC317">
            <v>623</v>
          </cell>
          <cell r="ID317">
            <v>1094</v>
          </cell>
          <cell r="IE317">
            <v>551</v>
          </cell>
          <cell r="IF317">
            <v>543</v>
          </cell>
          <cell r="IG317">
            <v>953</v>
          </cell>
          <cell r="IH317">
            <v>458</v>
          </cell>
          <cell r="II317">
            <v>495</v>
          </cell>
          <cell r="IJ317">
            <v>857</v>
          </cell>
          <cell r="IK317">
            <v>408</v>
          </cell>
          <cell r="IL317">
            <v>449</v>
          </cell>
          <cell r="IM317">
            <v>879</v>
          </cell>
          <cell r="IN317">
            <v>426</v>
          </cell>
          <cell r="IO317">
            <v>453</v>
          </cell>
          <cell r="IP317">
            <v>894</v>
          </cell>
          <cell r="IQ317">
            <v>413</v>
          </cell>
          <cell r="IR317">
            <v>481</v>
          </cell>
          <cell r="IS317">
            <v>752</v>
          </cell>
          <cell r="IT317">
            <v>339</v>
          </cell>
          <cell r="IU317">
            <v>413</v>
          </cell>
          <cell r="IV317">
            <v>728</v>
          </cell>
          <cell r="IW317">
            <v>384</v>
          </cell>
          <cell r="IX317">
            <v>344</v>
          </cell>
          <cell r="IY317">
            <v>730</v>
          </cell>
          <cell r="IZ317">
            <v>347</v>
          </cell>
          <cell r="JA317">
            <v>383</v>
          </cell>
          <cell r="JB317">
            <v>688</v>
          </cell>
          <cell r="JC317">
            <v>304</v>
          </cell>
          <cell r="JD317">
            <v>384</v>
          </cell>
          <cell r="JE317">
            <v>650</v>
          </cell>
          <cell r="JF317">
            <v>290</v>
          </cell>
          <cell r="JG317">
            <v>360</v>
          </cell>
          <cell r="JH317">
            <v>540</v>
          </cell>
          <cell r="JI317">
            <v>224</v>
          </cell>
          <cell r="JJ317">
            <v>316</v>
          </cell>
          <cell r="JK317">
            <v>597</v>
          </cell>
          <cell r="JL317">
            <v>245</v>
          </cell>
          <cell r="JM317">
            <v>352</v>
          </cell>
          <cell r="JN317">
            <v>517</v>
          </cell>
          <cell r="JO317">
            <v>224</v>
          </cell>
          <cell r="JP317">
            <v>293</v>
          </cell>
          <cell r="JQ317">
            <v>458</v>
          </cell>
          <cell r="JR317">
            <v>183</v>
          </cell>
          <cell r="JS317">
            <v>275</v>
          </cell>
          <cell r="JT317">
            <v>488</v>
          </cell>
          <cell r="JU317">
            <v>207</v>
          </cell>
          <cell r="JV317">
            <v>281</v>
          </cell>
          <cell r="JW317">
            <v>388</v>
          </cell>
          <cell r="JX317">
            <v>172</v>
          </cell>
          <cell r="JY317">
            <v>216</v>
          </cell>
          <cell r="JZ317">
            <v>339</v>
          </cell>
          <cell r="KA317">
            <v>121</v>
          </cell>
          <cell r="KB317">
            <v>218</v>
          </cell>
          <cell r="KC317">
            <v>298</v>
          </cell>
          <cell r="KD317">
            <v>116</v>
          </cell>
          <cell r="KE317">
            <v>182</v>
          </cell>
          <cell r="KF317">
            <v>1192</v>
          </cell>
          <cell r="KG317">
            <v>388</v>
          </cell>
          <cell r="KH317">
            <v>804</v>
          </cell>
        </row>
        <row r="318">
          <cell r="C318" t="str">
            <v>West Somerset</v>
          </cell>
          <cell r="D318" t="str">
            <v>E07000191</v>
          </cell>
          <cell r="E318" t="str">
            <v>Non-metropolitan District</v>
          </cell>
          <cell r="F318">
            <v>34403</v>
          </cell>
          <cell r="G318">
            <v>18489</v>
          </cell>
          <cell r="H318">
            <v>3.0719051899999998</v>
          </cell>
          <cell r="I318">
            <v>0.53742406185507074</v>
          </cell>
          <cell r="J318">
            <v>1530</v>
          </cell>
          <cell r="K318">
            <v>1365</v>
          </cell>
          <cell r="L318">
            <v>1410</v>
          </cell>
          <cell r="M318">
            <v>1409</v>
          </cell>
          <cell r="N318">
            <v>1254</v>
          </cell>
          <cell r="O318">
            <v>1473</v>
          </cell>
          <cell r="P318">
            <v>2262</v>
          </cell>
          <cell r="Q318">
            <v>2402</v>
          </cell>
          <cell r="R318">
            <v>2562</v>
          </cell>
          <cell r="S318">
            <v>2822</v>
          </cell>
          <cell r="T318">
            <v>16510</v>
          </cell>
          <cell r="U318">
            <v>17893</v>
          </cell>
          <cell r="V318">
            <v>245</v>
          </cell>
          <cell r="W318">
            <v>133</v>
          </cell>
          <cell r="X318">
            <v>112</v>
          </cell>
          <cell r="Y318">
            <v>302</v>
          </cell>
          <cell r="Z318">
            <v>169</v>
          </cell>
          <cell r="AA318">
            <v>133</v>
          </cell>
          <cell r="AB318">
            <v>271</v>
          </cell>
          <cell r="AC318">
            <v>139</v>
          </cell>
          <cell r="AD318">
            <v>132</v>
          </cell>
          <cell r="AE318">
            <v>312</v>
          </cell>
          <cell r="AF318">
            <v>170</v>
          </cell>
          <cell r="AG318">
            <v>142</v>
          </cell>
          <cell r="AH318">
            <v>311</v>
          </cell>
          <cell r="AI318">
            <v>160</v>
          </cell>
          <cell r="AJ318">
            <v>151</v>
          </cell>
          <cell r="AK318">
            <v>295</v>
          </cell>
          <cell r="AL318">
            <v>139</v>
          </cell>
          <cell r="AM318">
            <v>156</v>
          </cell>
          <cell r="AN318">
            <v>331</v>
          </cell>
          <cell r="AO318">
            <v>154</v>
          </cell>
          <cell r="AP318">
            <v>177</v>
          </cell>
          <cell r="AQ318">
            <v>302</v>
          </cell>
          <cell r="AR318">
            <v>153</v>
          </cell>
          <cell r="AS318">
            <v>149</v>
          </cell>
          <cell r="AT318">
            <v>285</v>
          </cell>
          <cell r="AU318">
            <v>155</v>
          </cell>
          <cell r="AV318">
            <v>130</v>
          </cell>
          <cell r="AW318">
            <v>305</v>
          </cell>
          <cell r="AX318">
            <v>153</v>
          </cell>
          <cell r="AY318">
            <v>152</v>
          </cell>
          <cell r="AZ318">
            <v>278</v>
          </cell>
          <cell r="BA318">
            <v>134</v>
          </cell>
          <cell r="BB318">
            <v>144</v>
          </cell>
          <cell r="BC318">
            <v>282</v>
          </cell>
          <cell r="BD318">
            <v>139</v>
          </cell>
          <cell r="BE318">
            <v>143</v>
          </cell>
          <cell r="BF318">
            <v>285</v>
          </cell>
          <cell r="BG318">
            <v>149</v>
          </cell>
          <cell r="BH318">
            <v>136</v>
          </cell>
          <cell r="BI318">
            <v>294</v>
          </cell>
          <cell r="BJ318">
            <v>152</v>
          </cell>
          <cell r="BK318">
            <v>142</v>
          </cell>
          <cell r="BL318">
            <v>294</v>
          </cell>
          <cell r="BM318">
            <v>136</v>
          </cell>
          <cell r="BN318">
            <v>158</v>
          </cell>
          <cell r="BO318">
            <v>279</v>
          </cell>
          <cell r="BP318">
            <v>143</v>
          </cell>
          <cell r="BQ318">
            <v>136</v>
          </cell>
          <cell r="BR318">
            <v>369</v>
          </cell>
          <cell r="BS318">
            <v>200</v>
          </cell>
          <cell r="BT318">
            <v>169</v>
          </cell>
          <cell r="BU318">
            <v>333</v>
          </cell>
          <cell r="BV318">
            <v>169</v>
          </cell>
          <cell r="BW318">
            <v>164</v>
          </cell>
          <cell r="BX318">
            <v>337</v>
          </cell>
          <cell r="BY318">
            <v>184</v>
          </cell>
          <cell r="BZ318">
            <v>153</v>
          </cell>
          <cell r="CA318">
            <v>313</v>
          </cell>
          <cell r="CB318">
            <v>181</v>
          </cell>
          <cell r="CC318">
            <v>132</v>
          </cell>
          <cell r="CD318">
            <v>290</v>
          </cell>
          <cell r="CE318">
            <v>141</v>
          </cell>
          <cell r="CF318">
            <v>149</v>
          </cell>
          <cell r="CG318">
            <v>305</v>
          </cell>
          <cell r="CH318">
            <v>159</v>
          </cell>
          <cell r="CI318">
            <v>146</v>
          </cell>
          <cell r="CJ318">
            <v>297</v>
          </cell>
          <cell r="CK318">
            <v>144</v>
          </cell>
          <cell r="CL318">
            <v>153</v>
          </cell>
          <cell r="CM318">
            <v>329</v>
          </cell>
          <cell r="CN318">
            <v>164</v>
          </cell>
          <cell r="CO318">
            <v>165</v>
          </cell>
          <cell r="CP318">
            <v>322</v>
          </cell>
          <cell r="CQ318">
            <v>188</v>
          </cell>
          <cell r="CR318">
            <v>134</v>
          </cell>
          <cell r="CS318">
            <v>302</v>
          </cell>
          <cell r="CT318">
            <v>148</v>
          </cell>
          <cell r="CU318">
            <v>154</v>
          </cell>
          <cell r="CV318">
            <v>280</v>
          </cell>
          <cell r="CW318">
            <v>147</v>
          </cell>
          <cell r="CX318">
            <v>133</v>
          </cell>
          <cell r="CY318">
            <v>280</v>
          </cell>
          <cell r="CZ318">
            <v>156</v>
          </cell>
          <cell r="DA318">
            <v>124</v>
          </cell>
          <cell r="DB318">
            <v>299</v>
          </cell>
          <cell r="DC318">
            <v>135</v>
          </cell>
          <cell r="DD318">
            <v>164</v>
          </cell>
          <cell r="DE318">
            <v>282</v>
          </cell>
          <cell r="DF318">
            <v>139</v>
          </cell>
          <cell r="DG318">
            <v>143</v>
          </cell>
          <cell r="DH318">
            <v>265</v>
          </cell>
          <cell r="DI318">
            <v>142</v>
          </cell>
          <cell r="DJ318">
            <v>123</v>
          </cell>
          <cell r="DK318">
            <v>290</v>
          </cell>
          <cell r="DL318">
            <v>131</v>
          </cell>
          <cell r="DM318">
            <v>159</v>
          </cell>
          <cell r="DN318">
            <v>284</v>
          </cell>
          <cell r="DO318">
            <v>148</v>
          </cell>
          <cell r="DP318">
            <v>136</v>
          </cell>
          <cell r="DQ318">
            <v>267</v>
          </cell>
          <cell r="DR318">
            <v>141</v>
          </cell>
          <cell r="DS318">
            <v>126</v>
          </cell>
          <cell r="DT318">
            <v>270</v>
          </cell>
          <cell r="DU318">
            <v>123</v>
          </cell>
          <cell r="DV318">
            <v>147</v>
          </cell>
          <cell r="DW318">
            <v>241</v>
          </cell>
          <cell r="DX318">
            <v>112</v>
          </cell>
          <cell r="DY318">
            <v>129</v>
          </cell>
          <cell r="DZ318">
            <v>282</v>
          </cell>
          <cell r="EA318">
            <v>127</v>
          </cell>
          <cell r="EB318">
            <v>155</v>
          </cell>
          <cell r="EC318">
            <v>225</v>
          </cell>
          <cell r="ED318">
            <v>118</v>
          </cell>
          <cell r="EE318">
            <v>107</v>
          </cell>
          <cell r="EF318">
            <v>239</v>
          </cell>
          <cell r="EG318">
            <v>113</v>
          </cell>
          <cell r="EH318">
            <v>126</v>
          </cell>
          <cell r="EI318">
            <v>229</v>
          </cell>
          <cell r="EJ318">
            <v>105</v>
          </cell>
          <cell r="EK318">
            <v>124</v>
          </cell>
          <cell r="EL318">
            <v>203</v>
          </cell>
          <cell r="EM318">
            <v>84</v>
          </cell>
          <cell r="EN318">
            <v>119</v>
          </cell>
          <cell r="EO318">
            <v>292</v>
          </cell>
          <cell r="EP318">
            <v>137</v>
          </cell>
          <cell r="EQ318">
            <v>155</v>
          </cell>
          <cell r="ER318">
            <v>300</v>
          </cell>
          <cell r="ES318">
            <v>139</v>
          </cell>
          <cell r="ET318">
            <v>161</v>
          </cell>
          <cell r="EU318">
            <v>349</v>
          </cell>
          <cell r="EV318">
            <v>148</v>
          </cell>
          <cell r="EW318">
            <v>201</v>
          </cell>
          <cell r="EX318">
            <v>367</v>
          </cell>
          <cell r="EY318">
            <v>171</v>
          </cell>
          <cell r="EZ318">
            <v>196</v>
          </cell>
          <cell r="FA318">
            <v>385</v>
          </cell>
          <cell r="FB318">
            <v>187</v>
          </cell>
          <cell r="FC318">
            <v>198</v>
          </cell>
          <cell r="FD318">
            <v>422</v>
          </cell>
          <cell r="FE318">
            <v>204</v>
          </cell>
          <cell r="FF318">
            <v>218</v>
          </cell>
          <cell r="FG318">
            <v>423</v>
          </cell>
          <cell r="FH318">
            <v>198</v>
          </cell>
          <cell r="FI318">
            <v>225</v>
          </cell>
          <cell r="FJ318">
            <v>423</v>
          </cell>
          <cell r="FK318">
            <v>195</v>
          </cell>
          <cell r="FL318">
            <v>228</v>
          </cell>
          <cell r="FM318">
            <v>461</v>
          </cell>
          <cell r="FN318">
            <v>235</v>
          </cell>
          <cell r="FO318">
            <v>226</v>
          </cell>
          <cell r="FP318">
            <v>500</v>
          </cell>
          <cell r="FQ318">
            <v>253</v>
          </cell>
          <cell r="FR318">
            <v>247</v>
          </cell>
          <cell r="FS318">
            <v>519</v>
          </cell>
          <cell r="FT318">
            <v>244</v>
          </cell>
          <cell r="FU318">
            <v>275</v>
          </cell>
          <cell r="FV318">
            <v>482</v>
          </cell>
          <cell r="FW318">
            <v>244</v>
          </cell>
          <cell r="FX318">
            <v>238</v>
          </cell>
          <cell r="FY318">
            <v>533</v>
          </cell>
          <cell r="FZ318">
            <v>250</v>
          </cell>
          <cell r="GA318">
            <v>283</v>
          </cell>
          <cell r="GB318">
            <v>516</v>
          </cell>
          <cell r="GC318">
            <v>252</v>
          </cell>
          <cell r="GD318">
            <v>264</v>
          </cell>
          <cell r="GE318">
            <v>522</v>
          </cell>
          <cell r="GF318">
            <v>255</v>
          </cell>
          <cell r="GG318">
            <v>267</v>
          </cell>
          <cell r="GH318">
            <v>536</v>
          </cell>
          <cell r="GI318">
            <v>273</v>
          </cell>
          <cell r="GJ318">
            <v>263</v>
          </cell>
          <cell r="GK318">
            <v>507</v>
          </cell>
          <cell r="GL318">
            <v>239</v>
          </cell>
          <cell r="GM318">
            <v>268</v>
          </cell>
          <cell r="GN318">
            <v>505</v>
          </cell>
          <cell r="GO318">
            <v>216</v>
          </cell>
          <cell r="GP318">
            <v>289</v>
          </cell>
          <cell r="GQ318">
            <v>513</v>
          </cell>
          <cell r="GR318">
            <v>227</v>
          </cell>
          <cell r="GS318">
            <v>286</v>
          </cell>
          <cell r="GT318">
            <v>498</v>
          </cell>
          <cell r="GU318">
            <v>242</v>
          </cell>
          <cell r="GV318">
            <v>256</v>
          </cell>
          <cell r="GW318">
            <v>587</v>
          </cell>
          <cell r="GX318">
            <v>278</v>
          </cell>
          <cell r="GY318">
            <v>309</v>
          </cell>
          <cell r="GZ318">
            <v>534</v>
          </cell>
          <cell r="HA318">
            <v>284</v>
          </cell>
          <cell r="HB318">
            <v>250</v>
          </cell>
          <cell r="HC318">
            <v>608</v>
          </cell>
          <cell r="HD318">
            <v>277</v>
          </cell>
          <cell r="HE318">
            <v>331</v>
          </cell>
          <cell r="HF318">
            <v>574</v>
          </cell>
          <cell r="HG318">
            <v>271</v>
          </cell>
          <cell r="HH318">
            <v>303</v>
          </cell>
          <cell r="HI318">
            <v>631</v>
          </cell>
          <cell r="HJ318">
            <v>330</v>
          </cell>
          <cell r="HK318">
            <v>301</v>
          </cell>
          <cell r="HL318">
            <v>603</v>
          </cell>
          <cell r="HM318">
            <v>290</v>
          </cell>
          <cell r="HN318">
            <v>313</v>
          </cell>
          <cell r="HO318">
            <v>724</v>
          </cell>
          <cell r="HP318">
            <v>340</v>
          </cell>
          <cell r="HQ318">
            <v>384</v>
          </cell>
          <cell r="HR318">
            <v>777</v>
          </cell>
          <cell r="HS318">
            <v>385</v>
          </cell>
          <cell r="HT318">
            <v>392</v>
          </cell>
          <cell r="HU318">
            <v>625</v>
          </cell>
          <cell r="HV318">
            <v>301</v>
          </cell>
          <cell r="HW318">
            <v>324</v>
          </cell>
          <cell r="HX318">
            <v>600</v>
          </cell>
          <cell r="HY318">
            <v>290</v>
          </cell>
          <cell r="HZ318">
            <v>310</v>
          </cell>
          <cell r="IA318">
            <v>561</v>
          </cell>
          <cell r="IB318">
            <v>271</v>
          </cell>
          <cell r="IC318">
            <v>290</v>
          </cell>
          <cell r="ID318">
            <v>591</v>
          </cell>
          <cell r="IE318">
            <v>291</v>
          </cell>
          <cell r="IF318">
            <v>300</v>
          </cell>
          <cell r="IG318">
            <v>476</v>
          </cell>
          <cell r="IH318">
            <v>245</v>
          </cell>
          <cell r="II318">
            <v>231</v>
          </cell>
          <cell r="IJ318">
            <v>471</v>
          </cell>
          <cell r="IK318">
            <v>200</v>
          </cell>
          <cell r="IL318">
            <v>271</v>
          </cell>
          <cell r="IM318">
            <v>361</v>
          </cell>
          <cell r="IN318">
            <v>167</v>
          </cell>
          <cell r="IO318">
            <v>194</v>
          </cell>
          <cell r="IP318">
            <v>461</v>
          </cell>
          <cell r="IQ318">
            <v>252</v>
          </cell>
          <cell r="IR318">
            <v>209</v>
          </cell>
          <cell r="IS318">
            <v>423</v>
          </cell>
          <cell r="IT318">
            <v>218</v>
          </cell>
          <cell r="IU318">
            <v>205</v>
          </cell>
          <cell r="IV318">
            <v>369</v>
          </cell>
          <cell r="IW318">
            <v>183</v>
          </cell>
          <cell r="IX318">
            <v>186</v>
          </cell>
          <cell r="IY318">
            <v>379</v>
          </cell>
          <cell r="IZ318">
            <v>165</v>
          </cell>
          <cell r="JA318">
            <v>214</v>
          </cell>
          <cell r="JB318">
            <v>361</v>
          </cell>
          <cell r="JC318">
            <v>156</v>
          </cell>
          <cell r="JD318">
            <v>205</v>
          </cell>
          <cell r="JE318">
            <v>346</v>
          </cell>
          <cell r="JF318">
            <v>139</v>
          </cell>
          <cell r="JG318">
            <v>207</v>
          </cell>
          <cell r="JH318">
            <v>281</v>
          </cell>
          <cell r="JI318">
            <v>127</v>
          </cell>
          <cell r="JJ318">
            <v>154</v>
          </cell>
          <cell r="JK318">
            <v>302</v>
          </cell>
          <cell r="JL318">
            <v>120</v>
          </cell>
          <cell r="JM318">
            <v>182</v>
          </cell>
          <cell r="JN318">
            <v>288</v>
          </cell>
          <cell r="JO318">
            <v>122</v>
          </cell>
          <cell r="JP318">
            <v>166</v>
          </cell>
          <cell r="JQ318">
            <v>254</v>
          </cell>
          <cell r="JR318">
            <v>102</v>
          </cell>
          <cell r="JS318">
            <v>152</v>
          </cell>
          <cell r="JT318">
            <v>206</v>
          </cell>
          <cell r="JU318">
            <v>74</v>
          </cell>
          <cell r="JV318">
            <v>132</v>
          </cell>
          <cell r="JW318">
            <v>198</v>
          </cell>
          <cell r="JX318">
            <v>76</v>
          </cell>
          <cell r="JY318">
            <v>122</v>
          </cell>
          <cell r="JZ318">
            <v>151</v>
          </cell>
          <cell r="KA318">
            <v>58</v>
          </cell>
          <cell r="KB318">
            <v>93</v>
          </cell>
          <cell r="KC318">
            <v>159</v>
          </cell>
          <cell r="KD318">
            <v>46</v>
          </cell>
          <cell r="KE318">
            <v>113</v>
          </cell>
          <cell r="KF318">
            <v>645</v>
          </cell>
          <cell r="KG318">
            <v>166</v>
          </cell>
          <cell r="KH318">
            <v>479</v>
          </cell>
        </row>
        <row r="319">
          <cell r="C319" t="str">
            <v>Westminster</v>
          </cell>
          <cell r="D319" t="str">
            <v>E09000033</v>
          </cell>
          <cell r="E319" t="str">
            <v>London Borough</v>
          </cell>
          <cell r="F319">
            <v>242299</v>
          </cell>
          <cell r="G319">
            <v>175277</v>
          </cell>
          <cell r="H319">
            <v>5.9416526599999999</v>
          </cell>
          <cell r="I319">
            <v>0.72339134705467212</v>
          </cell>
          <cell r="J319">
            <v>13925</v>
          </cell>
          <cell r="K319">
            <v>12003</v>
          </cell>
          <cell r="L319">
            <v>29233</v>
          </cell>
          <cell r="M319">
            <v>25830</v>
          </cell>
          <cell r="N319">
            <v>22926</v>
          </cell>
          <cell r="O319">
            <v>18928</v>
          </cell>
          <cell r="P319">
            <v>16155</v>
          </cell>
          <cell r="Q319">
            <v>14699</v>
          </cell>
          <cell r="R319">
            <v>10288</v>
          </cell>
          <cell r="S319">
            <v>11290</v>
          </cell>
          <cell r="T319">
            <v>125517</v>
          </cell>
          <cell r="U319">
            <v>116782</v>
          </cell>
          <cell r="V319">
            <v>2677</v>
          </cell>
          <cell r="W319">
            <v>1377</v>
          </cell>
          <cell r="X319">
            <v>1300</v>
          </cell>
          <cell r="Y319">
            <v>2619</v>
          </cell>
          <cell r="Z319">
            <v>1343</v>
          </cell>
          <cell r="AA319">
            <v>1276</v>
          </cell>
          <cell r="AB319">
            <v>2759</v>
          </cell>
          <cell r="AC319">
            <v>1413</v>
          </cell>
          <cell r="AD319">
            <v>1346</v>
          </cell>
          <cell r="AE319">
            <v>2955</v>
          </cell>
          <cell r="AF319">
            <v>1436</v>
          </cell>
          <cell r="AG319">
            <v>1519</v>
          </cell>
          <cell r="AH319">
            <v>2917</v>
          </cell>
          <cell r="AI319">
            <v>1550</v>
          </cell>
          <cell r="AJ319">
            <v>1367</v>
          </cell>
          <cell r="AK319">
            <v>2775</v>
          </cell>
          <cell r="AL319">
            <v>1389</v>
          </cell>
          <cell r="AM319">
            <v>1386</v>
          </cell>
          <cell r="AN319">
            <v>2611</v>
          </cell>
          <cell r="AO319">
            <v>1332</v>
          </cell>
          <cell r="AP319">
            <v>1279</v>
          </cell>
          <cell r="AQ319">
            <v>2456</v>
          </cell>
          <cell r="AR319">
            <v>1298</v>
          </cell>
          <cell r="AS319">
            <v>1158</v>
          </cell>
          <cell r="AT319">
            <v>2294</v>
          </cell>
          <cell r="AU319">
            <v>1164</v>
          </cell>
          <cell r="AV319">
            <v>1130</v>
          </cell>
          <cell r="AW319">
            <v>2304</v>
          </cell>
          <cell r="AX319">
            <v>1183</v>
          </cell>
          <cell r="AY319">
            <v>1121</v>
          </cell>
          <cell r="AZ319">
            <v>2176</v>
          </cell>
          <cell r="BA319">
            <v>1110</v>
          </cell>
          <cell r="BB319">
            <v>1066</v>
          </cell>
          <cell r="BC319">
            <v>2092</v>
          </cell>
          <cell r="BD319">
            <v>1069</v>
          </cell>
          <cell r="BE319">
            <v>1023</v>
          </cell>
          <cell r="BF319">
            <v>2071</v>
          </cell>
          <cell r="BG319">
            <v>1021</v>
          </cell>
          <cell r="BH319">
            <v>1050</v>
          </cell>
          <cell r="BI319">
            <v>1940</v>
          </cell>
          <cell r="BJ319">
            <v>987</v>
          </cell>
          <cell r="BK319">
            <v>953</v>
          </cell>
          <cell r="BL319">
            <v>2003</v>
          </cell>
          <cell r="BM319">
            <v>1002</v>
          </cell>
          <cell r="BN319">
            <v>1001</v>
          </cell>
          <cell r="BO319">
            <v>1988</v>
          </cell>
          <cell r="BP319">
            <v>1029</v>
          </cell>
          <cell r="BQ319">
            <v>959</v>
          </cell>
          <cell r="BR319">
            <v>1974</v>
          </cell>
          <cell r="BS319">
            <v>1046</v>
          </cell>
          <cell r="BT319">
            <v>928</v>
          </cell>
          <cell r="BU319">
            <v>1998</v>
          </cell>
          <cell r="BV319">
            <v>1045</v>
          </cell>
          <cell r="BW319">
            <v>953</v>
          </cell>
          <cell r="BX319">
            <v>2233</v>
          </cell>
          <cell r="BY319">
            <v>1181</v>
          </cell>
          <cell r="BZ319">
            <v>1052</v>
          </cell>
          <cell r="CA319">
            <v>2803</v>
          </cell>
          <cell r="CB319">
            <v>1572</v>
          </cell>
          <cell r="CC319">
            <v>1231</v>
          </cell>
          <cell r="CD319">
            <v>2808</v>
          </cell>
          <cell r="CE319">
            <v>1593</v>
          </cell>
          <cell r="CF319">
            <v>1215</v>
          </cell>
          <cell r="CG319">
            <v>3192</v>
          </cell>
          <cell r="CH319">
            <v>1767</v>
          </cell>
          <cell r="CI319">
            <v>1425</v>
          </cell>
          <cell r="CJ319">
            <v>3640</v>
          </cell>
          <cell r="CK319">
            <v>1855</v>
          </cell>
          <cell r="CL319">
            <v>1785</v>
          </cell>
          <cell r="CM319">
            <v>3611</v>
          </cell>
          <cell r="CN319">
            <v>1943</v>
          </cell>
          <cell r="CO319">
            <v>1668</v>
          </cell>
          <cell r="CP319">
            <v>3669</v>
          </cell>
          <cell r="CQ319">
            <v>1923</v>
          </cell>
          <cell r="CR319">
            <v>1746</v>
          </cell>
          <cell r="CS319">
            <v>4522</v>
          </cell>
          <cell r="CT319">
            <v>2254</v>
          </cell>
          <cell r="CU319">
            <v>2268</v>
          </cell>
          <cell r="CV319">
            <v>4740</v>
          </cell>
          <cell r="CW319">
            <v>2349</v>
          </cell>
          <cell r="CX319">
            <v>2391</v>
          </cell>
          <cell r="CY319">
            <v>5080</v>
          </cell>
          <cell r="CZ319">
            <v>2534</v>
          </cell>
          <cell r="DA319">
            <v>2546</v>
          </cell>
          <cell r="DB319">
            <v>5557</v>
          </cell>
          <cell r="DC319">
            <v>2916</v>
          </cell>
          <cell r="DD319">
            <v>2641</v>
          </cell>
          <cell r="DE319">
            <v>5918</v>
          </cell>
          <cell r="DF319">
            <v>3081</v>
          </cell>
          <cell r="DG319">
            <v>2837</v>
          </cell>
          <cell r="DH319">
            <v>5941</v>
          </cell>
          <cell r="DI319">
            <v>3123</v>
          </cell>
          <cell r="DJ319">
            <v>2818</v>
          </cell>
          <cell r="DK319">
            <v>5796</v>
          </cell>
          <cell r="DL319">
            <v>3292</v>
          </cell>
          <cell r="DM319">
            <v>2504</v>
          </cell>
          <cell r="DN319">
            <v>5885</v>
          </cell>
          <cell r="DO319">
            <v>3243</v>
          </cell>
          <cell r="DP319">
            <v>2642</v>
          </cell>
          <cell r="DQ319">
            <v>6003</v>
          </cell>
          <cell r="DR319">
            <v>3282</v>
          </cell>
          <cell r="DS319">
            <v>2721</v>
          </cell>
          <cell r="DT319">
            <v>5621</v>
          </cell>
          <cell r="DU319">
            <v>3159</v>
          </cell>
          <cell r="DV319">
            <v>2462</v>
          </cell>
          <cell r="DW319">
            <v>5296</v>
          </cell>
          <cell r="DX319">
            <v>2998</v>
          </cell>
          <cell r="DY319">
            <v>2298</v>
          </cell>
          <cell r="DZ319">
            <v>4962</v>
          </cell>
          <cell r="EA319">
            <v>2811</v>
          </cell>
          <cell r="EB319">
            <v>2151</v>
          </cell>
          <cell r="EC319">
            <v>4550</v>
          </cell>
          <cell r="ED319">
            <v>2543</v>
          </cell>
          <cell r="EE319">
            <v>2007</v>
          </cell>
          <cell r="EF319">
            <v>4431</v>
          </cell>
          <cell r="EG319">
            <v>2434</v>
          </cell>
          <cell r="EH319">
            <v>1997</v>
          </cell>
          <cell r="EI319">
            <v>4033</v>
          </cell>
          <cell r="EJ319">
            <v>2135</v>
          </cell>
          <cell r="EK319">
            <v>1898</v>
          </cell>
          <cell r="EL319">
            <v>4122</v>
          </cell>
          <cell r="EM319">
            <v>2218</v>
          </cell>
          <cell r="EN319">
            <v>1904</v>
          </cell>
          <cell r="EO319">
            <v>3859</v>
          </cell>
          <cell r="EP319">
            <v>2049</v>
          </cell>
          <cell r="EQ319">
            <v>1810</v>
          </cell>
          <cell r="ER319">
            <v>3790</v>
          </cell>
          <cell r="ES319">
            <v>2013</v>
          </cell>
          <cell r="ET319">
            <v>1777</v>
          </cell>
          <cell r="EU319">
            <v>3491</v>
          </cell>
          <cell r="EV319">
            <v>1912</v>
          </cell>
          <cell r="EW319">
            <v>1579</v>
          </cell>
          <cell r="EX319">
            <v>3320</v>
          </cell>
          <cell r="EY319">
            <v>1813</v>
          </cell>
          <cell r="EZ319">
            <v>1507</v>
          </cell>
          <cell r="FA319">
            <v>3513</v>
          </cell>
          <cell r="FB319">
            <v>1933</v>
          </cell>
          <cell r="FC319">
            <v>1580</v>
          </cell>
          <cell r="FD319">
            <v>3380</v>
          </cell>
          <cell r="FE319">
            <v>1804</v>
          </cell>
          <cell r="FF319">
            <v>1576</v>
          </cell>
          <cell r="FG319">
            <v>3399</v>
          </cell>
          <cell r="FH319">
            <v>1798</v>
          </cell>
          <cell r="FI319">
            <v>1601</v>
          </cell>
          <cell r="FJ319">
            <v>3260</v>
          </cell>
          <cell r="FK319">
            <v>1722</v>
          </cell>
          <cell r="FL319">
            <v>1538</v>
          </cell>
          <cell r="FM319">
            <v>3124</v>
          </cell>
          <cell r="FN319">
            <v>1691</v>
          </cell>
          <cell r="FO319">
            <v>1433</v>
          </cell>
          <cell r="FP319">
            <v>3059</v>
          </cell>
          <cell r="FQ319">
            <v>1580</v>
          </cell>
          <cell r="FR319">
            <v>1479</v>
          </cell>
          <cell r="FS319">
            <v>2978</v>
          </cell>
          <cell r="FT319">
            <v>1516</v>
          </cell>
          <cell r="FU319">
            <v>1462</v>
          </cell>
          <cell r="FV319">
            <v>2826</v>
          </cell>
          <cell r="FW319">
            <v>1447</v>
          </cell>
          <cell r="FX319">
            <v>1379</v>
          </cell>
          <cell r="FY319">
            <v>2687</v>
          </cell>
          <cell r="FZ319">
            <v>1397</v>
          </cell>
          <cell r="GA319">
            <v>1290</v>
          </cell>
          <cell r="GB319">
            <v>2628</v>
          </cell>
          <cell r="GC319">
            <v>1267</v>
          </cell>
          <cell r="GD319">
            <v>1361</v>
          </cell>
          <cell r="GE319">
            <v>2619</v>
          </cell>
          <cell r="GF319">
            <v>1328</v>
          </cell>
          <cell r="GG319">
            <v>1291</v>
          </cell>
          <cell r="GH319">
            <v>2348</v>
          </cell>
          <cell r="GI319">
            <v>1092</v>
          </cell>
          <cell r="GJ319">
            <v>1256</v>
          </cell>
          <cell r="GK319">
            <v>2271</v>
          </cell>
          <cell r="GL319">
            <v>1059</v>
          </cell>
          <cell r="GM319">
            <v>1212</v>
          </cell>
          <cell r="GN319">
            <v>2168</v>
          </cell>
          <cell r="GO319">
            <v>1032</v>
          </cell>
          <cell r="GP319">
            <v>1136</v>
          </cell>
          <cell r="GQ319">
            <v>2226</v>
          </cell>
          <cell r="GR319">
            <v>1134</v>
          </cell>
          <cell r="GS319">
            <v>1092</v>
          </cell>
          <cell r="GT319">
            <v>2100</v>
          </cell>
          <cell r="GU319">
            <v>1002</v>
          </cell>
          <cell r="GV319">
            <v>1098</v>
          </cell>
          <cell r="GW319">
            <v>1976</v>
          </cell>
          <cell r="GX319">
            <v>908</v>
          </cell>
          <cell r="GY319">
            <v>1068</v>
          </cell>
          <cell r="GZ319">
            <v>1985</v>
          </cell>
          <cell r="HA319">
            <v>930</v>
          </cell>
          <cell r="HB319">
            <v>1055</v>
          </cell>
          <cell r="HC319">
            <v>2011</v>
          </cell>
          <cell r="HD319">
            <v>937</v>
          </cell>
          <cell r="HE319">
            <v>1074</v>
          </cell>
          <cell r="HF319">
            <v>1874</v>
          </cell>
          <cell r="HG319">
            <v>866</v>
          </cell>
          <cell r="HH319">
            <v>1008</v>
          </cell>
          <cell r="HI319">
            <v>1867</v>
          </cell>
          <cell r="HJ319">
            <v>904</v>
          </cell>
          <cell r="HK319">
            <v>963</v>
          </cell>
          <cell r="HL319">
            <v>1820</v>
          </cell>
          <cell r="HM319">
            <v>868</v>
          </cell>
          <cell r="HN319">
            <v>952</v>
          </cell>
          <cell r="HO319">
            <v>1822</v>
          </cell>
          <cell r="HP319">
            <v>892</v>
          </cell>
          <cell r="HQ319">
            <v>930</v>
          </cell>
          <cell r="HR319">
            <v>1831</v>
          </cell>
          <cell r="HS319">
            <v>929</v>
          </cell>
          <cell r="HT319">
            <v>902</v>
          </cell>
          <cell r="HU319">
            <v>1608</v>
          </cell>
          <cell r="HV319">
            <v>746</v>
          </cell>
          <cell r="HW319">
            <v>862</v>
          </cell>
          <cell r="HX319">
            <v>1570</v>
          </cell>
          <cell r="HY319">
            <v>776</v>
          </cell>
          <cell r="HZ319">
            <v>794</v>
          </cell>
          <cell r="IA319">
            <v>1410</v>
          </cell>
          <cell r="IB319">
            <v>702</v>
          </cell>
          <cell r="IC319">
            <v>708</v>
          </cell>
          <cell r="ID319">
            <v>1276</v>
          </cell>
          <cell r="IE319">
            <v>630</v>
          </cell>
          <cell r="IF319">
            <v>646</v>
          </cell>
          <cell r="IG319">
            <v>1132</v>
          </cell>
          <cell r="IH319">
            <v>524</v>
          </cell>
          <cell r="II319">
            <v>608</v>
          </cell>
          <cell r="IJ319">
            <v>1130</v>
          </cell>
          <cell r="IK319">
            <v>536</v>
          </cell>
          <cell r="IL319">
            <v>594</v>
          </cell>
          <cell r="IM319">
            <v>1153</v>
          </cell>
          <cell r="IN319">
            <v>554</v>
          </cell>
          <cell r="IO319">
            <v>599</v>
          </cell>
          <cell r="IP319">
            <v>1164</v>
          </cell>
          <cell r="IQ319">
            <v>537</v>
          </cell>
          <cell r="IR319">
            <v>627</v>
          </cell>
          <cell r="IS319">
            <v>1117</v>
          </cell>
          <cell r="IT319">
            <v>515</v>
          </cell>
          <cell r="IU319">
            <v>602</v>
          </cell>
          <cell r="IV319">
            <v>1015</v>
          </cell>
          <cell r="IW319">
            <v>452</v>
          </cell>
          <cell r="IX319">
            <v>563</v>
          </cell>
          <cell r="IY319">
            <v>951</v>
          </cell>
          <cell r="IZ319">
            <v>411</v>
          </cell>
          <cell r="JA319">
            <v>540</v>
          </cell>
          <cell r="JB319">
            <v>894</v>
          </cell>
          <cell r="JC319">
            <v>429</v>
          </cell>
          <cell r="JD319">
            <v>465</v>
          </cell>
          <cell r="JE319">
            <v>798</v>
          </cell>
          <cell r="JF319">
            <v>380</v>
          </cell>
          <cell r="JG319">
            <v>418</v>
          </cell>
          <cell r="JH319">
            <v>809</v>
          </cell>
          <cell r="JI319">
            <v>358</v>
          </cell>
          <cell r="JJ319">
            <v>451</v>
          </cell>
          <cell r="JK319">
            <v>706</v>
          </cell>
          <cell r="JL319">
            <v>332</v>
          </cell>
          <cell r="JM319">
            <v>374</v>
          </cell>
          <cell r="JN319">
            <v>650</v>
          </cell>
          <cell r="JO319">
            <v>278</v>
          </cell>
          <cell r="JP319">
            <v>372</v>
          </cell>
          <cell r="JQ319">
            <v>610</v>
          </cell>
          <cell r="JR319">
            <v>289</v>
          </cell>
          <cell r="JS319">
            <v>321</v>
          </cell>
          <cell r="JT319">
            <v>530</v>
          </cell>
          <cell r="JU319">
            <v>248</v>
          </cell>
          <cell r="JV319">
            <v>282</v>
          </cell>
          <cell r="JW319">
            <v>492</v>
          </cell>
          <cell r="JX319">
            <v>211</v>
          </cell>
          <cell r="JY319">
            <v>281</v>
          </cell>
          <cell r="JZ319">
            <v>377</v>
          </cell>
          <cell r="KA319">
            <v>161</v>
          </cell>
          <cell r="KB319">
            <v>216</v>
          </cell>
          <cell r="KC319">
            <v>340</v>
          </cell>
          <cell r="KD319">
            <v>121</v>
          </cell>
          <cell r="KE319">
            <v>219</v>
          </cell>
          <cell r="KF319">
            <v>1313</v>
          </cell>
          <cell r="KG319">
            <v>504</v>
          </cell>
          <cell r="KH319">
            <v>809</v>
          </cell>
        </row>
        <row r="320">
          <cell r="C320" t="str">
            <v>Weymouth and Portland</v>
          </cell>
          <cell r="D320" t="str">
            <v>E07000053</v>
          </cell>
          <cell r="E320" t="str">
            <v>Non-metropolitan District</v>
          </cell>
          <cell r="F320">
            <v>65166</v>
          </cell>
          <cell r="G320">
            <v>38700</v>
          </cell>
          <cell r="H320">
            <v>5.6002318600000001</v>
          </cell>
          <cell r="I320">
            <v>0.59386796795875152</v>
          </cell>
          <cell r="J320">
            <v>3362</v>
          </cell>
          <cell r="K320">
            <v>2976</v>
          </cell>
          <cell r="L320">
            <v>3429</v>
          </cell>
          <cell r="M320">
            <v>3327</v>
          </cell>
          <cell r="N320">
            <v>3506</v>
          </cell>
          <cell r="O320">
            <v>3530</v>
          </cell>
          <cell r="P320">
            <v>4777</v>
          </cell>
          <cell r="Q320">
            <v>4784</v>
          </cell>
          <cell r="R320">
            <v>4359</v>
          </cell>
          <cell r="S320">
            <v>4650</v>
          </cell>
          <cell r="T320">
            <v>32212</v>
          </cell>
          <cell r="U320">
            <v>32954</v>
          </cell>
          <cell r="V320">
            <v>618</v>
          </cell>
          <cell r="W320">
            <v>306</v>
          </cell>
          <cell r="X320">
            <v>312</v>
          </cell>
          <cell r="Y320">
            <v>673</v>
          </cell>
          <cell r="Z320">
            <v>349</v>
          </cell>
          <cell r="AA320">
            <v>324</v>
          </cell>
          <cell r="AB320">
            <v>628</v>
          </cell>
          <cell r="AC320">
            <v>340</v>
          </cell>
          <cell r="AD320">
            <v>288</v>
          </cell>
          <cell r="AE320">
            <v>708</v>
          </cell>
          <cell r="AF320">
            <v>359</v>
          </cell>
          <cell r="AG320">
            <v>349</v>
          </cell>
          <cell r="AH320">
            <v>701</v>
          </cell>
          <cell r="AI320">
            <v>365</v>
          </cell>
          <cell r="AJ320">
            <v>336</v>
          </cell>
          <cell r="AK320">
            <v>696</v>
          </cell>
          <cell r="AL320">
            <v>351</v>
          </cell>
          <cell r="AM320">
            <v>345</v>
          </cell>
          <cell r="AN320">
            <v>670</v>
          </cell>
          <cell r="AO320">
            <v>332</v>
          </cell>
          <cell r="AP320">
            <v>338</v>
          </cell>
          <cell r="AQ320">
            <v>702</v>
          </cell>
          <cell r="AR320">
            <v>346</v>
          </cell>
          <cell r="AS320">
            <v>356</v>
          </cell>
          <cell r="AT320">
            <v>708</v>
          </cell>
          <cell r="AU320">
            <v>390</v>
          </cell>
          <cell r="AV320">
            <v>318</v>
          </cell>
          <cell r="AW320">
            <v>645</v>
          </cell>
          <cell r="AX320">
            <v>307</v>
          </cell>
          <cell r="AY320">
            <v>338</v>
          </cell>
          <cell r="AZ320">
            <v>648</v>
          </cell>
          <cell r="BA320">
            <v>359</v>
          </cell>
          <cell r="BB320">
            <v>289</v>
          </cell>
          <cell r="BC320">
            <v>650</v>
          </cell>
          <cell r="BD320">
            <v>326</v>
          </cell>
          <cell r="BE320">
            <v>324</v>
          </cell>
          <cell r="BF320">
            <v>670</v>
          </cell>
          <cell r="BG320">
            <v>342</v>
          </cell>
          <cell r="BH320">
            <v>328</v>
          </cell>
          <cell r="BI320">
            <v>672</v>
          </cell>
          <cell r="BJ320">
            <v>360</v>
          </cell>
          <cell r="BK320">
            <v>312</v>
          </cell>
          <cell r="BL320">
            <v>666</v>
          </cell>
          <cell r="BM320">
            <v>315</v>
          </cell>
          <cell r="BN320">
            <v>351</v>
          </cell>
          <cell r="BO320">
            <v>679</v>
          </cell>
          <cell r="BP320">
            <v>343</v>
          </cell>
          <cell r="BQ320">
            <v>336</v>
          </cell>
          <cell r="BR320">
            <v>770</v>
          </cell>
          <cell r="BS320">
            <v>356</v>
          </cell>
          <cell r="BT320">
            <v>414</v>
          </cell>
          <cell r="BU320">
            <v>738</v>
          </cell>
          <cell r="BV320">
            <v>385</v>
          </cell>
          <cell r="BW320">
            <v>353</v>
          </cell>
          <cell r="BX320">
            <v>829</v>
          </cell>
          <cell r="BY320">
            <v>423</v>
          </cell>
          <cell r="BZ320">
            <v>406</v>
          </cell>
          <cell r="CA320">
            <v>628</v>
          </cell>
          <cell r="CB320">
            <v>348</v>
          </cell>
          <cell r="CC320">
            <v>280</v>
          </cell>
          <cell r="CD320">
            <v>613</v>
          </cell>
          <cell r="CE320">
            <v>358</v>
          </cell>
          <cell r="CF320">
            <v>255</v>
          </cell>
          <cell r="CG320">
            <v>623</v>
          </cell>
          <cell r="CH320">
            <v>349</v>
          </cell>
          <cell r="CI320">
            <v>274</v>
          </cell>
          <cell r="CJ320">
            <v>635</v>
          </cell>
          <cell r="CK320">
            <v>342</v>
          </cell>
          <cell r="CL320">
            <v>293</v>
          </cell>
          <cell r="CM320">
            <v>741</v>
          </cell>
          <cell r="CN320">
            <v>409</v>
          </cell>
          <cell r="CO320">
            <v>332</v>
          </cell>
          <cell r="CP320">
            <v>761</v>
          </cell>
          <cell r="CQ320">
            <v>392</v>
          </cell>
          <cell r="CR320">
            <v>369</v>
          </cell>
          <cell r="CS320">
            <v>784</v>
          </cell>
          <cell r="CT320">
            <v>474</v>
          </cell>
          <cell r="CU320">
            <v>310</v>
          </cell>
          <cell r="CV320">
            <v>630</v>
          </cell>
          <cell r="CW320">
            <v>338</v>
          </cell>
          <cell r="CX320">
            <v>292</v>
          </cell>
          <cell r="CY320">
            <v>721</v>
          </cell>
          <cell r="CZ320">
            <v>361</v>
          </cell>
          <cell r="DA320">
            <v>360</v>
          </cell>
          <cell r="DB320">
            <v>682</v>
          </cell>
          <cell r="DC320">
            <v>364</v>
          </cell>
          <cell r="DD320">
            <v>318</v>
          </cell>
          <cell r="DE320">
            <v>640</v>
          </cell>
          <cell r="DF320">
            <v>305</v>
          </cell>
          <cell r="DG320">
            <v>335</v>
          </cell>
          <cell r="DH320">
            <v>625</v>
          </cell>
          <cell r="DI320">
            <v>324</v>
          </cell>
          <cell r="DJ320">
            <v>301</v>
          </cell>
          <cell r="DK320">
            <v>665</v>
          </cell>
          <cell r="DL320">
            <v>307</v>
          </cell>
          <cell r="DM320">
            <v>358</v>
          </cell>
          <cell r="DN320">
            <v>624</v>
          </cell>
          <cell r="DO320">
            <v>299</v>
          </cell>
          <cell r="DP320">
            <v>325</v>
          </cell>
          <cell r="DQ320">
            <v>623</v>
          </cell>
          <cell r="DR320">
            <v>286</v>
          </cell>
          <cell r="DS320">
            <v>337</v>
          </cell>
          <cell r="DT320">
            <v>762</v>
          </cell>
          <cell r="DU320">
            <v>371</v>
          </cell>
          <cell r="DV320">
            <v>391</v>
          </cell>
          <cell r="DW320">
            <v>668</v>
          </cell>
          <cell r="DX320">
            <v>323</v>
          </cell>
          <cell r="DY320">
            <v>345</v>
          </cell>
          <cell r="DZ320">
            <v>623</v>
          </cell>
          <cell r="EA320">
            <v>329</v>
          </cell>
          <cell r="EB320">
            <v>294</v>
          </cell>
          <cell r="EC320">
            <v>617</v>
          </cell>
          <cell r="ED320">
            <v>289</v>
          </cell>
          <cell r="EE320">
            <v>328</v>
          </cell>
          <cell r="EF320">
            <v>636</v>
          </cell>
          <cell r="EG320">
            <v>322</v>
          </cell>
          <cell r="EH320">
            <v>314</v>
          </cell>
          <cell r="EI320">
            <v>605</v>
          </cell>
          <cell r="EJ320">
            <v>300</v>
          </cell>
          <cell r="EK320">
            <v>305</v>
          </cell>
          <cell r="EL320">
            <v>637</v>
          </cell>
          <cell r="EM320">
            <v>321</v>
          </cell>
          <cell r="EN320">
            <v>316</v>
          </cell>
          <cell r="EO320">
            <v>720</v>
          </cell>
          <cell r="EP320">
            <v>359</v>
          </cell>
          <cell r="EQ320">
            <v>361</v>
          </cell>
          <cell r="ER320">
            <v>815</v>
          </cell>
          <cell r="ES320">
            <v>393</v>
          </cell>
          <cell r="ET320">
            <v>422</v>
          </cell>
          <cell r="EU320">
            <v>824</v>
          </cell>
          <cell r="EV320">
            <v>428</v>
          </cell>
          <cell r="EW320">
            <v>396</v>
          </cell>
          <cell r="EX320">
            <v>891</v>
          </cell>
          <cell r="EY320">
            <v>442</v>
          </cell>
          <cell r="EZ320">
            <v>449</v>
          </cell>
          <cell r="FA320">
            <v>904</v>
          </cell>
          <cell r="FB320">
            <v>465</v>
          </cell>
          <cell r="FC320">
            <v>439</v>
          </cell>
          <cell r="FD320">
            <v>936</v>
          </cell>
          <cell r="FE320">
            <v>440</v>
          </cell>
          <cell r="FF320">
            <v>496</v>
          </cell>
          <cell r="FG320">
            <v>981</v>
          </cell>
          <cell r="FH320">
            <v>489</v>
          </cell>
          <cell r="FI320">
            <v>492</v>
          </cell>
          <cell r="FJ320">
            <v>948</v>
          </cell>
          <cell r="FK320">
            <v>476</v>
          </cell>
          <cell r="FL320">
            <v>472</v>
          </cell>
          <cell r="FM320">
            <v>944</v>
          </cell>
          <cell r="FN320">
            <v>492</v>
          </cell>
          <cell r="FO320">
            <v>452</v>
          </cell>
          <cell r="FP320">
            <v>928</v>
          </cell>
          <cell r="FQ320">
            <v>495</v>
          </cell>
          <cell r="FR320">
            <v>433</v>
          </cell>
          <cell r="FS320">
            <v>1069</v>
          </cell>
          <cell r="FT320">
            <v>521</v>
          </cell>
          <cell r="FU320">
            <v>548</v>
          </cell>
          <cell r="FV320">
            <v>941</v>
          </cell>
          <cell r="FW320">
            <v>473</v>
          </cell>
          <cell r="FX320">
            <v>468</v>
          </cell>
          <cell r="FY320">
            <v>1006</v>
          </cell>
          <cell r="FZ320">
            <v>488</v>
          </cell>
          <cell r="GA320">
            <v>518</v>
          </cell>
          <cell r="GB320">
            <v>904</v>
          </cell>
          <cell r="GC320">
            <v>438</v>
          </cell>
          <cell r="GD320">
            <v>466</v>
          </cell>
          <cell r="GE320">
            <v>937</v>
          </cell>
          <cell r="GF320">
            <v>439</v>
          </cell>
          <cell r="GG320">
            <v>498</v>
          </cell>
          <cell r="GH320">
            <v>895</v>
          </cell>
          <cell r="GI320">
            <v>430</v>
          </cell>
          <cell r="GJ320">
            <v>465</v>
          </cell>
          <cell r="GK320">
            <v>986</v>
          </cell>
          <cell r="GL320">
            <v>475</v>
          </cell>
          <cell r="GM320">
            <v>511</v>
          </cell>
          <cell r="GN320">
            <v>935</v>
          </cell>
          <cell r="GO320">
            <v>464</v>
          </cell>
          <cell r="GP320">
            <v>471</v>
          </cell>
          <cell r="GQ320">
            <v>894</v>
          </cell>
          <cell r="GR320">
            <v>439</v>
          </cell>
          <cell r="GS320">
            <v>455</v>
          </cell>
          <cell r="GT320">
            <v>906</v>
          </cell>
          <cell r="GU320">
            <v>456</v>
          </cell>
          <cell r="GV320">
            <v>450</v>
          </cell>
          <cell r="GW320">
            <v>873</v>
          </cell>
          <cell r="GX320">
            <v>419</v>
          </cell>
          <cell r="GY320">
            <v>454</v>
          </cell>
          <cell r="GZ320">
            <v>916</v>
          </cell>
          <cell r="HA320">
            <v>445</v>
          </cell>
          <cell r="HB320">
            <v>471</v>
          </cell>
          <cell r="HC320">
            <v>815</v>
          </cell>
          <cell r="HD320">
            <v>388</v>
          </cell>
          <cell r="HE320">
            <v>427</v>
          </cell>
          <cell r="HF320">
            <v>852</v>
          </cell>
          <cell r="HG320">
            <v>404</v>
          </cell>
          <cell r="HH320">
            <v>448</v>
          </cell>
          <cell r="HI320">
            <v>987</v>
          </cell>
          <cell r="HJ320">
            <v>469</v>
          </cell>
          <cell r="HK320">
            <v>518</v>
          </cell>
          <cell r="HL320">
            <v>932</v>
          </cell>
          <cell r="HM320">
            <v>436</v>
          </cell>
          <cell r="HN320">
            <v>496</v>
          </cell>
          <cell r="HO320">
            <v>1117</v>
          </cell>
          <cell r="HP320">
            <v>543</v>
          </cell>
          <cell r="HQ320">
            <v>574</v>
          </cell>
          <cell r="HR320">
            <v>1113</v>
          </cell>
          <cell r="HS320">
            <v>562</v>
          </cell>
          <cell r="HT320">
            <v>551</v>
          </cell>
          <cell r="HU320">
            <v>881</v>
          </cell>
          <cell r="HV320">
            <v>438</v>
          </cell>
          <cell r="HW320">
            <v>443</v>
          </cell>
          <cell r="HX320">
            <v>884</v>
          </cell>
          <cell r="HY320">
            <v>439</v>
          </cell>
          <cell r="HZ320">
            <v>445</v>
          </cell>
          <cell r="IA320">
            <v>839</v>
          </cell>
          <cell r="IB320">
            <v>415</v>
          </cell>
          <cell r="IC320">
            <v>424</v>
          </cell>
          <cell r="ID320">
            <v>795</v>
          </cell>
          <cell r="IE320">
            <v>389</v>
          </cell>
          <cell r="IF320">
            <v>406</v>
          </cell>
          <cell r="IG320">
            <v>660</v>
          </cell>
          <cell r="IH320">
            <v>331</v>
          </cell>
          <cell r="II320">
            <v>329</v>
          </cell>
          <cell r="IJ320">
            <v>570</v>
          </cell>
          <cell r="IK320">
            <v>265</v>
          </cell>
          <cell r="IL320">
            <v>305</v>
          </cell>
          <cell r="IM320">
            <v>587</v>
          </cell>
          <cell r="IN320">
            <v>298</v>
          </cell>
          <cell r="IO320">
            <v>289</v>
          </cell>
          <cell r="IP320">
            <v>554</v>
          </cell>
          <cell r="IQ320">
            <v>274</v>
          </cell>
          <cell r="IR320">
            <v>280</v>
          </cell>
          <cell r="IS320">
            <v>602</v>
          </cell>
          <cell r="IT320">
            <v>289</v>
          </cell>
          <cell r="IU320">
            <v>313</v>
          </cell>
          <cell r="IV320">
            <v>526</v>
          </cell>
          <cell r="IW320">
            <v>243</v>
          </cell>
          <cell r="IX320">
            <v>283</v>
          </cell>
          <cell r="IY320">
            <v>479</v>
          </cell>
          <cell r="IZ320">
            <v>211</v>
          </cell>
          <cell r="JA320">
            <v>268</v>
          </cell>
          <cell r="JB320">
            <v>495</v>
          </cell>
          <cell r="JC320">
            <v>223</v>
          </cell>
          <cell r="JD320">
            <v>272</v>
          </cell>
          <cell r="JE320">
            <v>427</v>
          </cell>
          <cell r="JF320">
            <v>191</v>
          </cell>
          <cell r="JG320">
            <v>236</v>
          </cell>
          <cell r="JH320">
            <v>356</v>
          </cell>
          <cell r="JI320">
            <v>152</v>
          </cell>
          <cell r="JJ320">
            <v>204</v>
          </cell>
          <cell r="JK320">
            <v>402</v>
          </cell>
          <cell r="JL320">
            <v>168</v>
          </cell>
          <cell r="JM320">
            <v>234</v>
          </cell>
          <cell r="JN320">
            <v>379</v>
          </cell>
          <cell r="JO320">
            <v>151</v>
          </cell>
          <cell r="JP320">
            <v>228</v>
          </cell>
          <cell r="JQ320">
            <v>357</v>
          </cell>
          <cell r="JR320">
            <v>135</v>
          </cell>
          <cell r="JS320">
            <v>222</v>
          </cell>
          <cell r="JT320">
            <v>319</v>
          </cell>
          <cell r="JU320">
            <v>135</v>
          </cell>
          <cell r="JV320">
            <v>184</v>
          </cell>
          <cell r="JW320">
            <v>277</v>
          </cell>
          <cell r="JX320">
            <v>114</v>
          </cell>
          <cell r="JY320">
            <v>163</v>
          </cell>
          <cell r="JZ320">
            <v>227</v>
          </cell>
          <cell r="KA320">
            <v>108</v>
          </cell>
          <cell r="KB320">
            <v>119</v>
          </cell>
          <cell r="KC320">
            <v>200</v>
          </cell>
          <cell r="KD320">
            <v>73</v>
          </cell>
          <cell r="KE320">
            <v>127</v>
          </cell>
          <cell r="KF320">
            <v>767</v>
          </cell>
          <cell r="KG320">
            <v>237</v>
          </cell>
          <cell r="KH320">
            <v>530</v>
          </cell>
        </row>
        <row r="321">
          <cell r="C321" t="str">
            <v>Wigan</v>
          </cell>
          <cell r="D321" t="str">
            <v>E08000010</v>
          </cell>
          <cell r="E321" t="str">
            <v>Metropolitan District</v>
          </cell>
          <cell r="F321">
            <v>322022</v>
          </cell>
          <cell r="G321">
            <v>202462</v>
          </cell>
          <cell r="H321">
            <v>4.9938228000000002</v>
          </cell>
          <cell r="I321">
            <v>0.62872101906080946</v>
          </cell>
          <cell r="J321">
            <v>17005</v>
          </cell>
          <cell r="K321">
            <v>16112</v>
          </cell>
          <cell r="L321">
            <v>20259</v>
          </cell>
          <cell r="M321">
            <v>20853</v>
          </cell>
          <cell r="N321">
            <v>20505</v>
          </cell>
          <cell r="O321">
            <v>20677</v>
          </cell>
          <cell r="P321">
            <v>24890</v>
          </cell>
          <cell r="Q321">
            <v>24507</v>
          </cell>
          <cell r="R321">
            <v>18722</v>
          </cell>
          <cell r="S321">
            <v>18932</v>
          </cell>
          <cell r="T321">
            <v>160012</v>
          </cell>
          <cell r="U321">
            <v>162010</v>
          </cell>
          <cell r="V321">
            <v>3650</v>
          </cell>
          <cell r="W321">
            <v>1899</v>
          </cell>
          <cell r="X321">
            <v>1751</v>
          </cell>
          <cell r="Y321">
            <v>3729</v>
          </cell>
          <cell r="Z321">
            <v>1897</v>
          </cell>
          <cell r="AA321">
            <v>1832</v>
          </cell>
          <cell r="AB321">
            <v>3784</v>
          </cell>
          <cell r="AC321">
            <v>1912</v>
          </cell>
          <cell r="AD321">
            <v>1872</v>
          </cell>
          <cell r="AE321">
            <v>3953</v>
          </cell>
          <cell r="AF321">
            <v>2015</v>
          </cell>
          <cell r="AG321">
            <v>1938</v>
          </cell>
          <cell r="AH321">
            <v>3993</v>
          </cell>
          <cell r="AI321">
            <v>2072</v>
          </cell>
          <cell r="AJ321">
            <v>1921</v>
          </cell>
          <cell r="AK321">
            <v>4000</v>
          </cell>
          <cell r="AL321">
            <v>2084</v>
          </cell>
          <cell r="AM321">
            <v>1916</v>
          </cell>
          <cell r="AN321">
            <v>3972</v>
          </cell>
          <cell r="AO321">
            <v>2043</v>
          </cell>
          <cell r="AP321">
            <v>1929</v>
          </cell>
          <cell r="AQ321">
            <v>4027</v>
          </cell>
          <cell r="AR321">
            <v>2096</v>
          </cell>
          <cell r="AS321">
            <v>1931</v>
          </cell>
          <cell r="AT321">
            <v>3795</v>
          </cell>
          <cell r="AU321">
            <v>1952</v>
          </cell>
          <cell r="AV321">
            <v>1843</v>
          </cell>
          <cell r="AW321">
            <v>3957</v>
          </cell>
          <cell r="AX321">
            <v>2056</v>
          </cell>
          <cell r="AY321">
            <v>1901</v>
          </cell>
          <cell r="AZ321">
            <v>3681</v>
          </cell>
          <cell r="BA321">
            <v>1858</v>
          </cell>
          <cell r="BB321">
            <v>1823</v>
          </cell>
          <cell r="BC321">
            <v>3617</v>
          </cell>
          <cell r="BD321">
            <v>1845</v>
          </cell>
          <cell r="BE321">
            <v>1772</v>
          </cell>
          <cell r="BF321">
            <v>3476</v>
          </cell>
          <cell r="BG321">
            <v>1815</v>
          </cell>
          <cell r="BH321">
            <v>1661</v>
          </cell>
          <cell r="BI321">
            <v>3447</v>
          </cell>
          <cell r="BJ321">
            <v>1763</v>
          </cell>
          <cell r="BK321">
            <v>1684</v>
          </cell>
          <cell r="BL321">
            <v>3533</v>
          </cell>
          <cell r="BM321">
            <v>1795</v>
          </cell>
          <cell r="BN321">
            <v>1738</v>
          </cell>
          <cell r="BO321">
            <v>3582</v>
          </cell>
          <cell r="BP321">
            <v>1880</v>
          </cell>
          <cell r="BQ321">
            <v>1702</v>
          </cell>
          <cell r="BR321">
            <v>3727</v>
          </cell>
          <cell r="BS321">
            <v>1953</v>
          </cell>
          <cell r="BT321">
            <v>1774</v>
          </cell>
          <cell r="BU321">
            <v>3618</v>
          </cell>
          <cell r="BV321">
            <v>1868</v>
          </cell>
          <cell r="BW321">
            <v>1750</v>
          </cell>
          <cell r="BX321">
            <v>3835</v>
          </cell>
          <cell r="BY321">
            <v>1935</v>
          </cell>
          <cell r="BZ321">
            <v>1900</v>
          </cell>
          <cell r="CA321">
            <v>3401</v>
          </cell>
          <cell r="CB321">
            <v>1789</v>
          </cell>
          <cell r="CC321">
            <v>1612</v>
          </cell>
          <cell r="CD321">
            <v>3271</v>
          </cell>
          <cell r="CE321">
            <v>1704</v>
          </cell>
          <cell r="CF321">
            <v>1567</v>
          </cell>
          <cell r="CG321">
            <v>3468</v>
          </cell>
          <cell r="CH321">
            <v>1779</v>
          </cell>
          <cell r="CI321">
            <v>1689</v>
          </cell>
          <cell r="CJ321">
            <v>3699</v>
          </cell>
          <cell r="CK321">
            <v>1875</v>
          </cell>
          <cell r="CL321">
            <v>1824</v>
          </cell>
          <cell r="CM321">
            <v>4030</v>
          </cell>
          <cell r="CN321">
            <v>2015</v>
          </cell>
          <cell r="CO321">
            <v>2015</v>
          </cell>
          <cell r="CP321">
            <v>4068</v>
          </cell>
          <cell r="CQ321">
            <v>2087</v>
          </cell>
          <cell r="CR321">
            <v>1981</v>
          </cell>
          <cell r="CS321">
            <v>4084</v>
          </cell>
          <cell r="CT321">
            <v>2062</v>
          </cell>
          <cell r="CU321">
            <v>2022</v>
          </cell>
          <cell r="CV321">
            <v>4178</v>
          </cell>
          <cell r="CW321">
            <v>2059</v>
          </cell>
          <cell r="CX321">
            <v>2119</v>
          </cell>
          <cell r="CY321">
            <v>4108</v>
          </cell>
          <cell r="CZ321">
            <v>2008</v>
          </cell>
          <cell r="DA321">
            <v>2100</v>
          </cell>
          <cell r="DB321">
            <v>4170</v>
          </cell>
          <cell r="DC321">
            <v>2085</v>
          </cell>
          <cell r="DD321">
            <v>2085</v>
          </cell>
          <cell r="DE321">
            <v>4132</v>
          </cell>
          <cell r="DF321">
            <v>2005</v>
          </cell>
          <cell r="DG321">
            <v>2127</v>
          </cell>
          <cell r="DH321">
            <v>4116</v>
          </cell>
          <cell r="DI321">
            <v>2010</v>
          </cell>
          <cell r="DJ321">
            <v>2106</v>
          </cell>
          <cell r="DK321">
            <v>4138</v>
          </cell>
          <cell r="DL321">
            <v>1983</v>
          </cell>
          <cell r="DM321">
            <v>2155</v>
          </cell>
          <cell r="DN321">
            <v>4072</v>
          </cell>
          <cell r="DO321">
            <v>2080</v>
          </cell>
          <cell r="DP321">
            <v>1992</v>
          </cell>
          <cell r="DQ321">
            <v>4051</v>
          </cell>
          <cell r="DR321">
            <v>2021</v>
          </cell>
          <cell r="DS321">
            <v>2030</v>
          </cell>
          <cell r="DT321">
            <v>4063</v>
          </cell>
          <cell r="DU321">
            <v>1946</v>
          </cell>
          <cell r="DV321">
            <v>2117</v>
          </cell>
          <cell r="DW321">
            <v>4053</v>
          </cell>
          <cell r="DX321">
            <v>2031</v>
          </cell>
          <cell r="DY321">
            <v>2022</v>
          </cell>
          <cell r="DZ321">
            <v>3866</v>
          </cell>
          <cell r="EA321">
            <v>1901</v>
          </cell>
          <cell r="EB321">
            <v>1965</v>
          </cell>
          <cell r="EC321">
            <v>3600</v>
          </cell>
          <cell r="ED321">
            <v>1777</v>
          </cell>
          <cell r="EE321">
            <v>1823</v>
          </cell>
          <cell r="EF321">
            <v>3610</v>
          </cell>
          <cell r="EG321">
            <v>1836</v>
          </cell>
          <cell r="EH321">
            <v>1774</v>
          </cell>
          <cell r="EI321">
            <v>3700</v>
          </cell>
          <cell r="EJ321">
            <v>1824</v>
          </cell>
          <cell r="EK321">
            <v>1876</v>
          </cell>
          <cell r="EL321">
            <v>3932</v>
          </cell>
          <cell r="EM321">
            <v>1999</v>
          </cell>
          <cell r="EN321">
            <v>1933</v>
          </cell>
          <cell r="EO321">
            <v>4194</v>
          </cell>
          <cell r="EP321">
            <v>2075</v>
          </cell>
          <cell r="EQ321">
            <v>2119</v>
          </cell>
          <cell r="ER321">
            <v>4322</v>
          </cell>
          <cell r="ES321">
            <v>2134</v>
          </cell>
          <cell r="ET321">
            <v>2188</v>
          </cell>
          <cell r="EU321">
            <v>4732</v>
          </cell>
          <cell r="EV321">
            <v>2364</v>
          </cell>
          <cell r="EW321">
            <v>2368</v>
          </cell>
          <cell r="EX321">
            <v>5173</v>
          </cell>
          <cell r="EY321">
            <v>2564</v>
          </cell>
          <cell r="EZ321">
            <v>2609</v>
          </cell>
          <cell r="FA321">
            <v>5045</v>
          </cell>
          <cell r="FB321">
            <v>2499</v>
          </cell>
          <cell r="FC321">
            <v>2546</v>
          </cell>
          <cell r="FD321">
            <v>5108</v>
          </cell>
          <cell r="FE321">
            <v>2516</v>
          </cell>
          <cell r="FF321">
            <v>2592</v>
          </cell>
          <cell r="FG321">
            <v>5015</v>
          </cell>
          <cell r="FH321">
            <v>2493</v>
          </cell>
          <cell r="FI321">
            <v>2522</v>
          </cell>
          <cell r="FJ321">
            <v>5095</v>
          </cell>
          <cell r="FK321">
            <v>2620</v>
          </cell>
          <cell r="FL321">
            <v>2475</v>
          </cell>
          <cell r="FM321">
            <v>5103</v>
          </cell>
          <cell r="FN321">
            <v>2583</v>
          </cell>
          <cell r="FO321">
            <v>2520</v>
          </cell>
          <cell r="FP321">
            <v>4966</v>
          </cell>
          <cell r="FQ321">
            <v>2554</v>
          </cell>
          <cell r="FR321">
            <v>2412</v>
          </cell>
          <cell r="FS321">
            <v>5058</v>
          </cell>
          <cell r="FT321">
            <v>2575</v>
          </cell>
          <cell r="FU321">
            <v>2483</v>
          </cell>
          <cell r="FV321">
            <v>4760</v>
          </cell>
          <cell r="FW321">
            <v>2350</v>
          </cell>
          <cell r="FX321">
            <v>2410</v>
          </cell>
          <cell r="FY321">
            <v>4716</v>
          </cell>
          <cell r="FZ321">
            <v>2339</v>
          </cell>
          <cell r="GA321">
            <v>2377</v>
          </cell>
          <cell r="GB321">
            <v>4531</v>
          </cell>
          <cell r="GC321">
            <v>2361</v>
          </cell>
          <cell r="GD321">
            <v>2170</v>
          </cell>
          <cell r="GE321">
            <v>4190</v>
          </cell>
          <cell r="GF321">
            <v>2038</v>
          </cell>
          <cell r="GG321">
            <v>2152</v>
          </cell>
          <cell r="GH321">
            <v>4120</v>
          </cell>
          <cell r="GI321">
            <v>2025</v>
          </cell>
          <cell r="GJ321">
            <v>2095</v>
          </cell>
          <cell r="GK321">
            <v>4089</v>
          </cell>
          <cell r="GL321">
            <v>2103</v>
          </cell>
          <cell r="GM321">
            <v>1986</v>
          </cell>
          <cell r="GN321">
            <v>3812</v>
          </cell>
          <cell r="GO321">
            <v>1850</v>
          </cell>
          <cell r="GP321">
            <v>1962</v>
          </cell>
          <cell r="GQ321">
            <v>3632</v>
          </cell>
          <cell r="GR321">
            <v>1776</v>
          </cell>
          <cell r="GS321">
            <v>1856</v>
          </cell>
          <cell r="GT321">
            <v>3514</v>
          </cell>
          <cell r="GU321">
            <v>1742</v>
          </cell>
          <cell r="GV321">
            <v>1772</v>
          </cell>
          <cell r="GW321">
            <v>3643</v>
          </cell>
          <cell r="GX321">
            <v>1843</v>
          </cell>
          <cell r="GY321">
            <v>1800</v>
          </cell>
          <cell r="GZ321">
            <v>3554</v>
          </cell>
          <cell r="HA321">
            <v>1764</v>
          </cell>
          <cell r="HB321">
            <v>1790</v>
          </cell>
          <cell r="HC321">
            <v>3510</v>
          </cell>
          <cell r="HD321">
            <v>1745</v>
          </cell>
          <cell r="HE321">
            <v>1765</v>
          </cell>
          <cell r="HF321">
            <v>3590</v>
          </cell>
          <cell r="HG321">
            <v>1836</v>
          </cell>
          <cell r="HH321">
            <v>1754</v>
          </cell>
          <cell r="HI321">
            <v>3843</v>
          </cell>
          <cell r="HJ321">
            <v>1893</v>
          </cell>
          <cell r="HK321">
            <v>1950</v>
          </cell>
          <cell r="HL321">
            <v>4019</v>
          </cell>
          <cell r="HM321">
            <v>2035</v>
          </cell>
          <cell r="HN321">
            <v>1984</v>
          </cell>
          <cell r="HO321">
            <v>4232</v>
          </cell>
          <cell r="HP321">
            <v>2065</v>
          </cell>
          <cell r="HQ321">
            <v>2167</v>
          </cell>
          <cell r="HR321">
            <v>4657</v>
          </cell>
          <cell r="HS321">
            <v>2272</v>
          </cell>
          <cell r="HT321">
            <v>2385</v>
          </cell>
          <cell r="HU321">
            <v>3389</v>
          </cell>
          <cell r="HV321">
            <v>1662</v>
          </cell>
          <cell r="HW321">
            <v>1727</v>
          </cell>
          <cell r="HX321">
            <v>3431</v>
          </cell>
          <cell r="HY321">
            <v>1679</v>
          </cell>
          <cell r="HZ321">
            <v>1752</v>
          </cell>
          <cell r="IA321">
            <v>3334</v>
          </cell>
          <cell r="IB321">
            <v>1680</v>
          </cell>
          <cell r="IC321">
            <v>1654</v>
          </cell>
          <cell r="ID321">
            <v>3242</v>
          </cell>
          <cell r="IE321">
            <v>1561</v>
          </cell>
          <cell r="IF321">
            <v>1681</v>
          </cell>
          <cell r="IG321">
            <v>2885</v>
          </cell>
          <cell r="IH321">
            <v>1436</v>
          </cell>
          <cell r="II321">
            <v>1449</v>
          </cell>
          <cell r="IJ321">
            <v>2453</v>
          </cell>
          <cell r="IK321">
            <v>1202</v>
          </cell>
          <cell r="IL321">
            <v>1251</v>
          </cell>
          <cell r="IM321">
            <v>2528</v>
          </cell>
          <cell r="IN321">
            <v>1230</v>
          </cell>
          <cell r="IO321">
            <v>1298</v>
          </cell>
          <cell r="IP321">
            <v>2393</v>
          </cell>
          <cell r="IQ321">
            <v>1145</v>
          </cell>
          <cell r="IR321">
            <v>1248</v>
          </cell>
          <cell r="IS321">
            <v>2199</v>
          </cell>
          <cell r="IT321">
            <v>1011</v>
          </cell>
          <cell r="IU321">
            <v>1188</v>
          </cell>
          <cell r="IV321">
            <v>2004</v>
          </cell>
          <cell r="IW321">
            <v>929</v>
          </cell>
          <cell r="IX321">
            <v>1075</v>
          </cell>
          <cell r="IY321">
            <v>1822</v>
          </cell>
          <cell r="IZ321">
            <v>857</v>
          </cell>
          <cell r="JA321">
            <v>965</v>
          </cell>
          <cell r="JB321">
            <v>1760</v>
          </cell>
          <cell r="JC321">
            <v>790</v>
          </cell>
          <cell r="JD321">
            <v>970</v>
          </cell>
          <cell r="JE321">
            <v>1484</v>
          </cell>
          <cell r="JF321">
            <v>618</v>
          </cell>
          <cell r="JG321">
            <v>866</v>
          </cell>
          <cell r="JH321">
            <v>1341</v>
          </cell>
          <cell r="JI321">
            <v>565</v>
          </cell>
          <cell r="JJ321">
            <v>776</v>
          </cell>
          <cell r="JK321">
            <v>1257</v>
          </cell>
          <cell r="JL321">
            <v>521</v>
          </cell>
          <cell r="JM321">
            <v>736</v>
          </cell>
          <cell r="JN321">
            <v>1229</v>
          </cell>
          <cell r="JO321">
            <v>515</v>
          </cell>
          <cell r="JP321">
            <v>714</v>
          </cell>
          <cell r="JQ321">
            <v>970</v>
          </cell>
          <cell r="JR321">
            <v>391</v>
          </cell>
          <cell r="JS321">
            <v>579</v>
          </cell>
          <cell r="JT321">
            <v>840</v>
          </cell>
          <cell r="JU321">
            <v>313</v>
          </cell>
          <cell r="JV321">
            <v>527</v>
          </cell>
          <cell r="JW321">
            <v>778</v>
          </cell>
          <cell r="JX321">
            <v>290</v>
          </cell>
          <cell r="JY321">
            <v>488</v>
          </cell>
          <cell r="JZ321">
            <v>683</v>
          </cell>
          <cell r="KA321">
            <v>250</v>
          </cell>
          <cell r="KB321">
            <v>433</v>
          </cell>
          <cell r="KC321">
            <v>565</v>
          </cell>
          <cell r="KD321">
            <v>191</v>
          </cell>
          <cell r="KE321">
            <v>374</v>
          </cell>
          <cell r="KF321">
            <v>2026</v>
          </cell>
          <cell r="KG321">
            <v>548</v>
          </cell>
          <cell r="KH321">
            <v>1478</v>
          </cell>
        </row>
        <row r="322">
          <cell r="C322" t="str">
            <v>Wiltshire</v>
          </cell>
          <cell r="D322" t="str">
            <v>E06000054</v>
          </cell>
          <cell r="E322" t="str">
            <v>Unitary Authority</v>
          </cell>
          <cell r="F322">
            <v>486093</v>
          </cell>
          <cell r="G322">
            <v>294784</v>
          </cell>
          <cell r="H322">
            <v>3.4</v>
          </cell>
          <cell r="I322">
            <v>0.60643539405010971</v>
          </cell>
          <cell r="J322">
            <v>24447</v>
          </cell>
          <cell r="K322">
            <v>21870</v>
          </cell>
          <cell r="L322">
            <v>28193</v>
          </cell>
          <cell r="M322">
            <v>25662</v>
          </cell>
          <cell r="N322">
            <v>28930</v>
          </cell>
          <cell r="O322">
            <v>30854</v>
          </cell>
          <cell r="P322">
            <v>36482</v>
          </cell>
          <cell r="Q322">
            <v>37628</v>
          </cell>
          <cell r="R322">
            <v>29924</v>
          </cell>
          <cell r="S322">
            <v>30794</v>
          </cell>
          <cell r="T322">
            <v>240293</v>
          </cell>
          <cell r="U322">
            <v>245800</v>
          </cell>
          <cell r="V322">
            <v>5258</v>
          </cell>
          <cell r="W322">
            <v>2705</v>
          </cell>
          <cell r="X322">
            <v>2553</v>
          </cell>
          <cell r="Y322">
            <v>5477</v>
          </cell>
          <cell r="Z322">
            <v>2791</v>
          </cell>
          <cell r="AA322">
            <v>2686</v>
          </cell>
          <cell r="AB322">
            <v>5575</v>
          </cell>
          <cell r="AC322">
            <v>2815</v>
          </cell>
          <cell r="AD322">
            <v>2760</v>
          </cell>
          <cell r="AE322">
            <v>5874</v>
          </cell>
          <cell r="AF322">
            <v>3121</v>
          </cell>
          <cell r="AG322">
            <v>2753</v>
          </cell>
          <cell r="AH322">
            <v>6125</v>
          </cell>
          <cell r="AI322">
            <v>3108</v>
          </cell>
          <cell r="AJ322">
            <v>3017</v>
          </cell>
          <cell r="AK322">
            <v>6146</v>
          </cell>
          <cell r="AL322">
            <v>3085</v>
          </cell>
          <cell r="AM322">
            <v>3061</v>
          </cell>
          <cell r="AN322">
            <v>6027</v>
          </cell>
          <cell r="AO322">
            <v>3085</v>
          </cell>
          <cell r="AP322">
            <v>2942</v>
          </cell>
          <cell r="AQ322">
            <v>6091</v>
          </cell>
          <cell r="AR322">
            <v>3111</v>
          </cell>
          <cell r="AS322">
            <v>2980</v>
          </cell>
          <cell r="AT322">
            <v>5968</v>
          </cell>
          <cell r="AU322">
            <v>3000</v>
          </cell>
          <cell r="AV322">
            <v>2968</v>
          </cell>
          <cell r="AW322">
            <v>5878</v>
          </cell>
          <cell r="AX322">
            <v>3066</v>
          </cell>
          <cell r="AY322">
            <v>2812</v>
          </cell>
          <cell r="AZ322">
            <v>5561</v>
          </cell>
          <cell r="BA322">
            <v>2850</v>
          </cell>
          <cell r="BB322">
            <v>2711</v>
          </cell>
          <cell r="BC322">
            <v>5752</v>
          </cell>
          <cell r="BD322">
            <v>2948</v>
          </cell>
          <cell r="BE322">
            <v>2804</v>
          </cell>
          <cell r="BF322">
            <v>5525</v>
          </cell>
          <cell r="BG322">
            <v>2819</v>
          </cell>
          <cell r="BH322">
            <v>2706</v>
          </cell>
          <cell r="BI322">
            <v>5388</v>
          </cell>
          <cell r="BJ322">
            <v>2734</v>
          </cell>
          <cell r="BK322">
            <v>2654</v>
          </cell>
          <cell r="BL322">
            <v>5593</v>
          </cell>
          <cell r="BM322">
            <v>2804</v>
          </cell>
          <cell r="BN322">
            <v>2789</v>
          </cell>
          <cell r="BO322">
            <v>5885</v>
          </cell>
          <cell r="BP322">
            <v>2880</v>
          </cell>
          <cell r="BQ322">
            <v>3005</v>
          </cell>
          <cell r="BR322">
            <v>6040</v>
          </cell>
          <cell r="BS322">
            <v>3099</v>
          </cell>
          <cell r="BT322">
            <v>2941</v>
          </cell>
          <cell r="BU322">
            <v>5883</v>
          </cell>
          <cell r="BV322">
            <v>2885</v>
          </cell>
          <cell r="BW322">
            <v>2998</v>
          </cell>
          <cell r="BX322">
            <v>6078</v>
          </cell>
          <cell r="BY322">
            <v>3054</v>
          </cell>
          <cell r="BZ322">
            <v>3024</v>
          </cell>
          <cell r="CA322">
            <v>4620</v>
          </cell>
          <cell r="CB322">
            <v>2517</v>
          </cell>
          <cell r="CC322">
            <v>2103</v>
          </cell>
          <cell r="CD322">
            <v>4043</v>
          </cell>
          <cell r="CE322">
            <v>2182</v>
          </cell>
          <cell r="CF322">
            <v>1861</v>
          </cell>
          <cell r="CG322">
            <v>4519</v>
          </cell>
          <cell r="CH322">
            <v>2543</v>
          </cell>
          <cell r="CI322">
            <v>1976</v>
          </cell>
          <cell r="CJ322">
            <v>4640</v>
          </cell>
          <cell r="CK322">
            <v>2520</v>
          </cell>
          <cell r="CL322">
            <v>2120</v>
          </cell>
          <cell r="CM322">
            <v>5258</v>
          </cell>
          <cell r="CN322">
            <v>2789</v>
          </cell>
          <cell r="CO322">
            <v>2469</v>
          </cell>
          <cell r="CP322">
            <v>5236</v>
          </cell>
          <cell r="CQ322">
            <v>2858</v>
          </cell>
          <cell r="CR322">
            <v>2378</v>
          </cell>
          <cell r="CS322">
            <v>5208</v>
          </cell>
          <cell r="CT322">
            <v>2887</v>
          </cell>
          <cell r="CU322">
            <v>2321</v>
          </cell>
          <cell r="CV322">
            <v>5543</v>
          </cell>
          <cell r="CW322">
            <v>3077</v>
          </cell>
          <cell r="CX322">
            <v>2466</v>
          </cell>
          <cell r="CY322">
            <v>5533</v>
          </cell>
          <cell r="CZ322">
            <v>3016</v>
          </cell>
          <cell r="DA322">
            <v>2517</v>
          </cell>
          <cell r="DB322">
            <v>5341</v>
          </cell>
          <cell r="DC322">
            <v>2782</v>
          </cell>
          <cell r="DD322">
            <v>2559</v>
          </cell>
          <cell r="DE322">
            <v>5333</v>
          </cell>
          <cell r="DF322">
            <v>2834</v>
          </cell>
          <cell r="DG322">
            <v>2499</v>
          </cell>
          <cell r="DH322">
            <v>5316</v>
          </cell>
          <cell r="DI322">
            <v>2769</v>
          </cell>
          <cell r="DJ322">
            <v>2547</v>
          </cell>
          <cell r="DK322">
            <v>5413</v>
          </cell>
          <cell r="DL322">
            <v>2720</v>
          </cell>
          <cell r="DM322">
            <v>2693</v>
          </cell>
          <cell r="DN322">
            <v>5395</v>
          </cell>
          <cell r="DO322">
            <v>2827</v>
          </cell>
          <cell r="DP322">
            <v>2568</v>
          </cell>
          <cell r="DQ322">
            <v>5385</v>
          </cell>
          <cell r="DR322">
            <v>2628</v>
          </cell>
          <cell r="DS322">
            <v>2757</v>
          </cell>
          <cell r="DT322">
            <v>5388</v>
          </cell>
          <cell r="DU322">
            <v>2653</v>
          </cell>
          <cell r="DV322">
            <v>2735</v>
          </cell>
          <cell r="DW322">
            <v>5618</v>
          </cell>
          <cell r="DX322">
            <v>2726</v>
          </cell>
          <cell r="DY322">
            <v>2892</v>
          </cell>
          <cell r="DZ322">
            <v>5428</v>
          </cell>
          <cell r="EA322">
            <v>2782</v>
          </cell>
          <cell r="EB322">
            <v>2646</v>
          </cell>
          <cell r="EC322">
            <v>5093</v>
          </cell>
          <cell r="ED322">
            <v>2469</v>
          </cell>
          <cell r="EE322">
            <v>2624</v>
          </cell>
          <cell r="EF322">
            <v>5237</v>
          </cell>
          <cell r="EG322">
            <v>2496</v>
          </cell>
          <cell r="EH322">
            <v>2741</v>
          </cell>
          <cell r="EI322">
            <v>5552</v>
          </cell>
          <cell r="EJ322">
            <v>2620</v>
          </cell>
          <cell r="EK322">
            <v>2932</v>
          </cell>
          <cell r="EL322">
            <v>5801</v>
          </cell>
          <cell r="EM322">
            <v>2819</v>
          </cell>
          <cell r="EN322">
            <v>2982</v>
          </cell>
          <cell r="EO322">
            <v>6139</v>
          </cell>
          <cell r="EP322">
            <v>2867</v>
          </cell>
          <cell r="EQ322">
            <v>3272</v>
          </cell>
          <cell r="ER322">
            <v>6657</v>
          </cell>
          <cell r="ES322">
            <v>3280</v>
          </cell>
          <cell r="ET322">
            <v>3377</v>
          </cell>
          <cell r="EU322">
            <v>7111</v>
          </cell>
          <cell r="EV322">
            <v>3405</v>
          </cell>
          <cell r="EW322">
            <v>3706</v>
          </cell>
          <cell r="EX322">
            <v>7148</v>
          </cell>
          <cell r="EY322">
            <v>3466</v>
          </cell>
          <cell r="EZ322">
            <v>3682</v>
          </cell>
          <cell r="FA322">
            <v>7285</v>
          </cell>
          <cell r="FB322">
            <v>3566</v>
          </cell>
          <cell r="FC322">
            <v>3719</v>
          </cell>
          <cell r="FD322">
            <v>7338</v>
          </cell>
          <cell r="FE322">
            <v>3555</v>
          </cell>
          <cell r="FF322">
            <v>3783</v>
          </cell>
          <cell r="FG322">
            <v>7306</v>
          </cell>
          <cell r="FH322">
            <v>3531</v>
          </cell>
          <cell r="FI322">
            <v>3775</v>
          </cell>
          <cell r="FJ322">
            <v>7645</v>
          </cell>
          <cell r="FK322">
            <v>3784</v>
          </cell>
          <cell r="FL322">
            <v>3861</v>
          </cell>
          <cell r="FM322">
            <v>7755</v>
          </cell>
          <cell r="FN322">
            <v>3796</v>
          </cell>
          <cell r="FO322">
            <v>3959</v>
          </cell>
          <cell r="FP322">
            <v>7566</v>
          </cell>
          <cell r="FQ322">
            <v>3747</v>
          </cell>
          <cell r="FR322">
            <v>3819</v>
          </cell>
          <cell r="FS322">
            <v>7546</v>
          </cell>
          <cell r="FT322">
            <v>3717</v>
          </cell>
          <cell r="FU322">
            <v>3829</v>
          </cell>
          <cell r="FV322">
            <v>7334</v>
          </cell>
          <cell r="FW322">
            <v>3656</v>
          </cell>
          <cell r="FX322">
            <v>3678</v>
          </cell>
          <cell r="FY322">
            <v>7212</v>
          </cell>
          <cell r="FZ322">
            <v>3634</v>
          </cell>
          <cell r="GA322">
            <v>3578</v>
          </cell>
          <cell r="GB322">
            <v>7123</v>
          </cell>
          <cell r="GC322">
            <v>3496</v>
          </cell>
          <cell r="GD322">
            <v>3627</v>
          </cell>
          <cell r="GE322">
            <v>6706</v>
          </cell>
          <cell r="GF322">
            <v>3397</v>
          </cell>
          <cell r="GG322">
            <v>3309</v>
          </cell>
          <cell r="GH322">
            <v>6695</v>
          </cell>
          <cell r="GI322">
            <v>3337</v>
          </cell>
          <cell r="GJ322">
            <v>3358</v>
          </cell>
          <cell r="GK322">
            <v>6454</v>
          </cell>
          <cell r="GL322">
            <v>3169</v>
          </cell>
          <cell r="GM322">
            <v>3285</v>
          </cell>
          <cell r="GN322">
            <v>6089</v>
          </cell>
          <cell r="GO322">
            <v>3030</v>
          </cell>
          <cell r="GP322">
            <v>3059</v>
          </cell>
          <cell r="GQ322">
            <v>5895</v>
          </cell>
          <cell r="GR322">
            <v>2897</v>
          </cell>
          <cell r="GS322">
            <v>2998</v>
          </cell>
          <cell r="GT322">
            <v>5738</v>
          </cell>
          <cell r="GU322">
            <v>2779</v>
          </cell>
          <cell r="GV322">
            <v>2959</v>
          </cell>
          <cell r="GW322">
            <v>5899</v>
          </cell>
          <cell r="GX322">
            <v>2926</v>
          </cell>
          <cell r="GY322">
            <v>2973</v>
          </cell>
          <cell r="GZ322">
            <v>5847</v>
          </cell>
          <cell r="HA322">
            <v>2842</v>
          </cell>
          <cell r="HB322">
            <v>3005</v>
          </cell>
          <cell r="HC322">
            <v>5661</v>
          </cell>
          <cell r="HD322">
            <v>2759</v>
          </cell>
          <cell r="HE322">
            <v>2902</v>
          </cell>
          <cell r="HF322">
            <v>5734</v>
          </cell>
          <cell r="HG322">
            <v>2788</v>
          </cell>
          <cell r="HH322">
            <v>2946</v>
          </cell>
          <cell r="HI322">
            <v>5792</v>
          </cell>
          <cell r="HJ322">
            <v>2799</v>
          </cell>
          <cell r="HK322">
            <v>2993</v>
          </cell>
          <cell r="HL322">
            <v>6068</v>
          </cell>
          <cell r="HM322">
            <v>2968</v>
          </cell>
          <cell r="HN322">
            <v>3100</v>
          </cell>
          <cell r="HO322">
            <v>6545</v>
          </cell>
          <cell r="HP322">
            <v>3147</v>
          </cell>
          <cell r="HQ322">
            <v>3398</v>
          </cell>
          <cell r="HR322">
            <v>6933</v>
          </cell>
          <cell r="HS322">
            <v>3447</v>
          </cell>
          <cell r="HT322">
            <v>3486</v>
          </cell>
          <cell r="HU322">
            <v>5413</v>
          </cell>
          <cell r="HV322">
            <v>2660</v>
          </cell>
          <cell r="HW322">
            <v>2753</v>
          </cell>
          <cell r="HX322">
            <v>5342</v>
          </cell>
          <cell r="HY322">
            <v>2535</v>
          </cell>
          <cell r="HZ322">
            <v>2807</v>
          </cell>
          <cell r="IA322">
            <v>5228</v>
          </cell>
          <cell r="IB322">
            <v>2506</v>
          </cell>
          <cell r="IC322">
            <v>2722</v>
          </cell>
          <cell r="ID322">
            <v>4776</v>
          </cell>
          <cell r="IE322">
            <v>2316</v>
          </cell>
          <cell r="IF322">
            <v>2460</v>
          </cell>
          <cell r="IG322">
            <v>4370</v>
          </cell>
          <cell r="IH322">
            <v>2071</v>
          </cell>
          <cell r="II322">
            <v>2299</v>
          </cell>
          <cell r="IJ322">
            <v>3801</v>
          </cell>
          <cell r="IK322">
            <v>1798</v>
          </cell>
          <cell r="IL322">
            <v>2003</v>
          </cell>
          <cell r="IM322">
            <v>3891</v>
          </cell>
          <cell r="IN322">
            <v>1860</v>
          </cell>
          <cell r="IO322">
            <v>2031</v>
          </cell>
          <cell r="IP322">
            <v>3843</v>
          </cell>
          <cell r="IQ322">
            <v>1799</v>
          </cell>
          <cell r="IR322">
            <v>2044</v>
          </cell>
          <cell r="IS322">
            <v>3626</v>
          </cell>
          <cell r="IT322">
            <v>1702</v>
          </cell>
          <cell r="IU322">
            <v>1924</v>
          </cell>
          <cell r="IV322">
            <v>3372</v>
          </cell>
          <cell r="IW322">
            <v>1581</v>
          </cell>
          <cell r="IX322">
            <v>1791</v>
          </cell>
          <cell r="IY322">
            <v>3261</v>
          </cell>
          <cell r="IZ322">
            <v>1534</v>
          </cell>
          <cell r="JA322">
            <v>1727</v>
          </cell>
          <cell r="JB322">
            <v>3142</v>
          </cell>
          <cell r="JC322">
            <v>1415</v>
          </cell>
          <cell r="JD322">
            <v>1727</v>
          </cell>
          <cell r="JE322">
            <v>2769</v>
          </cell>
          <cell r="JF322">
            <v>1299</v>
          </cell>
          <cell r="JG322">
            <v>1470</v>
          </cell>
          <cell r="JH322">
            <v>2701</v>
          </cell>
          <cell r="JI322">
            <v>1188</v>
          </cell>
          <cell r="JJ322">
            <v>1513</v>
          </cell>
          <cell r="JK322">
            <v>2399</v>
          </cell>
          <cell r="JL322">
            <v>1029</v>
          </cell>
          <cell r="JM322">
            <v>1370</v>
          </cell>
          <cell r="JN322">
            <v>2383</v>
          </cell>
          <cell r="JO322">
            <v>993</v>
          </cell>
          <cell r="JP322">
            <v>1390</v>
          </cell>
          <cell r="JQ322">
            <v>2135</v>
          </cell>
          <cell r="JR322">
            <v>840</v>
          </cell>
          <cell r="JS322">
            <v>1295</v>
          </cell>
          <cell r="JT322">
            <v>1891</v>
          </cell>
          <cell r="JU322">
            <v>775</v>
          </cell>
          <cell r="JV322">
            <v>1116</v>
          </cell>
          <cell r="JW322">
            <v>1672</v>
          </cell>
          <cell r="JX322">
            <v>642</v>
          </cell>
          <cell r="JY322">
            <v>1030</v>
          </cell>
          <cell r="JZ322">
            <v>1481</v>
          </cell>
          <cell r="KA322">
            <v>559</v>
          </cell>
          <cell r="KB322">
            <v>922</v>
          </cell>
          <cell r="KC322">
            <v>1307</v>
          </cell>
          <cell r="KD322">
            <v>458</v>
          </cell>
          <cell r="KE322">
            <v>849</v>
          </cell>
          <cell r="KF322">
            <v>5045</v>
          </cell>
          <cell r="KG322">
            <v>1474</v>
          </cell>
          <cell r="KH322">
            <v>3571</v>
          </cell>
        </row>
        <row r="323">
          <cell r="C323" t="str">
            <v>Winchester</v>
          </cell>
          <cell r="D323" t="str">
            <v>E07000094</v>
          </cell>
          <cell r="E323" t="str">
            <v>Non-metropolitan District</v>
          </cell>
          <cell r="F323">
            <v>120696</v>
          </cell>
          <cell r="G323">
            <v>73779</v>
          </cell>
          <cell r="H323">
            <v>3.2235800800000001</v>
          </cell>
          <cell r="I323">
            <v>0.6112795784450189</v>
          </cell>
          <cell r="J323">
            <v>7224</v>
          </cell>
          <cell r="K323">
            <v>7779</v>
          </cell>
          <cell r="L323">
            <v>5662</v>
          </cell>
          <cell r="M323">
            <v>5967</v>
          </cell>
          <cell r="N323">
            <v>7230</v>
          </cell>
          <cell r="O323">
            <v>7892</v>
          </cell>
          <cell r="P323">
            <v>8656</v>
          </cell>
          <cell r="Q323">
            <v>8891</v>
          </cell>
          <cell r="R323">
            <v>7105</v>
          </cell>
          <cell r="S323">
            <v>7373</v>
          </cell>
          <cell r="T323">
            <v>58415</v>
          </cell>
          <cell r="U323">
            <v>62281</v>
          </cell>
          <cell r="V323">
            <v>1214</v>
          </cell>
          <cell r="W323">
            <v>583</v>
          </cell>
          <cell r="X323">
            <v>631</v>
          </cell>
          <cell r="Y323">
            <v>1268</v>
          </cell>
          <cell r="Z323">
            <v>666</v>
          </cell>
          <cell r="AA323">
            <v>602</v>
          </cell>
          <cell r="AB323">
            <v>1280</v>
          </cell>
          <cell r="AC323">
            <v>659</v>
          </cell>
          <cell r="AD323">
            <v>621</v>
          </cell>
          <cell r="AE323">
            <v>1430</v>
          </cell>
          <cell r="AF323">
            <v>701</v>
          </cell>
          <cell r="AG323">
            <v>729</v>
          </cell>
          <cell r="AH323">
            <v>1369</v>
          </cell>
          <cell r="AI323">
            <v>695</v>
          </cell>
          <cell r="AJ323">
            <v>674</v>
          </cell>
          <cell r="AK323">
            <v>1402</v>
          </cell>
          <cell r="AL323">
            <v>725</v>
          </cell>
          <cell r="AM323">
            <v>677</v>
          </cell>
          <cell r="AN323">
            <v>1411</v>
          </cell>
          <cell r="AO323">
            <v>720</v>
          </cell>
          <cell r="AP323">
            <v>691</v>
          </cell>
          <cell r="AQ323">
            <v>1479</v>
          </cell>
          <cell r="AR323">
            <v>771</v>
          </cell>
          <cell r="AS323">
            <v>708</v>
          </cell>
          <cell r="AT323">
            <v>1451</v>
          </cell>
          <cell r="AU323">
            <v>737</v>
          </cell>
          <cell r="AV323">
            <v>714</v>
          </cell>
          <cell r="AW323">
            <v>1493</v>
          </cell>
          <cell r="AX323">
            <v>748</v>
          </cell>
          <cell r="AY323">
            <v>745</v>
          </cell>
          <cell r="AZ323">
            <v>1400</v>
          </cell>
          <cell r="BA323">
            <v>724</v>
          </cell>
          <cell r="BB323">
            <v>676</v>
          </cell>
          <cell r="BC323">
            <v>1368</v>
          </cell>
          <cell r="BD323">
            <v>710</v>
          </cell>
          <cell r="BE323">
            <v>658</v>
          </cell>
          <cell r="BF323">
            <v>1385</v>
          </cell>
          <cell r="BG323">
            <v>715</v>
          </cell>
          <cell r="BH323">
            <v>670</v>
          </cell>
          <cell r="BI323">
            <v>1320</v>
          </cell>
          <cell r="BJ323">
            <v>671</v>
          </cell>
          <cell r="BK323">
            <v>649</v>
          </cell>
          <cell r="BL323">
            <v>1450</v>
          </cell>
          <cell r="BM323">
            <v>768</v>
          </cell>
          <cell r="BN323">
            <v>682</v>
          </cell>
          <cell r="BO323">
            <v>1421</v>
          </cell>
          <cell r="BP323">
            <v>818</v>
          </cell>
          <cell r="BQ323">
            <v>603</v>
          </cell>
          <cell r="BR323">
            <v>1481</v>
          </cell>
          <cell r="BS323">
            <v>791</v>
          </cell>
          <cell r="BT323">
            <v>690</v>
          </cell>
          <cell r="BU323">
            <v>1694</v>
          </cell>
          <cell r="BV323">
            <v>923</v>
          </cell>
          <cell r="BW323">
            <v>771</v>
          </cell>
          <cell r="BX323">
            <v>1710</v>
          </cell>
          <cell r="BY323">
            <v>886</v>
          </cell>
          <cell r="BZ323">
            <v>824</v>
          </cell>
          <cell r="CA323">
            <v>2017</v>
          </cell>
          <cell r="CB323">
            <v>894</v>
          </cell>
          <cell r="CC323">
            <v>1123</v>
          </cell>
          <cell r="CD323">
            <v>2047</v>
          </cell>
          <cell r="CE323">
            <v>902</v>
          </cell>
          <cell r="CF323">
            <v>1145</v>
          </cell>
          <cell r="CG323">
            <v>1781</v>
          </cell>
          <cell r="CH323">
            <v>720</v>
          </cell>
          <cell r="CI323">
            <v>1061</v>
          </cell>
          <cell r="CJ323">
            <v>1635</v>
          </cell>
          <cell r="CK323">
            <v>757</v>
          </cell>
          <cell r="CL323">
            <v>878</v>
          </cell>
          <cell r="CM323">
            <v>1292</v>
          </cell>
          <cell r="CN323">
            <v>641</v>
          </cell>
          <cell r="CO323">
            <v>651</v>
          </cell>
          <cell r="CP323">
            <v>1346</v>
          </cell>
          <cell r="CQ323">
            <v>710</v>
          </cell>
          <cell r="CR323">
            <v>636</v>
          </cell>
          <cell r="CS323">
            <v>1313</v>
          </cell>
          <cell r="CT323">
            <v>671</v>
          </cell>
          <cell r="CU323">
            <v>642</v>
          </cell>
          <cell r="CV323">
            <v>1137</v>
          </cell>
          <cell r="CW323">
            <v>596</v>
          </cell>
          <cell r="CX323">
            <v>541</v>
          </cell>
          <cell r="CY323">
            <v>1111</v>
          </cell>
          <cell r="CZ323">
            <v>541</v>
          </cell>
          <cell r="DA323">
            <v>570</v>
          </cell>
          <cell r="DB323">
            <v>1063</v>
          </cell>
          <cell r="DC323">
            <v>516</v>
          </cell>
          <cell r="DD323">
            <v>547</v>
          </cell>
          <cell r="DE323">
            <v>1146</v>
          </cell>
          <cell r="DF323">
            <v>559</v>
          </cell>
          <cell r="DG323">
            <v>587</v>
          </cell>
          <cell r="DH323">
            <v>1122</v>
          </cell>
          <cell r="DI323">
            <v>551</v>
          </cell>
          <cell r="DJ323">
            <v>571</v>
          </cell>
          <cell r="DK323">
            <v>1081</v>
          </cell>
          <cell r="DL323">
            <v>496</v>
          </cell>
          <cell r="DM323">
            <v>585</v>
          </cell>
          <cell r="DN323">
            <v>1231</v>
          </cell>
          <cell r="DO323">
            <v>618</v>
          </cell>
          <cell r="DP323">
            <v>613</v>
          </cell>
          <cell r="DQ323">
            <v>1185</v>
          </cell>
          <cell r="DR323">
            <v>545</v>
          </cell>
          <cell r="DS323">
            <v>640</v>
          </cell>
          <cell r="DT323">
            <v>1240</v>
          </cell>
          <cell r="DU323">
            <v>569</v>
          </cell>
          <cell r="DV323">
            <v>671</v>
          </cell>
          <cell r="DW323">
            <v>1379</v>
          </cell>
          <cell r="DX323">
            <v>667</v>
          </cell>
          <cell r="DY323">
            <v>712</v>
          </cell>
          <cell r="DZ323">
            <v>1437</v>
          </cell>
          <cell r="EA323">
            <v>642</v>
          </cell>
          <cell r="EB323">
            <v>795</v>
          </cell>
          <cell r="EC323">
            <v>1382</v>
          </cell>
          <cell r="ED323">
            <v>653</v>
          </cell>
          <cell r="EE323">
            <v>729</v>
          </cell>
          <cell r="EF323">
            <v>1356</v>
          </cell>
          <cell r="EG323">
            <v>614</v>
          </cell>
          <cell r="EH323">
            <v>742</v>
          </cell>
          <cell r="EI323">
            <v>1332</v>
          </cell>
          <cell r="EJ323">
            <v>653</v>
          </cell>
          <cell r="EK323">
            <v>679</v>
          </cell>
          <cell r="EL323">
            <v>1548</v>
          </cell>
          <cell r="EM323">
            <v>762</v>
          </cell>
          <cell r="EN323">
            <v>786</v>
          </cell>
          <cell r="EO323">
            <v>1519</v>
          </cell>
          <cell r="EP323">
            <v>731</v>
          </cell>
          <cell r="EQ323">
            <v>788</v>
          </cell>
          <cell r="ER323">
            <v>1735</v>
          </cell>
          <cell r="ES323">
            <v>847</v>
          </cell>
          <cell r="ET323">
            <v>888</v>
          </cell>
          <cell r="EU323">
            <v>1753</v>
          </cell>
          <cell r="EV323">
            <v>848</v>
          </cell>
          <cell r="EW323">
            <v>905</v>
          </cell>
          <cell r="EX323">
            <v>1681</v>
          </cell>
          <cell r="EY323">
            <v>813</v>
          </cell>
          <cell r="EZ323">
            <v>868</v>
          </cell>
          <cell r="FA323">
            <v>1587</v>
          </cell>
          <cell r="FB323">
            <v>800</v>
          </cell>
          <cell r="FC323">
            <v>787</v>
          </cell>
          <cell r="FD323">
            <v>1664</v>
          </cell>
          <cell r="FE323">
            <v>842</v>
          </cell>
          <cell r="FF323">
            <v>822</v>
          </cell>
          <cell r="FG323">
            <v>1787</v>
          </cell>
          <cell r="FH323">
            <v>890</v>
          </cell>
          <cell r="FI323">
            <v>897</v>
          </cell>
          <cell r="FJ323">
            <v>1769</v>
          </cell>
          <cell r="FK323">
            <v>855</v>
          </cell>
          <cell r="FL323">
            <v>914</v>
          </cell>
          <cell r="FM323">
            <v>1807</v>
          </cell>
          <cell r="FN323">
            <v>849</v>
          </cell>
          <cell r="FO323">
            <v>958</v>
          </cell>
          <cell r="FP323">
            <v>1825</v>
          </cell>
          <cell r="FQ323">
            <v>908</v>
          </cell>
          <cell r="FR323">
            <v>917</v>
          </cell>
          <cell r="FS323">
            <v>1850</v>
          </cell>
          <cell r="FT323">
            <v>877</v>
          </cell>
          <cell r="FU323">
            <v>973</v>
          </cell>
          <cell r="FV323">
            <v>1857</v>
          </cell>
          <cell r="FW323">
            <v>945</v>
          </cell>
          <cell r="FX323">
            <v>912</v>
          </cell>
          <cell r="FY323">
            <v>1679</v>
          </cell>
          <cell r="FZ323">
            <v>797</v>
          </cell>
          <cell r="GA323">
            <v>882</v>
          </cell>
          <cell r="GB323">
            <v>1722</v>
          </cell>
          <cell r="GC323">
            <v>893</v>
          </cell>
          <cell r="GD323">
            <v>829</v>
          </cell>
          <cell r="GE323">
            <v>1559</v>
          </cell>
          <cell r="GF323">
            <v>768</v>
          </cell>
          <cell r="GG323">
            <v>791</v>
          </cell>
          <cell r="GH323">
            <v>1550</v>
          </cell>
          <cell r="GI323">
            <v>762</v>
          </cell>
          <cell r="GJ323">
            <v>788</v>
          </cell>
          <cell r="GK323">
            <v>1555</v>
          </cell>
          <cell r="GL323">
            <v>773</v>
          </cell>
          <cell r="GM323">
            <v>782</v>
          </cell>
          <cell r="GN323">
            <v>1571</v>
          </cell>
          <cell r="GO323">
            <v>775</v>
          </cell>
          <cell r="GP323">
            <v>796</v>
          </cell>
          <cell r="GQ323">
            <v>1413</v>
          </cell>
          <cell r="GR323">
            <v>675</v>
          </cell>
          <cell r="GS323">
            <v>738</v>
          </cell>
          <cell r="GT323">
            <v>1403</v>
          </cell>
          <cell r="GU323">
            <v>719</v>
          </cell>
          <cell r="GV323">
            <v>684</v>
          </cell>
          <cell r="GW323">
            <v>1323</v>
          </cell>
          <cell r="GX323">
            <v>652</v>
          </cell>
          <cell r="GY323">
            <v>671</v>
          </cell>
          <cell r="GZ323">
            <v>1318</v>
          </cell>
          <cell r="HA323">
            <v>608</v>
          </cell>
          <cell r="HB323">
            <v>710</v>
          </cell>
          <cell r="HC323">
            <v>1376</v>
          </cell>
          <cell r="HD323">
            <v>680</v>
          </cell>
          <cell r="HE323">
            <v>696</v>
          </cell>
          <cell r="HF323">
            <v>1410</v>
          </cell>
          <cell r="HG323">
            <v>693</v>
          </cell>
          <cell r="HH323">
            <v>717</v>
          </cell>
          <cell r="HI323">
            <v>1361</v>
          </cell>
          <cell r="HJ323">
            <v>643</v>
          </cell>
          <cell r="HK323">
            <v>718</v>
          </cell>
          <cell r="HL323">
            <v>1424</v>
          </cell>
          <cell r="HM323">
            <v>670</v>
          </cell>
          <cell r="HN323">
            <v>754</v>
          </cell>
          <cell r="HO323">
            <v>1541</v>
          </cell>
          <cell r="HP323">
            <v>746</v>
          </cell>
          <cell r="HQ323">
            <v>795</v>
          </cell>
          <cell r="HR323">
            <v>1665</v>
          </cell>
          <cell r="HS323">
            <v>829</v>
          </cell>
          <cell r="HT323">
            <v>836</v>
          </cell>
          <cell r="HU323">
            <v>1379</v>
          </cell>
          <cell r="HV323">
            <v>665</v>
          </cell>
          <cell r="HW323">
            <v>714</v>
          </cell>
          <cell r="HX323">
            <v>1324</v>
          </cell>
          <cell r="HY323">
            <v>643</v>
          </cell>
          <cell r="HZ323">
            <v>681</v>
          </cell>
          <cell r="IA323">
            <v>1248</v>
          </cell>
          <cell r="IB323">
            <v>573</v>
          </cell>
          <cell r="IC323">
            <v>675</v>
          </cell>
          <cell r="ID323">
            <v>1148</v>
          </cell>
          <cell r="IE323">
            <v>557</v>
          </cell>
          <cell r="IF323">
            <v>591</v>
          </cell>
          <cell r="IG323">
            <v>991</v>
          </cell>
          <cell r="IH323">
            <v>474</v>
          </cell>
          <cell r="II323">
            <v>517</v>
          </cell>
          <cell r="IJ323">
            <v>950</v>
          </cell>
          <cell r="IK323">
            <v>462</v>
          </cell>
          <cell r="IL323">
            <v>488</v>
          </cell>
          <cell r="IM323">
            <v>1002</v>
          </cell>
          <cell r="IN323">
            <v>462</v>
          </cell>
          <cell r="IO323">
            <v>540</v>
          </cell>
          <cell r="IP323">
            <v>942</v>
          </cell>
          <cell r="IQ323">
            <v>439</v>
          </cell>
          <cell r="IR323">
            <v>503</v>
          </cell>
          <cell r="IS323">
            <v>908</v>
          </cell>
          <cell r="IT323">
            <v>416</v>
          </cell>
          <cell r="IU323">
            <v>492</v>
          </cell>
          <cell r="IV323">
            <v>857</v>
          </cell>
          <cell r="IW323">
            <v>394</v>
          </cell>
          <cell r="IX323">
            <v>463</v>
          </cell>
          <cell r="IY323">
            <v>813</v>
          </cell>
          <cell r="IZ323">
            <v>386</v>
          </cell>
          <cell r="JA323">
            <v>427</v>
          </cell>
          <cell r="JB323">
            <v>777</v>
          </cell>
          <cell r="JC323">
            <v>345</v>
          </cell>
          <cell r="JD323">
            <v>432</v>
          </cell>
          <cell r="JE323">
            <v>649</v>
          </cell>
          <cell r="JF323">
            <v>305</v>
          </cell>
          <cell r="JG323">
            <v>344</v>
          </cell>
          <cell r="JH323">
            <v>695</v>
          </cell>
          <cell r="JI323">
            <v>286</v>
          </cell>
          <cell r="JJ323">
            <v>409</v>
          </cell>
          <cell r="JK323">
            <v>693</v>
          </cell>
          <cell r="JL323">
            <v>296</v>
          </cell>
          <cell r="JM323">
            <v>397</v>
          </cell>
          <cell r="JN323">
            <v>640</v>
          </cell>
          <cell r="JO323">
            <v>251</v>
          </cell>
          <cell r="JP323">
            <v>389</v>
          </cell>
          <cell r="JQ323">
            <v>577</v>
          </cell>
          <cell r="JR323">
            <v>234</v>
          </cell>
          <cell r="JS323">
            <v>343</v>
          </cell>
          <cell r="JT323">
            <v>536</v>
          </cell>
          <cell r="JU323">
            <v>208</v>
          </cell>
          <cell r="JV323">
            <v>328</v>
          </cell>
          <cell r="JW323">
            <v>497</v>
          </cell>
          <cell r="JX323">
            <v>186</v>
          </cell>
          <cell r="JY323">
            <v>311</v>
          </cell>
          <cell r="JZ323">
            <v>404</v>
          </cell>
          <cell r="KA323">
            <v>144</v>
          </cell>
          <cell r="KB323">
            <v>260</v>
          </cell>
          <cell r="KC323">
            <v>337</v>
          </cell>
          <cell r="KD323">
            <v>116</v>
          </cell>
          <cell r="KE323">
            <v>221</v>
          </cell>
          <cell r="KF323">
            <v>1418</v>
          </cell>
          <cell r="KG323">
            <v>397</v>
          </cell>
          <cell r="KH323">
            <v>1021</v>
          </cell>
        </row>
        <row r="324">
          <cell r="C324" t="str">
            <v>Windsor and Maidenhead</v>
          </cell>
          <cell r="D324" t="str">
            <v>E06000040</v>
          </cell>
          <cell r="E324" t="str">
            <v>Unitary Authority</v>
          </cell>
          <cell r="F324">
            <v>147708</v>
          </cell>
          <cell r="G324">
            <v>91050</v>
          </cell>
          <cell r="H324">
            <v>3.3568054700000003</v>
          </cell>
          <cell r="I324">
            <v>0.61641888049394755</v>
          </cell>
          <cell r="J324">
            <v>6765</v>
          </cell>
          <cell r="K324">
            <v>6130</v>
          </cell>
          <cell r="L324">
            <v>8745</v>
          </cell>
          <cell r="M324">
            <v>9018</v>
          </cell>
          <cell r="N324">
            <v>10636</v>
          </cell>
          <cell r="O324">
            <v>10770</v>
          </cell>
          <cell r="P324">
            <v>11330</v>
          </cell>
          <cell r="Q324">
            <v>11253</v>
          </cell>
          <cell r="R324">
            <v>8126</v>
          </cell>
          <cell r="S324">
            <v>8277</v>
          </cell>
          <cell r="T324">
            <v>73201</v>
          </cell>
          <cell r="U324">
            <v>74507</v>
          </cell>
          <cell r="V324">
            <v>1656</v>
          </cell>
          <cell r="W324">
            <v>881</v>
          </cell>
          <cell r="X324">
            <v>775</v>
          </cell>
          <cell r="Y324">
            <v>1727</v>
          </cell>
          <cell r="Z324">
            <v>883</v>
          </cell>
          <cell r="AA324">
            <v>844</v>
          </cell>
          <cell r="AB324">
            <v>1759</v>
          </cell>
          <cell r="AC324">
            <v>915</v>
          </cell>
          <cell r="AD324">
            <v>844</v>
          </cell>
          <cell r="AE324">
            <v>1927</v>
          </cell>
          <cell r="AF324">
            <v>988</v>
          </cell>
          <cell r="AG324">
            <v>939</v>
          </cell>
          <cell r="AH324">
            <v>1919</v>
          </cell>
          <cell r="AI324">
            <v>985</v>
          </cell>
          <cell r="AJ324">
            <v>934</v>
          </cell>
          <cell r="AK324">
            <v>1980</v>
          </cell>
          <cell r="AL324">
            <v>979</v>
          </cell>
          <cell r="AM324">
            <v>1001</v>
          </cell>
          <cell r="AN324">
            <v>1945</v>
          </cell>
          <cell r="AO324">
            <v>1035</v>
          </cell>
          <cell r="AP324">
            <v>910</v>
          </cell>
          <cell r="AQ324">
            <v>1866</v>
          </cell>
          <cell r="AR324">
            <v>989</v>
          </cell>
          <cell r="AS324">
            <v>877</v>
          </cell>
          <cell r="AT324">
            <v>1934</v>
          </cell>
          <cell r="AU324">
            <v>962</v>
          </cell>
          <cell r="AV324">
            <v>972</v>
          </cell>
          <cell r="AW324">
            <v>1903</v>
          </cell>
          <cell r="AX324">
            <v>964</v>
          </cell>
          <cell r="AY324">
            <v>939</v>
          </cell>
          <cell r="AZ324">
            <v>1799</v>
          </cell>
          <cell r="BA324">
            <v>968</v>
          </cell>
          <cell r="BB324">
            <v>831</v>
          </cell>
          <cell r="BC324">
            <v>1813</v>
          </cell>
          <cell r="BD324">
            <v>965</v>
          </cell>
          <cell r="BE324">
            <v>848</v>
          </cell>
          <cell r="BF324">
            <v>1801</v>
          </cell>
          <cell r="BG324">
            <v>918</v>
          </cell>
          <cell r="BH324">
            <v>883</v>
          </cell>
          <cell r="BI324">
            <v>1771</v>
          </cell>
          <cell r="BJ324">
            <v>926</v>
          </cell>
          <cell r="BK324">
            <v>845</v>
          </cell>
          <cell r="BL324">
            <v>1993</v>
          </cell>
          <cell r="BM324">
            <v>1065</v>
          </cell>
          <cell r="BN324">
            <v>928</v>
          </cell>
          <cell r="BO324">
            <v>1960</v>
          </cell>
          <cell r="BP324">
            <v>1109</v>
          </cell>
          <cell r="BQ324">
            <v>851</v>
          </cell>
          <cell r="BR324">
            <v>1971</v>
          </cell>
          <cell r="BS324">
            <v>1081</v>
          </cell>
          <cell r="BT324">
            <v>890</v>
          </cell>
          <cell r="BU324">
            <v>2022</v>
          </cell>
          <cell r="BV324">
            <v>1132</v>
          </cell>
          <cell r="BW324">
            <v>890</v>
          </cell>
          <cell r="BX324">
            <v>1707</v>
          </cell>
          <cell r="BY324">
            <v>913</v>
          </cell>
          <cell r="BZ324">
            <v>794</v>
          </cell>
          <cell r="CA324">
            <v>1085</v>
          </cell>
          <cell r="CB324">
            <v>556</v>
          </cell>
          <cell r="CC324">
            <v>529</v>
          </cell>
          <cell r="CD324">
            <v>953</v>
          </cell>
          <cell r="CE324">
            <v>507</v>
          </cell>
          <cell r="CF324">
            <v>446</v>
          </cell>
          <cell r="CG324">
            <v>1111</v>
          </cell>
          <cell r="CH324">
            <v>550</v>
          </cell>
          <cell r="CI324">
            <v>561</v>
          </cell>
          <cell r="CJ324">
            <v>1225</v>
          </cell>
          <cell r="CK324">
            <v>591</v>
          </cell>
          <cell r="CL324">
            <v>634</v>
          </cell>
          <cell r="CM324">
            <v>1266</v>
          </cell>
          <cell r="CN324">
            <v>661</v>
          </cell>
          <cell r="CO324">
            <v>605</v>
          </cell>
          <cell r="CP324">
            <v>1555</v>
          </cell>
          <cell r="CQ324">
            <v>774</v>
          </cell>
          <cell r="CR324">
            <v>781</v>
          </cell>
          <cell r="CS324">
            <v>1694</v>
          </cell>
          <cell r="CT324">
            <v>876</v>
          </cell>
          <cell r="CU324">
            <v>818</v>
          </cell>
          <cell r="CV324">
            <v>1592</v>
          </cell>
          <cell r="CW324">
            <v>812</v>
          </cell>
          <cell r="CX324">
            <v>780</v>
          </cell>
          <cell r="CY324">
            <v>1665</v>
          </cell>
          <cell r="CZ324">
            <v>847</v>
          </cell>
          <cell r="DA324">
            <v>818</v>
          </cell>
          <cell r="DB324">
            <v>1690</v>
          </cell>
          <cell r="DC324">
            <v>892</v>
          </cell>
          <cell r="DD324">
            <v>798</v>
          </cell>
          <cell r="DE324">
            <v>1712</v>
          </cell>
          <cell r="DF324">
            <v>866</v>
          </cell>
          <cell r="DG324">
            <v>846</v>
          </cell>
          <cell r="DH324">
            <v>1754</v>
          </cell>
          <cell r="DI324">
            <v>833</v>
          </cell>
          <cell r="DJ324">
            <v>921</v>
          </cell>
          <cell r="DK324">
            <v>1818</v>
          </cell>
          <cell r="DL324">
            <v>862</v>
          </cell>
          <cell r="DM324">
            <v>956</v>
          </cell>
          <cell r="DN324">
            <v>1830</v>
          </cell>
          <cell r="DO324">
            <v>879</v>
          </cell>
          <cell r="DP324">
            <v>951</v>
          </cell>
          <cell r="DQ324">
            <v>1961</v>
          </cell>
          <cell r="DR324">
            <v>932</v>
          </cell>
          <cell r="DS324">
            <v>1029</v>
          </cell>
          <cell r="DT324">
            <v>2047</v>
          </cell>
          <cell r="DU324">
            <v>946</v>
          </cell>
          <cell r="DV324">
            <v>1101</v>
          </cell>
          <cell r="DW324">
            <v>2105</v>
          </cell>
          <cell r="DX324">
            <v>1125</v>
          </cell>
          <cell r="DY324">
            <v>980</v>
          </cell>
          <cell r="DZ324">
            <v>1977</v>
          </cell>
          <cell r="EA324">
            <v>950</v>
          </cell>
          <cell r="EB324">
            <v>1027</v>
          </cell>
          <cell r="EC324">
            <v>2015</v>
          </cell>
          <cell r="ED324">
            <v>966</v>
          </cell>
          <cell r="EE324">
            <v>1049</v>
          </cell>
          <cell r="EF324">
            <v>2082</v>
          </cell>
          <cell r="EG324">
            <v>1011</v>
          </cell>
          <cell r="EH324">
            <v>1071</v>
          </cell>
          <cell r="EI324">
            <v>2014</v>
          </cell>
          <cell r="EJ324">
            <v>1009</v>
          </cell>
          <cell r="EK324">
            <v>1005</v>
          </cell>
          <cell r="EL324">
            <v>2165</v>
          </cell>
          <cell r="EM324">
            <v>1084</v>
          </cell>
          <cell r="EN324">
            <v>1081</v>
          </cell>
          <cell r="EO324">
            <v>2175</v>
          </cell>
          <cell r="EP324">
            <v>1106</v>
          </cell>
          <cell r="EQ324">
            <v>1069</v>
          </cell>
          <cell r="ER324">
            <v>2233</v>
          </cell>
          <cell r="ES324">
            <v>1103</v>
          </cell>
          <cell r="ET324">
            <v>1130</v>
          </cell>
          <cell r="EU324">
            <v>2258</v>
          </cell>
          <cell r="EV324">
            <v>1121</v>
          </cell>
          <cell r="EW324">
            <v>1137</v>
          </cell>
          <cell r="EX324">
            <v>2382</v>
          </cell>
          <cell r="EY324">
            <v>1161</v>
          </cell>
          <cell r="EZ324">
            <v>1221</v>
          </cell>
          <cell r="FA324">
            <v>2268</v>
          </cell>
          <cell r="FB324">
            <v>1122</v>
          </cell>
          <cell r="FC324">
            <v>1146</v>
          </cell>
          <cell r="FD324">
            <v>2320</v>
          </cell>
          <cell r="FE324">
            <v>1109</v>
          </cell>
          <cell r="FF324">
            <v>1211</v>
          </cell>
          <cell r="FG324">
            <v>2378</v>
          </cell>
          <cell r="FH324">
            <v>1176</v>
          </cell>
          <cell r="FI324">
            <v>1202</v>
          </cell>
          <cell r="FJ324">
            <v>2319</v>
          </cell>
          <cell r="FK324">
            <v>1166</v>
          </cell>
          <cell r="FL324">
            <v>1153</v>
          </cell>
          <cell r="FM324">
            <v>2244</v>
          </cell>
          <cell r="FN324">
            <v>1110</v>
          </cell>
          <cell r="FO324">
            <v>1134</v>
          </cell>
          <cell r="FP324">
            <v>2370</v>
          </cell>
          <cell r="FQ324">
            <v>1182</v>
          </cell>
          <cell r="FR324">
            <v>1188</v>
          </cell>
          <cell r="FS324">
            <v>2196</v>
          </cell>
          <cell r="FT324">
            <v>1123</v>
          </cell>
          <cell r="FU324">
            <v>1073</v>
          </cell>
          <cell r="FV324">
            <v>2247</v>
          </cell>
          <cell r="FW324">
            <v>1126</v>
          </cell>
          <cell r="FX324">
            <v>1121</v>
          </cell>
          <cell r="FY324">
            <v>2145</v>
          </cell>
          <cell r="FZ324">
            <v>1155</v>
          </cell>
          <cell r="GA324">
            <v>990</v>
          </cell>
          <cell r="GB324">
            <v>2096</v>
          </cell>
          <cell r="GC324">
            <v>1061</v>
          </cell>
          <cell r="GD324">
            <v>1035</v>
          </cell>
          <cell r="GE324">
            <v>1863</v>
          </cell>
          <cell r="GF324">
            <v>917</v>
          </cell>
          <cell r="GG324">
            <v>946</v>
          </cell>
          <cell r="GH324">
            <v>1833</v>
          </cell>
          <cell r="GI324">
            <v>890</v>
          </cell>
          <cell r="GJ324">
            <v>943</v>
          </cell>
          <cell r="GK324">
            <v>1865</v>
          </cell>
          <cell r="GL324">
            <v>961</v>
          </cell>
          <cell r="GM324">
            <v>904</v>
          </cell>
          <cell r="GN324">
            <v>1677</v>
          </cell>
          <cell r="GO324">
            <v>848</v>
          </cell>
          <cell r="GP324">
            <v>829</v>
          </cell>
          <cell r="GQ324">
            <v>1566</v>
          </cell>
          <cell r="GR324">
            <v>769</v>
          </cell>
          <cell r="GS324">
            <v>797</v>
          </cell>
          <cell r="GT324">
            <v>1537</v>
          </cell>
          <cell r="GU324">
            <v>792</v>
          </cell>
          <cell r="GV324">
            <v>745</v>
          </cell>
          <cell r="GW324">
            <v>1550</v>
          </cell>
          <cell r="GX324">
            <v>746</v>
          </cell>
          <cell r="GY324">
            <v>804</v>
          </cell>
          <cell r="GZ324">
            <v>1512</v>
          </cell>
          <cell r="HA324">
            <v>755</v>
          </cell>
          <cell r="HB324">
            <v>757</v>
          </cell>
          <cell r="HC324">
            <v>1544</v>
          </cell>
          <cell r="HD324">
            <v>734</v>
          </cell>
          <cell r="HE324">
            <v>810</v>
          </cell>
          <cell r="HF324">
            <v>1456</v>
          </cell>
          <cell r="HG324">
            <v>714</v>
          </cell>
          <cell r="HH324">
            <v>742</v>
          </cell>
          <cell r="HI324">
            <v>1465</v>
          </cell>
          <cell r="HJ324">
            <v>707</v>
          </cell>
          <cell r="HK324">
            <v>758</v>
          </cell>
          <cell r="HL324">
            <v>1599</v>
          </cell>
          <cell r="HM324">
            <v>768</v>
          </cell>
          <cell r="HN324">
            <v>831</v>
          </cell>
          <cell r="HO324">
            <v>1705</v>
          </cell>
          <cell r="HP324">
            <v>826</v>
          </cell>
          <cell r="HQ324">
            <v>879</v>
          </cell>
          <cell r="HR324">
            <v>1821</v>
          </cell>
          <cell r="HS324">
            <v>890</v>
          </cell>
          <cell r="HT324">
            <v>931</v>
          </cell>
          <cell r="HU324">
            <v>1403</v>
          </cell>
          <cell r="HV324">
            <v>684</v>
          </cell>
          <cell r="HW324">
            <v>719</v>
          </cell>
          <cell r="HX324">
            <v>1393</v>
          </cell>
          <cell r="HY324">
            <v>666</v>
          </cell>
          <cell r="HZ324">
            <v>727</v>
          </cell>
          <cell r="IA324">
            <v>1388</v>
          </cell>
          <cell r="IB324">
            <v>679</v>
          </cell>
          <cell r="IC324">
            <v>709</v>
          </cell>
          <cell r="ID324">
            <v>1302</v>
          </cell>
          <cell r="IE324">
            <v>610</v>
          </cell>
          <cell r="IF324">
            <v>692</v>
          </cell>
          <cell r="IG324">
            <v>1105</v>
          </cell>
          <cell r="IH324">
            <v>499</v>
          </cell>
          <cell r="II324">
            <v>606</v>
          </cell>
          <cell r="IJ324">
            <v>964</v>
          </cell>
          <cell r="IK324">
            <v>446</v>
          </cell>
          <cell r="IL324">
            <v>518</v>
          </cell>
          <cell r="IM324">
            <v>1055</v>
          </cell>
          <cell r="IN324">
            <v>481</v>
          </cell>
          <cell r="IO324">
            <v>574</v>
          </cell>
          <cell r="IP324">
            <v>1066</v>
          </cell>
          <cell r="IQ324">
            <v>504</v>
          </cell>
          <cell r="IR324">
            <v>562</v>
          </cell>
          <cell r="IS324">
            <v>1001</v>
          </cell>
          <cell r="IT324">
            <v>451</v>
          </cell>
          <cell r="IU324">
            <v>550</v>
          </cell>
          <cell r="IV324">
            <v>961</v>
          </cell>
          <cell r="IW324">
            <v>424</v>
          </cell>
          <cell r="IX324">
            <v>537</v>
          </cell>
          <cell r="IY324">
            <v>880</v>
          </cell>
          <cell r="IZ324">
            <v>379</v>
          </cell>
          <cell r="JA324">
            <v>501</v>
          </cell>
          <cell r="JB324">
            <v>866</v>
          </cell>
          <cell r="JC324">
            <v>386</v>
          </cell>
          <cell r="JD324">
            <v>480</v>
          </cell>
          <cell r="JE324">
            <v>769</v>
          </cell>
          <cell r="JF324">
            <v>356</v>
          </cell>
          <cell r="JG324">
            <v>413</v>
          </cell>
          <cell r="JH324">
            <v>747</v>
          </cell>
          <cell r="JI324">
            <v>317</v>
          </cell>
          <cell r="JJ324">
            <v>430</v>
          </cell>
          <cell r="JK324">
            <v>752</v>
          </cell>
          <cell r="JL324">
            <v>324</v>
          </cell>
          <cell r="JM324">
            <v>428</v>
          </cell>
          <cell r="JN324">
            <v>675</v>
          </cell>
          <cell r="JO324">
            <v>269</v>
          </cell>
          <cell r="JP324">
            <v>406</v>
          </cell>
          <cell r="JQ324">
            <v>613</v>
          </cell>
          <cell r="JR324">
            <v>228</v>
          </cell>
          <cell r="JS324">
            <v>385</v>
          </cell>
          <cell r="JT324">
            <v>589</v>
          </cell>
          <cell r="JU324">
            <v>244</v>
          </cell>
          <cell r="JV324">
            <v>345</v>
          </cell>
          <cell r="JW324">
            <v>477</v>
          </cell>
          <cell r="JX324">
            <v>172</v>
          </cell>
          <cell r="JY324">
            <v>305</v>
          </cell>
          <cell r="JZ324">
            <v>398</v>
          </cell>
          <cell r="KA324">
            <v>151</v>
          </cell>
          <cell r="KB324">
            <v>247</v>
          </cell>
          <cell r="KC324">
            <v>353</v>
          </cell>
          <cell r="KD324">
            <v>139</v>
          </cell>
          <cell r="KE324">
            <v>214</v>
          </cell>
          <cell r="KF324">
            <v>1558</v>
          </cell>
          <cell r="KG324">
            <v>467</v>
          </cell>
          <cell r="KH324">
            <v>1091</v>
          </cell>
        </row>
        <row r="325">
          <cell r="C325" t="str">
            <v>Wirral</v>
          </cell>
          <cell r="D325" t="str">
            <v>E08000015</v>
          </cell>
          <cell r="E325" t="str">
            <v>Metropolitan District</v>
          </cell>
          <cell r="F325">
            <v>320900</v>
          </cell>
          <cell r="G325">
            <v>194104</v>
          </cell>
          <cell r="H325">
            <v>4.2719852700000001</v>
          </cell>
          <cell r="I325">
            <v>0.60487379245870987</v>
          </cell>
          <cell r="J325">
            <v>16126</v>
          </cell>
          <cell r="K325">
            <v>15276</v>
          </cell>
          <cell r="L325">
            <v>17720</v>
          </cell>
          <cell r="M325">
            <v>18781</v>
          </cell>
          <cell r="N325">
            <v>17989</v>
          </cell>
          <cell r="O325">
            <v>19784</v>
          </cell>
          <cell r="P325">
            <v>22610</v>
          </cell>
          <cell r="Q325">
            <v>24502</v>
          </cell>
          <cell r="R325">
            <v>19835</v>
          </cell>
          <cell r="S325">
            <v>21481</v>
          </cell>
          <cell r="T325">
            <v>154778</v>
          </cell>
          <cell r="U325">
            <v>166122</v>
          </cell>
          <cell r="V325">
            <v>3545</v>
          </cell>
          <cell r="W325">
            <v>1811</v>
          </cell>
          <cell r="X325">
            <v>1734</v>
          </cell>
          <cell r="Y325">
            <v>3718</v>
          </cell>
          <cell r="Z325">
            <v>1945</v>
          </cell>
          <cell r="AA325">
            <v>1773</v>
          </cell>
          <cell r="AB325">
            <v>3748</v>
          </cell>
          <cell r="AC325">
            <v>1910</v>
          </cell>
          <cell r="AD325">
            <v>1838</v>
          </cell>
          <cell r="AE325">
            <v>4165</v>
          </cell>
          <cell r="AF325">
            <v>2209</v>
          </cell>
          <cell r="AG325">
            <v>1956</v>
          </cell>
          <cell r="AH325">
            <v>3865</v>
          </cell>
          <cell r="AI325">
            <v>1975</v>
          </cell>
          <cell r="AJ325">
            <v>1890</v>
          </cell>
          <cell r="AK325">
            <v>3812</v>
          </cell>
          <cell r="AL325">
            <v>1915</v>
          </cell>
          <cell r="AM325">
            <v>1897</v>
          </cell>
          <cell r="AN325">
            <v>3794</v>
          </cell>
          <cell r="AO325">
            <v>1898</v>
          </cell>
          <cell r="AP325">
            <v>1896</v>
          </cell>
          <cell r="AQ325">
            <v>3865</v>
          </cell>
          <cell r="AR325">
            <v>1930</v>
          </cell>
          <cell r="AS325">
            <v>1935</v>
          </cell>
          <cell r="AT325">
            <v>3843</v>
          </cell>
          <cell r="AU325">
            <v>2031</v>
          </cell>
          <cell r="AV325">
            <v>1812</v>
          </cell>
          <cell r="AW325">
            <v>3768</v>
          </cell>
          <cell r="AX325">
            <v>1949</v>
          </cell>
          <cell r="AY325">
            <v>1819</v>
          </cell>
          <cell r="AZ325">
            <v>3632</v>
          </cell>
          <cell r="BA325">
            <v>1843</v>
          </cell>
          <cell r="BB325">
            <v>1789</v>
          </cell>
          <cell r="BC325">
            <v>3632</v>
          </cell>
          <cell r="BD325">
            <v>1869</v>
          </cell>
          <cell r="BE325">
            <v>1763</v>
          </cell>
          <cell r="BF325">
            <v>3540</v>
          </cell>
          <cell r="BG325">
            <v>1849</v>
          </cell>
          <cell r="BH325">
            <v>1691</v>
          </cell>
          <cell r="BI325">
            <v>3507</v>
          </cell>
          <cell r="BJ325">
            <v>1763</v>
          </cell>
          <cell r="BK325">
            <v>1744</v>
          </cell>
          <cell r="BL325">
            <v>3578</v>
          </cell>
          <cell r="BM325">
            <v>1813</v>
          </cell>
          <cell r="BN325">
            <v>1765</v>
          </cell>
          <cell r="BO325">
            <v>3777</v>
          </cell>
          <cell r="BP325">
            <v>1890</v>
          </cell>
          <cell r="BQ325">
            <v>1887</v>
          </cell>
          <cell r="BR325">
            <v>3816</v>
          </cell>
          <cell r="BS325">
            <v>1964</v>
          </cell>
          <cell r="BT325">
            <v>1852</v>
          </cell>
          <cell r="BU325">
            <v>3914</v>
          </cell>
          <cell r="BV325">
            <v>2001</v>
          </cell>
          <cell r="BW325">
            <v>1913</v>
          </cell>
          <cell r="BX325">
            <v>3887</v>
          </cell>
          <cell r="BY325">
            <v>2029</v>
          </cell>
          <cell r="BZ325">
            <v>1858</v>
          </cell>
          <cell r="CA325">
            <v>3046</v>
          </cell>
          <cell r="CB325">
            <v>1696</v>
          </cell>
          <cell r="CC325">
            <v>1350</v>
          </cell>
          <cell r="CD325">
            <v>2976</v>
          </cell>
          <cell r="CE325">
            <v>1539</v>
          </cell>
          <cell r="CF325">
            <v>1437</v>
          </cell>
          <cell r="CG325">
            <v>3100</v>
          </cell>
          <cell r="CH325">
            <v>1565</v>
          </cell>
          <cell r="CI325">
            <v>1535</v>
          </cell>
          <cell r="CJ325">
            <v>3250</v>
          </cell>
          <cell r="CK325">
            <v>1651</v>
          </cell>
          <cell r="CL325">
            <v>1599</v>
          </cell>
          <cell r="CM325">
            <v>3609</v>
          </cell>
          <cell r="CN325">
            <v>1783</v>
          </cell>
          <cell r="CO325">
            <v>1826</v>
          </cell>
          <cell r="CP325">
            <v>3804</v>
          </cell>
          <cell r="CQ325">
            <v>1898</v>
          </cell>
          <cell r="CR325">
            <v>1906</v>
          </cell>
          <cell r="CS325">
            <v>3703</v>
          </cell>
          <cell r="CT325">
            <v>1834</v>
          </cell>
          <cell r="CU325">
            <v>1869</v>
          </cell>
          <cell r="CV325">
            <v>3659</v>
          </cell>
          <cell r="CW325">
            <v>1781</v>
          </cell>
          <cell r="CX325">
            <v>1878</v>
          </cell>
          <cell r="CY325">
            <v>3881</v>
          </cell>
          <cell r="CZ325">
            <v>1936</v>
          </cell>
          <cell r="DA325">
            <v>1945</v>
          </cell>
          <cell r="DB325">
            <v>3692</v>
          </cell>
          <cell r="DC325">
            <v>1749</v>
          </cell>
          <cell r="DD325">
            <v>1943</v>
          </cell>
          <cell r="DE325">
            <v>3591</v>
          </cell>
          <cell r="DF325">
            <v>1677</v>
          </cell>
          <cell r="DG325">
            <v>1914</v>
          </cell>
          <cell r="DH325">
            <v>3599</v>
          </cell>
          <cell r="DI325">
            <v>1777</v>
          </cell>
          <cell r="DJ325">
            <v>1822</v>
          </cell>
          <cell r="DK325">
            <v>3615</v>
          </cell>
          <cell r="DL325">
            <v>1645</v>
          </cell>
          <cell r="DM325">
            <v>1970</v>
          </cell>
          <cell r="DN325">
            <v>3507</v>
          </cell>
          <cell r="DO325">
            <v>1732</v>
          </cell>
          <cell r="DP325">
            <v>1775</v>
          </cell>
          <cell r="DQ325">
            <v>3652</v>
          </cell>
          <cell r="DR325">
            <v>1823</v>
          </cell>
          <cell r="DS325">
            <v>1829</v>
          </cell>
          <cell r="DT325">
            <v>3602</v>
          </cell>
          <cell r="DU325">
            <v>1766</v>
          </cell>
          <cell r="DV325">
            <v>1836</v>
          </cell>
          <cell r="DW325">
            <v>3725</v>
          </cell>
          <cell r="DX325">
            <v>1778</v>
          </cell>
          <cell r="DY325">
            <v>1947</v>
          </cell>
          <cell r="DZ325">
            <v>3561</v>
          </cell>
          <cell r="EA325">
            <v>1672</v>
          </cell>
          <cell r="EB325">
            <v>1889</v>
          </cell>
          <cell r="EC325">
            <v>3354</v>
          </cell>
          <cell r="ED325">
            <v>1565</v>
          </cell>
          <cell r="EE325">
            <v>1789</v>
          </cell>
          <cell r="EF325">
            <v>3323</v>
          </cell>
          <cell r="EG325">
            <v>1555</v>
          </cell>
          <cell r="EH325">
            <v>1768</v>
          </cell>
          <cell r="EI325">
            <v>3593</v>
          </cell>
          <cell r="EJ325">
            <v>1747</v>
          </cell>
          <cell r="EK325">
            <v>1846</v>
          </cell>
          <cell r="EL325">
            <v>3754</v>
          </cell>
          <cell r="EM325">
            <v>1786</v>
          </cell>
          <cell r="EN325">
            <v>1968</v>
          </cell>
          <cell r="EO325">
            <v>3584</v>
          </cell>
          <cell r="EP325">
            <v>1686</v>
          </cell>
          <cell r="EQ325">
            <v>1898</v>
          </cell>
          <cell r="ER325">
            <v>4034</v>
          </cell>
          <cell r="ES325">
            <v>1903</v>
          </cell>
          <cell r="ET325">
            <v>2131</v>
          </cell>
          <cell r="EU325">
            <v>4294</v>
          </cell>
          <cell r="EV325">
            <v>2113</v>
          </cell>
          <cell r="EW325">
            <v>2181</v>
          </cell>
          <cell r="EX325">
            <v>4551</v>
          </cell>
          <cell r="EY325">
            <v>2184</v>
          </cell>
          <cell r="EZ325">
            <v>2367</v>
          </cell>
          <cell r="FA325">
            <v>4433</v>
          </cell>
          <cell r="FB325">
            <v>2152</v>
          </cell>
          <cell r="FC325">
            <v>2281</v>
          </cell>
          <cell r="FD325">
            <v>4582</v>
          </cell>
          <cell r="FE325">
            <v>2201</v>
          </cell>
          <cell r="FF325">
            <v>2381</v>
          </cell>
          <cell r="FG325">
            <v>4602</v>
          </cell>
          <cell r="FH325">
            <v>2200</v>
          </cell>
          <cell r="FI325">
            <v>2402</v>
          </cell>
          <cell r="FJ325">
            <v>4651</v>
          </cell>
          <cell r="FK325">
            <v>2252</v>
          </cell>
          <cell r="FL325">
            <v>2399</v>
          </cell>
          <cell r="FM325">
            <v>4605</v>
          </cell>
          <cell r="FN325">
            <v>2200</v>
          </cell>
          <cell r="FO325">
            <v>2405</v>
          </cell>
          <cell r="FP325">
            <v>4943</v>
          </cell>
          <cell r="FQ325">
            <v>2290</v>
          </cell>
          <cell r="FR325">
            <v>2653</v>
          </cell>
          <cell r="FS325">
            <v>4916</v>
          </cell>
          <cell r="FT325">
            <v>2335</v>
          </cell>
          <cell r="FU325">
            <v>2581</v>
          </cell>
          <cell r="FV325">
            <v>4900</v>
          </cell>
          <cell r="FW325">
            <v>2282</v>
          </cell>
          <cell r="FX325">
            <v>2618</v>
          </cell>
          <cell r="FY325">
            <v>4788</v>
          </cell>
          <cell r="FZ325">
            <v>2380</v>
          </cell>
          <cell r="GA325">
            <v>2408</v>
          </cell>
          <cell r="GB325">
            <v>4692</v>
          </cell>
          <cell r="GC325">
            <v>2318</v>
          </cell>
          <cell r="GD325">
            <v>2374</v>
          </cell>
          <cell r="GE325">
            <v>4531</v>
          </cell>
          <cell r="GF325">
            <v>2161</v>
          </cell>
          <cell r="GG325">
            <v>2370</v>
          </cell>
          <cell r="GH325">
            <v>4427</v>
          </cell>
          <cell r="GI325">
            <v>2110</v>
          </cell>
          <cell r="GJ325">
            <v>2317</v>
          </cell>
          <cell r="GK325">
            <v>4363</v>
          </cell>
          <cell r="GL325">
            <v>2147</v>
          </cell>
          <cell r="GM325">
            <v>2216</v>
          </cell>
          <cell r="GN325">
            <v>4221</v>
          </cell>
          <cell r="GO325">
            <v>2005</v>
          </cell>
          <cell r="GP325">
            <v>2216</v>
          </cell>
          <cell r="GQ325">
            <v>3960</v>
          </cell>
          <cell r="GR325">
            <v>1922</v>
          </cell>
          <cell r="GS325">
            <v>2038</v>
          </cell>
          <cell r="GT325">
            <v>3931</v>
          </cell>
          <cell r="GU325">
            <v>1889</v>
          </cell>
          <cell r="GV325">
            <v>2042</v>
          </cell>
          <cell r="GW325">
            <v>3980</v>
          </cell>
          <cell r="GX325">
            <v>1904</v>
          </cell>
          <cell r="GY325">
            <v>2076</v>
          </cell>
          <cell r="GZ325">
            <v>4071</v>
          </cell>
          <cell r="HA325">
            <v>1967</v>
          </cell>
          <cell r="HB325">
            <v>2104</v>
          </cell>
          <cell r="HC325">
            <v>3887</v>
          </cell>
          <cell r="HD325">
            <v>1847</v>
          </cell>
          <cell r="HE325">
            <v>2040</v>
          </cell>
          <cell r="HF325">
            <v>3945</v>
          </cell>
          <cell r="HG325">
            <v>1883</v>
          </cell>
          <cell r="HH325">
            <v>2062</v>
          </cell>
          <cell r="HI325">
            <v>4001</v>
          </cell>
          <cell r="HJ325">
            <v>2067</v>
          </cell>
          <cell r="HK325">
            <v>1934</v>
          </cell>
          <cell r="HL325">
            <v>4116</v>
          </cell>
          <cell r="HM325">
            <v>2019</v>
          </cell>
          <cell r="HN325">
            <v>2097</v>
          </cell>
          <cell r="HO325">
            <v>4286</v>
          </cell>
          <cell r="HP325">
            <v>2088</v>
          </cell>
          <cell r="HQ325">
            <v>2198</v>
          </cell>
          <cell r="HR325">
            <v>4634</v>
          </cell>
          <cell r="HS325">
            <v>2233</v>
          </cell>
          <cell r="HT325">
            <v>2401</v>
          </cell>
          <cell r="HU325">
            <v>3523</v>
          </cell>
          <cell r="HV325">
            <v>1692</v>
          </cell>
          <cell r="HW325">
            <v>1831</v>
          </cell>
          <cell r="HX325">
            <v>3363</v>
          </cell>
          <cell r="HY325">
            <v>1618</v>
          </cell>
          <cell r="HZ325">
            <v>1745</v>
          </cell>
          <cell r="IA325">
            <v>3384</v>
          </cell>
          <cell r="IB325">
            <v>1613</v>
          </cell>
          <cell r="IC325">
            <v>1771</v>
          </cell>
          <cell r="ID325">
            <v>3176</v>
          </cell>
          <cell r="IE325">
            <v>1501</v>
          </cell>
          <cell r="IF325">
            <v>1675</v>
          </cell>
          <cell r="IG325">
            <v>2934</v>
          </cell>
          <cell r="IH325">
            <v>1391</v>
          </cell>
          <cell r="II325">
            <v>1543</v>
          </cell>
          <cell r="IJ325">
            <v>2629</v>
          </cell>
          <cell r="IK325">
            <v>1144</v>
          </cell>
          <cell r="IL325">
            <v>1485</v>
          </cell>
          <cell r="IM325">
            <v>2780</v>
          </cell>
          <cell r="IN325">
            <v>1286</v>
          </cell>
          <cell r="IO325">
            <v>1494</v>
          </cell>
          <cell r="IP325">
            <v>2613</v>
          </cell>
          <cell r="IQ325">
            <v>1125</v>
          </cell>
          <cell r="IR325">
            <v>1488</v>
          </cell>
          <cell r="IS325">
            <v>2505</v>
          </cell>
          <cell r="IT325">
            <v>1122</v>
          </cell>
          <cell r="IU325">
            <v>1383</v>
          </cell>
          <cell r="IV325">
            <v>2280</v>
          </cell>
          <cell r="IW325">
            <v>1043</v>
          </cell>
          <cell r="IX325">
            <v>1237</v>
          </cell>
          <cell r="IY325">
            <v>2287</v>
          </cell>
          <cell r="IZ325">
            <v>970</v>
          </cell>
          <cell r="JA325">
            <v>1317</v>
          </cell>
          <cell r="JB325">
            <v>2103</v>
          </cell>
          <cell r="JC325">
            <v>897</v>
          </cell>
          <cell r="JD325">
            <v>1206</v>
          </cell>
          <cell r="JE325">
            <v>2007</v>
          </cell>
          <cell r="JF325">
            <v>857</v>
          </cell>
          <cell r="JG325">
            <v>1150</v>
          </cell>
          <cell r="JH325">
            <v>1785</v>
          </cell>
          <cell r="JI325">
            <v>759</v>
          </cell>
          <cell r="JJ325">
            <v>1026</v>
          </cell>
          <cell r="JK325">
            <v>1818</v>
          </cell>
          <cell r="JL325">
            <v>741</v>
          </cell>
          <cell r="JM325">
            <v>1077</v>
          </cell>
          <cell r="JN325">
            <v>1660</v>
          </cell>
          <cell r="JO325">
            <v>657</v>
          </cell>
          <cell r="JP325">
            <v>1003</v>
          </cell>
          <cell r="JQ325">
            <v>1481</v>
          </cell>
          <cell r="JR325">
            <v>594</v>
          </cell>
          <cell r="JS325">
            <v>887</v>
          </cell>
          <cell r="JT325">
            <v>1402</v>
          </cell>
          <cell r="JU325">
            <v>549</v>
          </cell>
          <cell r="JV325">
            <v>853</v>
          </cell>
          <cell r="JW325">
            <v>1164</v>
          </cell>
          <cell r="JX325">
            <v>404</v>
          </cell>
          <cell r="JY325">
            <v>760</v>
          </cell>
          <cell r="JZ325">
            <v>955</v>
          </cell>
          <cell r="KA325">
            <v>330</v>
          </cell>
          <cell r="KB325">
            <v>625</v>
          </cell>
          <cell r="KC325">
            <v>867</v>
          </cell>
          <cell r="KD325">
            <v>284</v>
          </cell>
          <cell r="KE325">
            <v>583</v>
          </cell>
          <cell r="KF325">
            <v>3254</v>
          </cell>
          <cell r="KG325">
            <v>914</v>
          </cell>
          <cell r="KH325">
            <v>2340</v>
          </cell>
        </row>
        <row r="326">
          <cell r="C326" t="str">
            <v>Woking</v>
          </cell>
          <cell r="D326" t="str">
            <v>E07000217</v>
          </cell>
          <cell r="E326" t="str">
            <v>Non-metropolitan District</v>
          </cell>
          <cell r="F326">
            <v>99435</v>
          </cell>
          <cell r="G326">
            <v>61886</v>
          </cell>
          <cell r="H326">
            <v>2.3442187199999998</v>
          </cell>
          <cell r="I326">
            <v>0.62237642681148486</v>
          </cell>
          <cell r="J326">
            <v>4161</v>
          </cell>
          <cell r="K326">
            <v>4030</v>
          </cell>
          <cell r="L326">
            <v>5990</v>
          </cell>
          <cell r="M326">
            <v>6368</v>
          </cell>
          <cell r="N326">
            <v>8070</v>
          </cell>
          <cell r="O326">
            <v>7818</v>
          </cell>
          <cell r="P326">
            <v>7214</v>
          </cell>
          <cell r="Q326">
            <v>7169</v>
          </cell>
          <cell r="R326">
            <v>5633</v>
          </cell>
          <cell r="S326">
            <v>5433</v>
          </cell>
          <cell r="T326">
            <v>49398</v>
          </cell>
          <cell r="U326">
            <v>50037</v>
          </cell>
          <cell r="V326">
            <v>1376</v>
          </cell>
          <cell r="W326">
            <v>709</v>
          </cell>
          <cell r="X326">
            <v>667</v>
          </cell>
          <cell r="Y326">
            <v>1335</v>
          </cell>
          <cell r="Z326">
            <v>663</v>
          </cell>
          <cell r="AA326">
            <v>672</v>
          </cell>
          <cell r="AB326">
            <v>1423</v>
          </cell>
          <cell r="AC326">
            <v>735</v>
          </cell>
          <cell r="AD326">
            <v>688</v>
          </cell>
          <cell r="AE326">
            <v>1531</v>
          </cell>
          <cell r="AF326">
            <v>810</v>
          </cell>
          <cell r="AG326">
            <v>721</v>
          </cell>
          <cell r="AH326">
            <v>1481</v>
          </cell>
          <cell r="AI326">
            <v>764</v>
          </cell>
          <cell r="AJ326">
            <v>717</v>
          </cell>
          <cell r="AK326">
            <v>1508</v>
          </cell>
          <cell r="AL326">
            <v>790</v>
          </cell>
          <cell r="AM326">
            <v>718</v>
          </cell>
          <cell r="AN326">
            <v>1401</v>
          </cell>
          <cell r="AO326">
            <v>717</v>
          </cell>
          <cell r="AP326">
            <v>684</v>
          </cell>
          <cell r="AQ326">
            <v>1492</v>
          </cell>
          <cell r="AR326">
            <v>766</v>
          </cell>
          <cell r="AS326">
            <v>726</v>
          </cell>
          <cell r="AT326">
            <v>1444</v>
          </cell>
          <cell r="AU326">
            <v>727</v>
          </cell>
          <cell r="AV326">
            <v>717</v>
          </cell>
          <cell r="AW326">
            <v>1341</v>
          </cell>
          <cell r="AX326">
            <v>698</v>
          </cell>
          <cell r="AY326">
            <v>643</v>
          </cell>
          <cell r="AZ326">
            <v>1227</v>
          </cell>
          <cell r="BA326">
            <v>623</v>
          </cell>
          <cell r="BB326">
            <v>604</v>
          </cell>
          <cell r="BC326">
            <v>1147</v>
          </cell>
          <cell r="BD326">
            <v>562</v>
          </cell>
          <cell r="BE326">
            <v>585</v>
          </cell>
          <cell r="BF326">
            <v>1113</v>
          </cell>
          <cell r="BG326">
            <v>585</v>
          </cell>
          <cell r="BH326">
            <v>528</v>
          </cell>
          <cell r="BI326">
            <v>1096</v>
          </cell>
          <cell r="BJ326">
            <v>579</v>
          </cell>
          <cell r="BK326">
            <v>517</v>
          </cell>
          <cell r="BL326">
            <v>1157</v>
          </cell>
          <cell r="BM326">
            <v>595</v>
          </cell>
          <cell r="BN326">
            <v>562</v>
          </cell>
          <cell r="BO326">
            <v>1029</v>
          </cell>
          <cell r="BP326">
            <v>527</v>
          </cell>
          <cell r="BQ326">
            <v>502</v>
          </cell>
          <cell r="BR326">
            <v>1151</v>
          </cell>
          <cell r="BS326">
            <v>598</v>
          </cell>
          <cell r="BT326">
            <v>553</v>
          </cell>
          <cell r="BU326">
            <v>1135</v>
          </cell>
          <cell r="BV326">
            <v>560</v>
          </cell>
          <cell r="BW326">
            <v>575</v>
          </cell>
          <cell r="BX326">
            <v>1043</v>
          </cell>
          <cell r="BY326">
            <v>554</v>
          </cell>
          <cell r="BZ326">
            <v>489</v>
          </cell>
          <cell r="CA326">
            <v>823</v>
          </cell>
          <cell r="CB326">
            <v>430</v>
          </cell>
          <cell r="CC326">
            <v>393</v>
          </cell>
          <cell r="CD326">
            <v>711</v>
          </cell>
          <cell r="CE326">
            <v>383</v>
          </cell>
          <cell r="CF326">
            <v>328</v>
          </cell>
          <cell r="CG326">
            <v>635</v>
          </cell>
          <cell r="CH326">
            <v>319</v>
          </cell>
          <cell r="CI326">
            <v>316</v>
          </cell>
          <cell r="CJ326">
            <v>803</v>
          </cell>
          <cell r="CK326">
            <v>405</v>
          </cell>
          <cell r="CL326">
            <v>398</v>
          </cell>
          <cell r="CM326">
            <v>897</v>
          </cell>
          <cell r="CN326">
            <v>393</v>
          </cell>
          <cell r="CO326">
            <v>504</v>
          </cell>
          <cell r="CP326">
            <v>993</v>
          </cell>
          <cell r="CQ326">
            <v>519</v>
          </cell>
          <cell r="CR326">
            <v>474</v>
          </cell>
          <cell r="CS326">
            <v>978</v>
          </cell>
          <cell r="CT326">
            <v>457</v>
          </cell>
          <cell r="CU326">
            <v>521</v>
          </cell>
          <cell r="CV326">
            <v>1003</v>
          </cell>
          <cell r="CW326">
            <v>517</v>
          </cell>
          <cell r="CX326">
            <v>486</v>
          </cell>
          <cell r="CY326">
            <v>1183</v>
          </cell>
          <cell r="CZ326">
            <v>578</v>
          </cell>
          <cell r="DA326">
            <v>605</v>
          </cell>
          <cell r="DB326">
            <v>1160</v>
          </cell>
          <cell r="DC326">
            <v>562</v>
          </cell>
          <cell r="DD326">
            <v>598</v>
          </cell>
          <cell r="DE326">
            <v>1136</v>
          </cell>
          <cell r="DF326">
            <v>584</v>
          </cell>
          <cell r="DG326">
            <v>552</v>
          </cell>
          <cell r="DH326">
            <v>1230</v>
          </cell>
          <cell r="DI326">
            <v>617</v>
          </cell>
          <cell r="DJ326">
            <v>613</v>
          </cell>
          <cell r="DK326">
            <v>1227</v>
          </cell>
          <cell r="DL326">
            <v>590</v>
          </cell>
          <cell r="DM326">
            <v>637</v>
          </cell>
          <cell r="DN326">
            <v>1369</v>
          </cell>
          <cell r="DO326">
            <v>626</v>
          </cell>
          <cell r="DP326">
            <v>743</v>
          </cell>
          <cell r="DQ326">
            <v>1471</v>
          </cell>
          <cell r="DR326">
            <v>698</v>
          </cell>
          <cell r="DS326">
            <v>773</v>
          </cell>
          <cell r="DT326">
            <v>1601</v>
          </cell>
          <cell r="DU326">
            <v>761</v>
          </cell>
          <cell r="DV326">
            <v>840</v>
          </cell>
          <cell r="DW326">
            <v>1570</v>
          </cell>
          <cell r="DX326">
            <v>790</v>
          </cell>
          <cell r="DY326">
            <v>780</v>
          </cell>
          <cell r="DZ326">
            <v>1644</v>
          </cell>
          <cell r="EA326">
            <v>829</v>
          </cell>
          <cell r="EB326">
            <v>815</v>
          </cell>
          <cell r="EC326">
            <v>1562</v>
          </cell>
          <cell r="ED326">
            <v>802</v>
          </cell>
          <cell r="EE326">
            <v>760</v>
          </cell>
          <cell r="EF326">
            <v>1561</v>
          </cell>
          <cell r="EG326">
            <v>791</v>
          </cell>
          <cell r="EH326">
            <v>770</v>
          </cell>
          <cell r="EI326">
            <v>1649</v>
          </cell>
          <cell r="EJ326">
            <v>851</v>
          </cell>
          <cell r="EK326">
            <v>798</v>
          </cell>
          <cell r="EL326">
            <v>1671</v>
          </cell>
          <cell r="EM326">
            <v>875</v>
          </cell>
          <cell r="EN326">
            <v>796</v>
          </cell>
          <cell r="EO326">
            <v>1612</v>
          </cell>
          <cell r="EP326">
            <v>807</v>
          </cell>
          <cell r="EQ326">
            <v>805</v>
          </cell>
          <cell r="ER326">
            <v>1559</v>
          </cell>
          <cell r="ES326">
            <v>778</v>
          </cell>
          <cell r="ET326">
            <v>781</v>
          </cell>
          <cell r="EU326">
            <v>1510</v>
          </cell>
          <cell r="EV326">
            <v>765</v>
          </cell>
          <cell r="EW326">
            <v>745</v>
          </cell>
          <cell r="EX326">
            <v>1550</v>
          </cell>
          <cell r="EY326">
            <v>782</v>
          </cell>
          <cell r="EZ326">
            <v>768</v>
          </cell>
          <cell r="FA326">
            <v>1470</v>
          </cell>
          <cell r="FB326">
            <v>756</v>
          </cell>
          <cell r="FC326">
            <v>714</v>
          </cell>
          <cell r="FD326">
            <v>1485</v>
          </cell>
          <cell r="FE326">
            <v>771</v>
          </cell>
          <cell r="FF326">
            <v>714</v>
          </cell>
          <cell r="FG326">
            <v>1458</v>
          </cell>
          <cell r="FH326">
            <v>731</v>
          </cell>
          <cell r="FI326">
            <v>727</v>
          </cell>
          <cell r="FJ326">
            <v>1503</v>
          </cell>
          <cell r="FK326">
            <v>762</v>
          </cell>
          <cell r="FL326">
            <v>741</v>
          </cell>
          <cell r="FM326">
            <v>1510</v>
          </cell>
          <cell r="FN326">
            <v>724</v>
          </cell>
          <cell r="FO326">
            <v>786</v>
          </cell>
          <cell r="FP326">
            <v>1504</v>
          </cell>
          <cell r="FQ326">
            <v>755</v>
          </cell>
          <cell r="FR326">
            <v>749</v>
          </cell>
          <cell r="FS326">
            <v>1415</v>
          </cell>
          <cell r="FT326">
            <v>727</v>
          </cell>
          <cell r="FU326">
            <v>688</v>
          </cell>
          <cell r="FV326">
            <v>1435</v>
          </cell>
          <cell r="FW326">
            <v>705</v>
          </cell>
          <cell r="FX326">
            <v>730</v>
          </cell>
          <cell r="FY326">
            <v>1306</v>
          </cell>
          <cell r="FZ326">
            <v>645</v>
          </cell>
          <cell r="GA326">
            <v>661</v>
          </cell>
          <cell r="GB326">
            <v>1297</v>
          </cell>
          <cell r="GC326">
            <v>638</v>
          </cell>
          <cell r="GD326">
            <v>659</v>
          </cell>
          <cell r="GE326">
            <v>1298</v>
          </cell>
          <cell r="GF326">
            <v>636</v>
          </cell>
          <cell r="GG326">
            <v>662</v>
          </cell>
          <cell r="GH326">
            <v>1208</v>
          </cell>
          <cell r="GI326">
            <v>618</v>
          </cell>
          <cell r="GJ326">
            <v>590</v>
          </cell>
          <cell r="GK326">
            <v>1257</v>
          </cell>
          <cell r="GL326">
            <v>641</v>
          </cell>
          <cell r="GM326">
            <v>616</v>
          </cell>
          <cell r="GN326">
            <v>1205</v>
          </cell>
          <cell r="GO326">
            <v>622</v>
          </cell>
          <cell r="GP326">
            <v>583</v>
          </cell>
          <cell r="GQ326">
            <v>1080</v>
          </cell>
          <cell r="GR326">
            <v>539</v>
          </cell>
          <cell r="GS326">
            <v>541</v>
          </cell>
          <cell r="GT326">
            <v>1063</v>
          </cell>
          <cell r="GU326">
            <v>560</v>
          </cell>
          <cell r="GV326">
            <v>503</v>
          </cell>
          <cell r="GW326">
            <v>987</v>
          </cell>
          <cell r="GX326">
            <v>494</v>
          </cell>
          <cell r="GY326">
            <v>493</v>
          </cell>
          <cell r="GZ326">
            <v>1026</v>
          </cell>
          <cell r="HA326">
            <v>500</v>
          </cell>
          <cell r="HB326">
            <v>526</v>
          </cell>
          <cell r="HC326">
            <v>983</v>
          </cell>
          <cell r="HD326">
            <v>520</v>
          </cell>
          <cell r="HE326">
            <v>463</v>
          </cell>
          <cell r="HF326">
            <v>959</v>
          </cell>
          <cell r="HG326">
            <v>503</v>
          </cell>
          <cell r="HH326">
            <v>456</v>
          </cell>
          <cell r="HI326">
            <v>1001</v>
          </cell>
          <cell r="HJ326">
            <v>474</v>
          </cell>
          <cell r="HK326">
            <v>527</v>
          </cell>
          <cell r="HL326">
            <v>1005</v>
          </cell>
          <cell r="HM326">
            <v>493</v>
          </cell>
          <cell r="HN326">
            <v>512</v>
          </cell>
          <cell r="HO326">
            <v>1036</v>
          </cell>
          <cell r="HP326">
            <v>525</v>
          </cell>
          <cell r="HQ326">
            <v>511</v>
          </cell>
          <cell r="HR326">
            <v>1061</v>
          </cell>
          <cell r="HS326">
            <v>527</v>
          </cell>
          <cell r="HT326">
            <v>534</v>
          </cell>
          <cell r="HU326">
            <v>839</v>
          </cell>
          <cell r="HV326">
            <v>387</v>
          </cell>
          <cell r="HW326">
            <v>452</v>
          </cell>
          <cell r="HX326">
            <v>799</v>
          </cell>
          <cell r="HY326">
            <v>392</v>
          </cell>
          <cell r="HZ326">
            <v>407</v>
          </cell>
          <cell r="IA326">
            <v>806</v>
          </cell>
          <cell r="IB326">
            <v>383</v>
          </cell>
          <cell r="IC326">
            <v>423</v>
          </cell>
          <cell r="ID326">
            <v>718</v>
          </cell>
          <cell r="IE326">
            <v>368</v>
          </cell>
          <cell r="IF326">
            <v>350</v>
          </cell>
          <cell r="IG326">
            <v>693</v>
          </cell>
          <cell r="IH326">
            <v>323</v>
          </cell>
          <cell r="II326">
            <v>370</v>
          </cell>
          <cell r="IJ326">
            <v>606</v>
          </cell>
          <cell r="IK326">
            <v>276</v>
          </cell>
          <cell r="IL326">
            <v>330</v>
          </cell>
          <cell r="IM326">
            <v>605</v>
          </cell>
          <cell r="IN326">
            <v>293</v>
          </cell>
          <cell r="IO326">
            <v>312</v>
          </cell>
          <cell r="IP326">
            <v>611</v>
          </cell>
          <cell r="IQ326">
            <v>272</v>
          </cell>
          <cell r="IR326">
            <v>339</v>
          </cell>
          <cell r="IS326">
            <v>628</v>
          </cell>
          <cell r="IT326">
            <v>267</v>
          </cell>
          <cell r="IU326">
            <v>361</v>
          </cell>
          <cell r="IV326">
            <v>585</v>
          </cell>
          <cell r="IW326">
            <v>300</v>
          </cell>
          <cell r="IX326">
            <v>285</v>
          </cell>
          <cell r="IY326">
            <v>582</v>
          </cell>
          <cell r="IZ326">
            <v>280</v>
          </cell>
          <cell r="JA326">
            <v>302</v>
          </cell>
          <cell r="JB326">
            <v>500</v>
          </cell>
          <cell r="JC326">
            <v>233</v>
          </cell>
          <cell r="JD326">
            <v>267</v>
          </cell>
          <cell r="JE326">
            <v>475</v>
          </cell>
          <cell r="JF326">
            <v>208</v>
          </cell>
          <cell r="JG326">
            <v>267</v>
          </cell>
          <cell r="JH326">
            <v>471</v>
          </cell>
          <cell r="JI326">
            <v>193</v>
          </cell>
          <cell r="JJ326">
            <v>278</v>
          </cell>
          <cell r="JK326">
            <v>442</v>
          </cell>
          <cell r="JL326">
            <v>199</v>
          </cell>
          <cell r="JM326">
            <v>243</v>
          </cell>
          <cell r="JN326">
            <v>458</v>
          </cell>
          <cell r="JO326">
            <v>179</v>
          </cell>
          <cell r="JP326">
            <v>279</v>
          </cell>
          <cell r="JQ326">
            <v>406</v>
          </cell>
          <cell r="JR326">
            <v>164</v>
          </cell>
          <cell r="JS326">
            <v>242</v>
          </cell>
          <cell r="JT326">
            <v>368</v>
          </cell>
          <cell r="JU326">
            <v>140</v>
          </cell>
          <cell r="JV326">
            <v>228</v>
          </cell>
          <cell r="JW326">
            <v>276</v>
          </cell>
          <cell r="JX326">
            <v>97</v>
          </cell>
          <cell r="JY326">
            <v>179</v>
          </cell>
          <cell r="JZ326">
            <v>269</v>
          </cell>
          <cell r="KA326">
            <v>100</v>
          </cell>
          <cell r="KB326">
            <v>169</v>
          </cell>
          <cell r="KC326">
            <v>249</v>
          </cell>
          <cell r="KD326">
            <v>83</v>
          </cell>
          <cell r="KE326">
            <v>166</v>
          </cell>
          <cell r="KF326">
            <v>959</v>
          </cell>
          <cell r="KG326">
            <v>324</v>
          </cell>
          <cell r="KH326">
            <v>635</v>
          </cell>
        </row>
        <row r="327">
          <cell r="C327" t="str">
            <v>Wokingham</v>
          </cell>
          <cell r="D327" t="str">
            <v>E06000041</v>
          </cell>
          <cell r="E327" t="str">
            <v>Unitary Authority</v>
          </cell>
          <cell r="F327">
            <v>160409</v>
          </cell>
          <cell r="G327">
            <v>99461</v>
          </cell>
          <cell r="H327">
            <v>3.0595942699999998</v>
          </cell>
          <cell r="I327">
            <v>0.62004625675616709</v>
          </cell>
          <cell r="J327">
            <v>7645</v>
          </cell>
          <cell r="K327">
            <v>6931</v>
          </cell>
          <cell r="L327">
            <v>8402</v>
          </cell>
          <cell r="M327">
            <v>9000</v>
          </cell>
          <cell r="N327">
            <v>11518</v>
          </cell>
          <cell r="O327">
            <v>12227</v>
          </cell>
          <cell r="P327">
            <v>12414</v>
          </cell>
          <cell r="Q327">
            <v>12629</v>
          </cell>
          <cell r="R327">
            <v>9438</v>
          </cell>
          <cell r="S327">
            <v>9257</v>
          </cell>
          <cell r="T327">
            <v>79133</v>
          </cell>
          <cell r="U327">
            <v>81276</v>
          </cell>
          <cell r="V327">
            <v>1746</v>
          </cell>
          <cell r="W327">
            <v>917</v>
          </cell>
          <cell r="X327">
            <v>829</v>
          </cell>
          <cell r="Y327">
            <v>1873</v>
          </cell>
          <cell r="Z327">
            <v>947</v>
          </cell>
          <cell r="AA327">
            <v>926</v>
          </cell>
          <cell r="AB327">
            <v>2071</v>
          </cell>
          <cell r="AC327">
            <v>1097</v>
          </cell>
          <cell r="AD327">
            <v>974</v>
          </cell>
          <cell r="AE327">
            <v>2203</v>
          </cell>
          <cell r="AF327">
            <v>1139</v>
          </cell>
          <cell r="AG327">
            <v>1064</v>
          </cell>
          <cell r="AH327">
            <v>2255</v>
          </cell>
          <cell r="AI327">
            <v>1149</v>
          </cell>
          <cell r="AJ327">
            <v>1106</v>
          </cell>
          <cell r="AK327">
            <v>2290</v>
          </cell>
          <cell r="AL327">
            <v>1175</v>
          </cell>
          <cell r="AM327">
            <v>1115</v>
          </cell>
          <cell r="AN327">
            <v>2233</v>
          </cell>
          <cell r="AO327">
            <v>1196</v>
          </cell>
          <cell r="AP327">
            <v>1037</v>
          </cell>
          <cell r="AQ327">
            <v>2256</v>
          </cell>
          <cell r="AR327">
            <v>1155</v>
          </cell>
          <cell r="AS327">
            <v>1101</v>
          </cell>
          <cell r="AT327">
            <v>2157</v>
          </cell>
          <cell r="AU327">
            <v>1106</v>
          </cell>
          <cell r="AV327">
            <v>1051</v>
          </cell>
          <cell r="AW327">
            <v>2093</v>
          </cell>
          <cell r="AX327">
            <v>1052</v>
          </cell>
          <cell r="AY327">
            <v>1041</v>
          </cell>
          <cell r="AZ327">
            <v>2095</v>
          </cell>
          <cell r="BA327">
            <v>1070</v>
          </cell>
          <cell r="BB327">
            <v>1025</v>
          </cell>
          <cell r="BC327">
            <v>2128</v>
          </cell>
          <cell r="BD327">
            <v>1121</v>
          </cell>
          <cell r="BE327">
            <v>1007</v>
          </cell>
          <cell r="BF327">
            <v>2015</v>
          </cell>
          <cell r="BG327">
            <v>1013</v>
          </cell>
          <cell r="BH327">
            <v>1002</v>
          </cell>
          <cell r="BI327">
            <v>1992</v>
          </cell>
          <cell r="BJ327">
            <v>977</v>
          </cell>
          <cell r="BK327">
            <v>1015</v>
          </cell>
          <cell r="BL327">
            <v>1930</v>
          </cell>
          <cell r="BM327">
            <v>1028</v>
          </cell>
          <cell r="BN327">
            <v>902</v>
          </cell>
          <cell r="BO327">
            <v>1938</v>
          </cell>
          <cell r="BP327">
            <v>1003</v>
          </cell>
          <cell r="BQ327">
            <v>935</v>
          </cell>
          <cell r="BR327">
            <v>2029</v>
          </cell>
          <cell r="BS327">
            <v>1073</v>
          </cell>
          <cell r="BT327">
            <v>956</v>
          </cell>
          <cell r="BU327">
            <v>1988</v>
          </cell>
          <cell r="BV327">
            <v>1043</v>
          </cell>
          <cell r="BW327">
            <v>945</v>
          </cell>
          <cell r="BX327">
            <v>1892</v>
          </cell>
          <cell r="BY327">
            <v>993</v>
          </cell>
          <cell r="BZ327">
            <v>899</v>
          </cell>
          <cell r="CA327">
            <v>1574</v>
          </cell>
          <cell r="CB327">
            <v>789</v>
          </cell>
          <cell r="CC327">
            <v>785</v>
          </cell>
          <cell r="CD327">
            <v>1429</v>
          </cell>
          <cell r="CE327">
            <v>760</v>
          </cell>
          <cell r="CF327">
            <v>669</v>
          </cell>
          <cell r="CG327">
            <v>1434</v>
          </cell>
          <cell r="CH327">
            <v>730</v>
          </cell>
          <cell r="CI327">
            <v>704</v>
          </cell>
          <cell r="CJ327">
            <v>1433</v>
          </cell>
          <cell r="CK327">
            <v>751</v>
          </cell>
          <cell r="CL327">
            <v>682</v>
          </cell>
          <cell r="CM327">
            <v>1412</v>
          </cell>
          <cell r="CN327">
            <v>754</v>
          </cell>
          <cell r="CO327">
            <v>658</v>
          </cell>
          <cell r="CP327">
            <v>1385</v>
          </cell>
          <cell r="CQ327">
            <v>752</v>
          </cell>
          <cell r="CR327">
            <v>633</v>
          </cell>
          <cell r="CS327">
            <v>1531</v>
          </cell>
          <cell r="CT327">
            <v>810</v>
          </cell>
          <cell r="CU327">
            <v>721</v>
          </cell>
          <cell r="CV327">
            <v>1586</v>
          </cell>
          <cell r="CW327">
            <v>834</v>
          </cell>
          <cell r="CX327">
            <v>752</v>
          </cell>
          <cell r="CY327">
            <v>1748</v>
          </cell>
          <cell r="CZ327">
            <v>878</v>
          </cell>
          <cell r="DA327">
            <v>870</v>
          </cell>
          <cell r="DB327">
            <v>1703</v>
          </cell>
          <cell r="DC327">
            <v>863</v>
          </cell>
          <cell r="DD327">
            <v>840</v>
          </cell>
          <cell r="DE327">
            <v>1730</v>
          </cell>
          <cell r="DF327">
            <v>855</v>
          </cell>
          <cell r="DG327">
            <v>875</v>
          </cell>
          <cell r="DH327">
            <v>1670</v>
          </cell>
          <cell r="DI327">
            <v>749</v>
          </cell>
          <cell r="DJ327">
            <v>921</v>
          </cell>
          <cell r="DK327">
            <v>1655</v>
          </cell>
          <cell r="DL327">
            <v>766</v>
          </cell>
          <cell r="DM327">
            <v>889</v>
          </cell>
          <cell r="DN327">
            <v>1805</v>
          </cell>
          <cell r="DO327">
            <v>827</v>
          </cell>
          <cell r="DP327">
            <v>978</v>
          </cell>
          <cell r="DQ327">
            <v>1904</v>
          </cell>
          <cell r="DR327">
            <v>873</v>
          </cell>
          <cell r="DS327">
            <v>1031</v>
          </cell>
          <cell r="DT327">
            <v>2070</v>
          </cell>
          <cell r="DU327">
            <v>947</v>
          </cell>
          <cell r="DV327">
            <v>1123</v>
          </cell>
          <cell r="DW327">
            <v>2271</v>
          </cell>
          <cell r="DX327">
            <v>1034</v>
          </cell>
          <cell r="DY327">
            <v>1237</v>
          </cell>
          <cell r="DZ327">
            <v>2193</v>
          </cell>
          <cell r="EA327">
            <v>1052</v>
          </cell>
          <cell r="EB327">
            <v>1141</v>
          </cell>
          <cell r="EC327">
            <v>2230</v>
          </cell>
          <cell r="ED327">
            <v>1062</v>
          </cell>
          <cell r="EE327">
            <v>1168</v>
          </cell>
          <cell r="EF327">
            <v>2380</v>
          </cell>
          <cell r="EG327">
            <v>1178</v>
          </cell>
          <cell r="EH327">
            <v>1202</v>
          </cell>
          <cell r="EI327">
            <v>2292</v>
          </cell>
          <cell r="EJ327">
            <v>1118</v>
          </cell>
          <cell r="EK327">
            <v>1174</v>
          </cell>
          <cell r="EL327">
            <v>2334</v>
          </cell>
          <cell r="EM327">
            <v>1119</v>
          </cell>
          <cell r="EN327">
            <v>1215</v>
          </cell>
          <cell r="EO327">
            <v>2442</v>
          </cell>
          <cell r="EP327">
            <v>1233</v>
          </cell>
          <cell r="EQ327">
            <v>1209</v>
          </cell>
          <cell r="ER327">
            <v>2469</v>
          </cell>
          <cell r="ES327">
            <v>1213</v>
          </cell>
          <cell r="ET327">
            <v>1256</v>
          </cell>
          <cell r="EU327">
            <v>2580</v>
          </cell>
          <cell r="EV327">
            <v>1265</v>
          </cell>
          <cell r="EW327">
            <v>1315</v>
          </cell>
          <cell r="EX327">
            <v>2554</v>
          </cell>
          <cell r="EY327">
            <v>1244</v>
          </cell>
          <cell r="EZ327">
            <v>1310</v>
          </cell>
          <cell r="FA327">
            <v>2535</v>
          </cell>
          <cell r="FB327">
            <v>1295</v>
          </cell>
          <cell r="FC327">
            <v>1240</v>
          </cell>
          <cell r="FD327">
            <v>2568</v>
          </cell>
          <cell r="FE327">
            <v>1314</v>
          </cell>
          <cell r="FF327">
            <v>1254</v>
          </cell>
          <cell r="FG327">
            <v>2431</v>
          </cell>
          <cell r="FH327">
            <v>1132</v>
          </cell>
          <cell r="FI327">
            <v>1299</v>
          </cell>
          <cell r="FJ327">
            <v>2584</v>
          </cell>
          <cell r="FK327">
            <v>1241</v>
          </cell>
          <cell r="FL327">
            <v>1343</v>
          </cell>
          <cell r="FM327">
            <v>2500</v>
          </cell>
          <cell r="FN327">
            <v>1280</v>
          </cell>
          <cell r="FO327">
            <v>1220</v>
          </cell>
          <cell r="FP327">
            <v>2618</v>
          </cell>
          <cell r="FQ327">
            <v>1274</v>
          </cell>
          <cell r="FR327">
            <v>1344</v>
          </cell>
          <cell r="FS327">
            <v>2565</v>
          </cell>
          <cell r="FT327">
            <v>1240</v>
          </cell>
          <cell r="FU327">
            <v>1325</v>
          </cell>
          <cell r="FV327">
            <v>2469</v>
          </cell>
          <cell r="FW327">
            <v>1282</v>
          </cell>
          <cell r="FX327">
            <v>1187</v>
          </cell>
          <cell r="FY327">
            <v>2398</v>
          </cell>
          <cell r="FZ327">
            <v>1204</v>
          </cell>
          <cell r="GA327">
            <v>1194</v>
          </cell>
          <cell r="GB327">
            <v>2375</v>
          </cell>
          <cell r="GC327">
            <v>1152</v>
          </cell>
          <cell r="GD327">
            <v>1223</v>
          </cell>
          <cell r="GE327">
            <v>2248</v>
          </cell>
          <cell r="GF327">
            <v>1162</v>
          </cell>
          <cell r="GG327">
            <v>1086</v>
          </cell>
          <cell r="GH327">
            <v>2065</v>
          </cell>
          <cell r="GI327">
            <v>1047</v>
          </cell>
          <cell r="GJ327">
            <v>1018</v>
          </cell>
          <cell r="GK327">
            <v>2165</v>
          </cell>
          <cell r="GL327">
            <v>1111</v>
          </cell>
          <cell r="GM327">
            <v>1054</v>
          </cell>
          <cell r="GN327">
            <v>1969</v>
          </cell>
          <cell r="GO327">
            <v>1008</v>
          </cell>
          <cell r="GP327">
            <v>961</v>
          </cell>
          <cell r="GQ327">
            <v>1862</v>
          </cell>
          <cell r="GR327">
            <v>958</v>
          </cell>
          <cell r="GS327">
            <v>904</v>
          </cell>
          <cell r="GT327">
            <v>1761</v>
          </cell>
          <cell r="GU327">
            <v>853</v>
          </cell>
          <cell r="GV327">
            <v>908</v>
          </cell>
          <cell r="GW327">
            <v>1734</v>
          </cell>
          <cell r="GX327">
            <v>897</v>
          </cell>
          <cell r="GY327">
            <v>837</v>
          </cell>
          <cell r="GZ327">
            <v>1616</v>
          </cell>
          <cell r="HA327">
            <v>797</v>
          </cell>
          <cell r="HB327">
            <v>819</v>
          </cell>
          <cell r="HC327">
            <v>1678</v>
          </cell>
          <cell r="HD327">
            <v>812</v>
          </cell>
          <cell r="HE327">
            <v>866</v>
          </cell>
          <cell r="HF327">
            <v>1597</v>
          </cell>
          <cell r="HG327">
            <v>793</v>
          </cell>
          <cell r="HH327">
            <v>804</v>
          </cell>
          <cell r="HI327">
            <v>1648</v>
          </cell>
          <cell r="HJ327">
            <v>731</v>
          </cell>
          <cell r="HK327">
            <v>917</v>
          </cell>
          <cell r="HL327">
            <v>1655</v>
          </cell>
          <cell r="HM327">
            <v>787</v>
          </cell>
          <cell r="HN327">
            <v>868</v>
          </cell>
          <cell r="HO327">
            <v>1869</v>
          </cell>
          <cell r="HP327">
            <v>924</v>
          </cell>
          <cell r="HQ327">
            <v>945</v>
          </cell>
          <cell r="HR327">
            <v>2051</v>
          </cell>
          <cell r="HS327">
            <v>1006</v>
          </cell>
          <cell r="HT327">
            <v>1045</v>
          </cell>
          <cell r="HU327">
            <v>1482</v>
          </cell>
          <cell r="HV327">
            <v>653</v>
          </cell>
          <cell r="HW327">
            <v>829</v>
          </cell>
          <cell r="HX327">
            <v>1472</v>
          </cell>
          <cell r="HY327">
            <v>693</v>
          </cell>
          <cell r="HZ327">
            <v>779</v>
          </cell>
          <cell r="IA327">
            <v>1516</v>
          </cell>
          <cell r="IB327">
            <v>710</v>
          </cell>
          <cell r="IC327">
            <v>806</v>
          </cell>
          <cell r="ID327">
            <v>1308</v>
          </cell>
          <cell r="IE327">
            <v>639</v>
          </cell>
          <cell r="IF327">
            <v>669</v>
          </cell>
          <cell r="IG327">
            <v>1230</v>
          </cell>
          <cell r="IH327">
            <v>595</v>
          </cell>
          <cell r="II327">
            <v>635</v>
          </cell>
          <cell r="IJ327">
            <v>1071</v>
          </cell>
          <cell r="IK327">
            <v>512</v>
          </cell>
          <cell r="IL327">
            <v>559</v>
          </cell>
          <cell r="IM327">
            <v>1070</v>
          </cell>
          <cell r="IN327">
            <v>522</v>
          </cell>
          <cell r="IO327">
            <v>548</v>
          </cell>
          <cell r="IP327">
            <v>1070</v>
          </cell>
          <cell r="IQ327">
            <v>482</v>
          </cell>
          <cell r="IR327">
            <v>588</v>
          </cell>
          <cell r="IS327">
            <v>1044</v>
          </cell>
          <cell r="IT327">
            <v>479</v>
          </cell>
          <cell r="IU327">
            <v>565</v>
          </cell>
          <cell r="IV327">
            <v>1014</v>
          </cell>
          <cell r="IW327">
            <v>509</v>
          </cell>
          <cell r="IX327">
            <v>505</v>
          </cell>
          <cell r="IY327">
            <v>950</v>
          </cell>
          <cell r="IZ327">
            <v>420</v>
          </cell>
          <cell r="JA327">
            <v>530</v>
          </cell>
          <cell r="JB327">
            <v>865</v>
          </cell>
          <cell r="JC327">
            <v>395</v>
          </cell>
          <cell r="JD327">
            <v>470</v>
          </cell>
          <cell r="JE327">
            <v>807</v>
          </cell>
          <cell r="JF327">
            <v>359</v>
          </cell>
          <cell r="JG327">
            <v>448</v>
          </cell>
          <cell r="JH327">
            <v>730</v>
          </cell>
          <cell r="JI327">
            <v>339</v>
          </cell>
          <cell r="JJ327">
            <v>391</v>
          </cell>
          <cell r="JK327">
            <v>723</v>
          </cell>
          <cell r="JL327">
            <v>304</v>
          </cell>
          <cell r="JM327">
            <v>419</v>
          </cell>
          <cell r="JN327">
            <v>643</v>
          </cell>
          <cell r="JO327">
            <v>289</v>
          </cell>
          <cell r="JP327">
            <v>354</v>
          </cell>
          <cell r="JQ327">
            <v>566</v>
          </cell>
          <cell r="JR327">
            <v>230</v>
          </cell>
          <cell r="JS327">
            <v>336</v>
          </cell>
          <cell r="JT327">
            <v>504</v>
          </cell>
          <cell r="JU327">
            <v>211</v>
          </cell>
          <cell r="JV327">
            <v>293</v>
          </cell>
          <cell r="JW327">
            <v>415</v>
          </cell>
          <cell r="JX327">
            <v>170</v>
          </cell>
          <cell r="JY327">
            <v>245</v>
          </cell>
          <cell r="JZ327">
            <v>333</v>
          </cell>
          <cell r="KA327">
            <v>127</v>
          </cell>
          <cell r="KB327">
            <v>206</v>
          </cell>
          <cell r="KC327">
            <v>322</v>
          </cell>
          <cell r="KD327">
            <v>99</v>
          </cell>
          <cell r="KE327">
            <v>223</v>
          </cell>
          <cell r="KF327">
            <v>1315</v>
          </cell>
          <cell r="KG327">
            <v>386</v>
          </cell>
          <cell r="KH327">
            <v>929</v>
          </cell>
        </row>
        <row r="328">
          <cell r="C328" t="str">
            <v>Wolverhampton</v>
          </cell>
          <cell r="D328" t="str">
            <v>E08000031</v>
          </cell>
          <cell r="E328" t="str">
            <v>Metropolitan District</v>
          </cell>
          <cell r="F328">
            <v>254406</v>
          </cell>
          <cell r="G328">
            <v>159746</v>
          </cell>
          <cell r="H328">
            <v>8.3537118899999996</v>
          </cell>
          <cell r="I328">
            <v>0.62791758056020697</v>
          </cell>
          <cell r="J328">
            <v>15266</v>
          </cell>
          <cell r="K328">
            <v>14580</v>
          </cell>
          <cell r="L328">
            <v>17903</v>
          </cell>
          <cell r="M328">
            <v>18027</v>
          </cell>
          <cell r="N328">
            <v>16698</v>
          </cell>
          <cell r="O328">
            <v>16111</v>
          </cell>
          <cell r="P328">
            <v>16874</v>
          </cell>
          <cell r="Q328">
            <v>17549</v>
          </cell>
          <cell r="R328">
            <v>13254</v>
          </cell>
          <cell r="S328">
            <v>13484</v>
          </cell>
          <cell r="T328">
            <v>125763</v>
          </cell>
          <cell r="U328">
            <v>128643</v>
          </cell>
          <cell r="V328">
            <v>3508</v>
          </cell>
          <cell r="W328">
            <v>1795</v>
          </cell>
          <cell r="X328">
            <v>1713</v>
          </cell>
          <cell r="Y328">
            <v>3619</v>
          </cell>
          <cell r="Z328">
            <v>1872</v>
          </cell>
          <cell r="AA328">
            <v>1747</v>
          </cell>
          <cell r="AB328">
            <v>3582</v>
          </cell>
          <cell r="AC328">
            <v>1844</v>
          </cell>
          <cell r="AD328">
            <v>1738</v>
          </cell>
          <cell r="AE328">
            <v>3710</v>
          </cell>
          <cell r="AF328">
            <v>1907</v>
          </cell>
          <cell r="AG328">
            <v>1803</v>
          </cell>
          <cell r="AH328">
            <v>3649</v>
          </cell>
          <cell r="AI328">
            <v>1816</v>
          </cell>
          <cell r="AJ328">
            <v>1833</v>
          </cell>
          <cell r="AK328">
            <v>3528</v>
          </cell>
          <cell r="AL328">
            <v>1867</v>
          </cell>
          <cell r="AM328">
            <v>1661</v>
          </cell>
          <cell r="AN328">
            <v>3291</v>
          </cell>
          <cell r="AO328">
            <v>1684</v>
          </cell>
          <cell r="AP328">
            <v>1607</v>
          </cell>
          <cell r="AQ328">
            <v>3460</v>
          </cell>
          <cell r="AR328">
            <v>1798</v>
          </cell>
          <cell r="AS328">
            <v>1662</v>
          </cell>
          <cell r="AT328">
            <v>3232</v>
          </cell>
          <cell r="AU328">
            <v>1552</v>
          </cell>
          <cell r="AV328">
            <v>1680</v>
          </cell>
          <cell r="AW328">
            <v>3121</v>
          </cell>
          <cell r="AX328">
            <v>1584</v>
          </cell>
          <cell r="AY328">
            <v>1537</v>
          </cell>
          <cell r="AZ328">
            <v>3078</v>
          </cell>
          <cell r="BA328">
            <v>1625</v>
          </cell>
          <cell r="BB328">
            <v>1453</v>
          </cell>
          <cell r="BC328">
            <v>2948</v>
          </cell>
          <cell r="BD328">
            <v>1509</v>
          </cell>
          <cell r="BE328">
            <v>1439</v>
          </cell>
          <cell r="BF328">
            <v>2789</v>
          </cell>
          <cell r="BG328">
            <v>1411</v>
          </cell>
          <cell r="BH328">
            <v>1378</v>
          </cell>
          <cell r="BI328">
            <v>2750</v>
          </cell>
          <cell r="BJ328">
            <v>1397</v>
          </cell>
          <cell r="BK328">
            <v>1353</v>
          </cell>
          <cell r="BL328">
            <v>2802</v>
          </cell>
          <cell r="BM328">
            <v>1446</v>
          </cell>
          <cell r="BN328">
            <v>1356</v>
          </cell>
          <cell r="BO328">
            <v>2905</v>
          </cell>
          <cell r="BP328">
            <v>1481</v>
          </cell>
          <cell r="BQ328">
            <v>1424</v>
          </cell>
          <cell r="BR328">
            <v>3075</v>
          </cell>
          <cell r="BS328">
            <v>1603</v>
          </cell>
          <cell r="BT328">
            <v>1472</v>
          </cell>
          <cell r="BU328">
            <v>3120</v>
          </cell>
          <cell r="BV328">
            <v>1566</v>
          </cell>
          <cell r="BW328">
            <v>1554</v>
          </cell>
          <cell r="BX328">
            <v>3300</v>
          </cell>
          <cell r="BY328">
            <v>1683</v>
          </cell>
          <cell r="BZ328">
            <v>1617</v>
          </cell>
          <cell r="CA328">
            <v>2965</v>
          </cell>
          <cell r="CB328">
            <v>1570</v>
          </cell>
          <cell r="CC328">
            <v>1395</v>
          </cell>
          <cell r="CD328">
            <v>3006</v>
          </cell>
          <cell r="CE328">
            <v>1594</v>
          </cell>
          <cell r="CF328">
            <v>1412</v>
          </cell>
          <cell r="CG328">
            <v>3359</v>
          </cell>
          <cell r="CH328">
            <v>1720</v>
          </cell>
          <cell r="CI328">
            <v>1639</v>
          </cell>
          <cell r="CJ328">
            <v>3515</v>
          </cell>
          <cell r="CK328">
            <v>1770</v>
          </cell>
          <cell r="CL328">
            <v>1745</v>
          </cell>
          <cell r="CM328">
            <v>3709</v>
          </cell>
          <cell r="CN328">
            <v>1888</v>
          </cell>
          <cell r="CO328">
            <v>1821</v>
          </cell>
          <cell r="CP328">
            <v>3797</v>
          </cell>
          <cell r="CQ328">
            <v>1872</v>
          </cell>
          <cell r="CR328">
            <v>1925</v>
          </cell>
          <cell r="CS328">
            <v>3580</v>
          </cell>
          <cell r="CT328">
            <v>1763</v>
          </cell>
          <cell r="CU328">
            <v>1817</v>
          </cell>
          <cell r="CV328">
            <v>3739</v>
          </cell>
          <cell r="CW328">
            <v>1858</v>
          </cell>
          <cell r="CX328">
            <v>1881</v>
          </cell>
          <cell r="CY328">
            <v>3750</v>
          </cell>
          <cell r="CZ328">
            <v>1889</v>
          </cell>
          <cell r="DA328">
            <v>1861</v>
          </cell>
          <cell r="DB328">
            <v>3549</v>
          </cell>
          <cell r="DC328">
            <v>1688</v>
          </cell>
          <cell r="DD328">
            <v>1861</v>
          </cell>
          <cell r="DE328">
            <v>3773</v>
          </cell>
          <cell r="DF328">
            <v>1922</v>
          </cell>
          <cell r="DG328">
            <v>1851</v>
          </cell>
          <cell r="DH328">
            <v>3654</v>
          </cell>
          <cell r="DI328">
            <v>1873</v>
          </cell>
          <cell r="DJ328">
            <v>1781</v>
          </cell>
          <cell r="DK328">
            <v>3576</v>
          </cell>
          <cell r="DL328">
            <v>1758</v>
          </cell>
          <cell r="DM328">
            <v>1818</v>
          </cell>
          <cell r="DN328">
            <v>3500</v>
          </cell>
          <cell r="DO328">
            <v>1810</v>
          </cell>
          <cell r="DP328">
            <v>1690</v>
          </cell>
          <cell r="DQ328">
            <v>3393</v>
          </cell>
          <cell r="DR328">
            <v>1642</v>
          </cell>
          <cell r="DS328">
            <v>1751</v>
          </cell>
          <cell r="DT328">
            <v>3416</v>
          </cell>
          <cell r="DU328">
            <v>1700</v>
          </cell>
          <cell r="DV328">
            <v>1716</v>
          </cell>
          <cell r="DW328">
            <v>3469</v>
          </cell>
          <cell r="DX328">
            <v>1766</v>
          </cell>
          <cell r="DY328">
            <v>1703</v>
          </cell>
          <cell r="DZ328">
            <v>3283</v>
          </cell>
          <cell r="EA328">
            <v>1620</v>
          </cell>
          <cell r="EB328">
            <v>1663</v>
          </cell>
          <cell r="EC328">
            <v>3011</v>
          </cell>
          <cell r="ED328">
            <v>1496</v>
          </cell>
          <cell r="EE328">
            <v>1515</v>
          </cell>
          <cell r="EF328">
            <v>2903</v>
          </cell>
          <cell r="EG328">
            <v>1468</v>
          </cell>
          <cell r="EH328">
            <v>1435</v>
          </cell>
          <cell r="EI328">
            <v>3147</v>
          </cell>
          <cell r="EJ328">
            <v>1644</v>
          </cell>
          <cell r="EK328">
            <v>1503</v>
          </cell>
          <cell r="EL328">
            <v>3042</v>
          </cell>
          <cell r="EM328">
            <v>1547</v>
          </cell>
          <cell r="EN328">
            <v>1495</v>
          </cell>
          <cell r="EO328">
            <v>3216</v>
          </cell>
          <cell r="EP328">
            <v>1701</v>
          </cell>
          <cell r="EQ328">
            <v>1515</v>
          </cell>
          <cell r="ER328">
            <v>3444</v>
          </cell>
          <cell r="ES328">
            <v>1793</v>
          </cell>
          <cell r="ET328">
            <v>1651</v>
          </cell>
          <cell r="EU328">
            <v>3512</v>
          </cell>
          <cell r="EV328">
            <v>1783</v>
          </cell>
          <cell r="EW328">
            <v>1729</v>
          </cell>
          <cell r="EX328">
            <v>3782</v>
          </cell>
          <cell r="EY328">
            <v>1880</v>
          </cell>
          <cell r="EZ328">
            <v>1902</v>
          </cell>
          <cell r="FA328">
            <v>3617</v>
          </cell>
          <cell r="FB328">
            <v>1713</v>
          </cell>
          <cell r="FC328">
            <v>1904</v>
          </cell>
          <cell r="FD328">
            <v>3503</v>
          </cell>
          <cell r="FE328">
            <v>1755</v>
          </cell>
          <cell r="FF328">
            <v>1748</v>
          </cell>
          <cell r="FG328">
            <v>3457</v>
          </cell>
          <cell r="FH328">
            <v>1705</v>
          </cell>
          <cell r="FI328">
            <v>1752</v>
          </cell>
          <cell r="FJ328">
            <v>3498</v>
          </cell>
          <cell r="FK328">
            <v>1738</v>
          </cell>
          <cell r="FL328">
            <v>1760</v>
          </cell>
          <cell r="FM328">
            <v>3577</v>
          </cell>
          <cell r="FN328">
            <v>1811</v>
          </cell>
          <cell r="FO328">
            <v>1766</v>
          </cell>
          <cell r="FP328">
            <v>3453</v>
          </cell>
          <cell r="FQ328">
            <v>1657</v>
          </cell>
          <cell r="FR328">
            <v>1796</v>
          </cell>
          <cell r="FS328">
            <v>3400</v>
          </cell>
          <cell r="FT328">
            <v>1664</v>
          </cell>
          <cell r="FU328">
            <v>1736</v>
          </cell>
          <cell r="FV328">
            <v>3404</v>
          </cell>
          <cell r="FW328">
            <v>1676</v>
          </cell>
          <cell r="FX328">
            <v>1728</v>
          </cell>
          <cell r="FY328">
            <v>3309</v>
          </cell>
          <cell r="FZ328">
            <v>1572</v>
          </cell>
          <cell r="GA328">
            <v>1737</v>
          </cell>
          <cell r="GB328">
            <v>3205</v>
          </cell>
          <cell r="GC328">
            <v>1583</v>
          </cell>
          <cell r="GD328">
            <v>1622</v>
          </cell>
          <cell r="GE328">
            <v>3002</v>
          </cell>
          <cell r="GF328">
            <v>1488</v>
          </cell>
          <cell r="GG328">
            <v>1514</v>
          </cell>
          <cell r="GH328">
            <v>2894</v>
          </cell>
          <cell r="GI328">
            <v>1449</v>
          </cell>
          <cell r="GJ328">
            <v>1445</v>
          </cell>
          <cell r="GK328">
            <v>2855</v>
          </cell>
          <cell r="GL328">
            <v>1416</v>
          </cell>
          <cell r="GM328">
            <v>1439</v>
          </cell>
          <cell r="GN328">
            <v>2751</v>
          </cell>
          <cell r="GO328">
            <v>1344</v>
          </cell>
          <cell r="GP328">
            <v>1407</v>
          </cell>
          <cell r="GQ328">
            <v>2662</v>
          </cell>
          <cell r="GR328">
            <v>1319</v>
          </cell>
          <cell r="GS328">
            <v>1343</v>
          </cell>
          <cell r="GT328">
            <v>2505</v>
          </cell>
          <cell r="GU328">
            <v>1237</v>
          </cell>
          <cell r="GV328">
            <v>1268</v>
          </cell>
          <cell r="GW328">
            <v>2616</v>
          </cell>
          <cell r="GX328">
            <v>1297</v>
          </cell>
          <cell r="GY328">
            <v>1319</v>
          </cell>
          <cell r="GZ328">
            <v>2466</v>
          </cell>
          <cell r="HA328">
            <v>1221</v>
          </cell>
          <cell r="HB328">
            <v>1245</v>
          </cell>
          <cell r="HC328">
            <v>2478</v>
          </cell>
          <cell r="HD328">
            <v>1220</v>
          </cell>
          <cell r="HE328">
            <v>1258</v>
          </cell>
          <cell r="HF328">
            <v>2509</v>
          </cell>
          <cell r="HG328">
            <v>1263</v>
          </cell>
          <cell r="HH328">
            <v>1246</v>
          </cell>
          <cell r="HI328">
            <v>2415</v>
          </cell>
          <cell r="HJ328">
            <v>1162</v>
          </cell>
          <cell r="HK328">
            <v>1253</v>
          </cell>
          <cell r="HL328">
            <v>2411</v>
          </cell>
          <cell r="HM328">
            <v>1158</v>
          </cell>
          <cell r="HN328">
            <v>1253</v>
          </cell>
          <cell r="HO328">
            <v>2465</v>
          </cell>
          <cell r="HP328">
            <v>1224</v>
          </cell>
          <cell r="HQ328">
            <v>1241</v>
          </cell>
          <cell r="HR328">
            <v>2477</v>
          </cell>
          <cell r="HS328">
            <v>1240</v>
          </cell>
          <cell r="HT328">
            <v>1237</v>
          </cell>
          <cell r="HU328">
            <v>2055</v>
          </cell>
          <cell r="HV328">
            <v>1010</v>
          </cell>
          <cell r="HW328">
            <v>1045</v>
          </cell>
          <cell r="HX328">
            <v>2015</v>
          </cell>
          <cell r="HY328">
            <v>952</v>
          </cell>
          <cell r="HZ328">
            <v>1063</v>
          </cell>
          <cell r="IA328">
            <v>2203</v>
          </cell>
          <cell r="IB328">
            <v>1027</v>
          </cell>
          <cell r="IC328">
            <v>1176</v>
          </cell>
          <cell r="ID328">
            <v>2045</v>
          </cell>
          <cell r="IE328">
            <v>958</v>
          </cell>
          <cell r="IF328">
            <v>1087</v>
          </cell>
          <cell r="IG328">
            <v>1826</v>
          </cell>
          <cell r="IH328">
            <v>890</v>
          </cell>
          <cell r="II328">
            <v>936</v>
          </cell>
          <cell r="IJ328">
            <v>1740</v>
          </cell>
          <cell r="IK328">
            <v>803</v>
          </cell>
          <cell r="IL328">
            <v>937</v>
          </cell>
          <cell r="IM328">
            <v>1833</v>
          </cell>
          <cell r="IN328">
            <v>832</v>
          </cell>
          <cell r="IO328">
            <v>1001</v>
          </cell>
          <cell r="IP328">
            <v>1733</v>
          </cell>
          <cell r="IQ328">
            <v>785</v>
          </cell>
          <cell r="IR328">
            <v>948</v>
          </cell>
          <cell r="IS328">
            <v>1733</v>
          </cell>
          <cell r="IT328">
            <v>813</v>
          </cell>
          <cell r="IU328">
            <v>920</v>
          </cell>
          <cell r="IV328">
            <v>1637</v>
          </cell>
          <cell r="IW328">
            <v>739</v>
          </cell>
          <cell r="IX328">
            <v>898</v>
          </cell>
          <cell r="IY328">
            <v>1538</v>
          </cell>
          <cell r="IZ328">
            <v>683</v>
          </cell>
          <cell r="JA328">
            <v>855</v>
          </cell>
          <cell r="JB328">
            <v>1414</v>
          </cell>
          <cell r="JC328">
            <v>617</v>
          </cell>
          <cell r="JD328">
            <v>797</v>
          </cell>
          <cell r="JE328">
            <v>1337</v>
          </cell>
          <cell r="JF328">
            <v>605</v>
          </cell>
          <cell r="JG328">
            <v>732</v>
          </cell>
          <cell r="JH328">
            <v>1272</v>
          </cell>
          <cell r="JI328">
            <v>544</v>
          </cell>
          <cell r="JJ328">
            <v>728</v>
          </cell>
          <cell r="JK328">
            <v>1243</v>
          </cell>
          <cell r="JL328">
            <v>509</v>
          </cell>
          <cell r="JM328">
            <v>734</v>
          </cell>
          <cell r="JN328">
            <v>1106</v>
          </cell>
          <cell r="JO328">
            <v>452</v>
          </cell>
          <cell r="JP328">
            <v>654</v>
          </cell>
          <cell r="JQ328">
            <v>1069</v>
          </cell>
          <cell r="JR328">
            <v>416</v>
          </cell>
          <cell r="JS328">
            <v>653</v>
          </cell>
          <cell r="JT328">
            <v>901</v>
          </cell>
          <cell r="JU328">
            <v>346</v>
          </cell>
          <cell r="JV328">
            <v>555</v>
          </cell>
          <cell r="JW328">
            <v>788</v>
          </cell>
          <cell r="JX328">
            <v>295</v>
          </cell>
          <cell r="JY328">
            <v>493</v>
          </cell>
          <cell r="JZ328">
            <v>676</v>
          </cell>
          <cell r="KA328">
            <v>250</v>
          </cell>
          <cell r="KB328">
            <v>426</v>
          </cell>
          <cell r="KC328">
            <v>578</v>
          </cell>
          <cell r="KD328">
            <v>233</v>
          </cell>
          <cell r="KE328">
            <v>345</v>
          </cell>
          <cell r="KF328">
            <v>2178</v>
          </cell>
          <cell r="KG328">
            <v>637</v>
          </cell>
          <cell r="KH328">
            <v>1541</v>
          </cell>
        </row>
        <row r="329">
          <cell r="C329" t="str">
            <v>Worcester</v>
          </cell>
          <cell r="D329" t="str">
            <v>E07000237</v>
          </cell>
          <cell r="E329" t="str">
            <v>Non-metropolitan District</v>
          </cell>
          <cell r="F329">
            <v>101328</v>
          </cell>
          <cell r="G329">
            <v>66095</v>
          </cell>
          <cell r="H329">
            <v>4.4439403799999999</v>
          </cell>
          <cell r="I329">
            <v>0.65228762040107369</v>
          </cell>
          <cell r="J329">
            <v>6874</v>
          </cell>
          <cell r="K329">
            <v>6967</v>
          </cell>
          <cell r="L329">
            <v>6967</v>
          </cell>
          <cell r="M329">
            <v>7121</v>
          </cell>
          <cell r="N329">
            <v>6663</v>
          </cell>
          <cell r="O329">
            <v>6665</v>
          </cell>
          <cell r="P329">
            <v>7172</v>
          </cell>
          <cell r="Q329">
            <v>6919</v>
          </cell>
          <cell r="R329">
            <v>5374</v>
          </cell>
          <cell r="S329">
            <v>5373</v>
          </cell>
          <cell r="T329">
            <v>50075</v>
          </cell>
          <cell r="U329">
            <v>51253</v>
          </cell>
          <cell r="V329">
            <v>1264</v>
          </cell>
          <cell r="W329">
            <v>671</v>
          </cell>
          <cell r="X329">
            <v>593</v>
          </cell>
          <cell r="Y329">
            <v>1221</v>
          </cell>
          <cell r="Z329">
            <v>647</v>
          </cell>
          <cell r="AA329">
            <v>574</v>
          </cell>
          <cell r="AB329">
            <v>1306</v>
          </cell>
          <cell r="AC329">
            <v>666</v>
          </cell>
          <cell r="AD329">
            <v>640</v>
          </cell>
          <cell r="AE329">
            <v>1243</v>
          </cell>
          <cell r="AF329">
            <v>658</v>
          </cell>
          <cell r="AG329">
            <v>585</v>
          </cell>
          <cell r="AH329">
            <v>1266</v>
          </cell>
          <cell r="AI329">
            <v>622</v>
          </cell>
          <cell r="AJ329">
            <v>644</v>
          </cell>
          <cell r="AK329">
            <v>1217</v>
          </cell>
          <cell r="AL329">
            <v>609</v>
          </cell>
          <cell r="AM329">
            <v>608</v>
          </cell>
          <cell r="AN329">
            <v>1247</v>
          </cell>
          <cell r="AO329">
            <v>674</v>
          </cell>
          <cell r="AP329">
            <v>573</v>
          </cell>
          <cell r="AQ329">
            <v>1215</v>
          </cell>
          <cell r="AR329">
            <v>633</v>
          </cell>
          <cell r="AS329">
            <v>582</v>
          </cell>
          <cell r="AT329">
            <v>1191</v>
          </cell>
          <cell r="AU329">
            <v>574</v>
          </cell>
          <cell r="AV329">
            <v>617</v>
          </cell>
          <cell r="AW329">
            <v>1154</v>
          </cell>
          <cell r="AX329">
            <v>552</v>
          </cell>
          <cell r="AY329">
            <v>602</v>
          </cell>
          <cell r="AZ329">
            <v>1101</v>
          </cell>
          <cell r="BA329">
            <v>562</v>
          </cell>
          <cell r="BB329">
            <v>539</v>
          </cell>
          <cell r="BC329">
            <v>1093</v>
          </cell>
          <cell r="BD329">
            <v>603</v>
          </cell>
          <cell r="BE329">
            <v>490</v>
          </cell>
          <cell r="BF329">
            <v>1060</v>
          </cell>
          <cell r="BG329">
            <v>557</v>
          </cell>
          <cell r="BH329">
            <v>503</v>
          </cell>
          <cell r="BI329">
            <v>1098</v>
          </cell>
          <cell r="BJ329">
            <v>576</v>
          </cell>
          <cell r="BK329">
            <v>522</v>
          </cell>
          <cell r="BL329">
            <v>1041</v>
          </cell>
          <cell r="BM329">
            <v>520</v>
          </cell>
          <cell r="BN329">
            <v>521</v>
          </cell>
          <cell r="BO329">
            <v>1071</v>
          </cell>
          <cell r="BP329">
            <v>522</v>
          </cell>
          <cell r="BQ329">
            <v>549</v>
          </cell>
          <cell r="BR329">
            <v>1081</v>
          </cell>
          <cell r="BS329">
            <v>565</v>
          </cell>
          <cell r="BT329">
            <v>516</v>
          </cell>
          <cell r="BU329">
            <v>1191</v>
          </cell>
          <cell r="BV329">
            <v>596</v>
          </cell>
          <cell r="BW329">
            <v>595</v>
          </cell>
          <cell r="BX329">
            <v>1280</v>
          </cell>
          <cell r="BY329">
            <v>668</v>
          </cell>
          <cell r="BZ329">
            <v>612</v>
          </cell>
          <cell r="CA329">
            <v>1579</v>
          </cell>
          <cell r="CB329">
            <v>763</v>
          </cell>
          <cell r="CC329">
            <v>816</v>
          </cell>
          <cell r="CD329">
            <v>1704</v>
          </cell>
          <cell r="CE329">
            <v>840</v>
          </cell>
          <cell r="CF329">
            <v>864</v>
          </cell>
          <cell r="CG329">
            <v>1884</v>
          </cell>
          <cell r="CH329">
            <v>894</v>
          </cell>
          <cell r="CI329">
            <v>990</v>
          </cell>
          <cell r="CJ329">
            <v>1797</v>
          </cell>
          <cell r="CK329">
            <v>891</v>
          </cell>
          <cell r="CL329">
            <v>906</v>
          </cell>
          <cell r="CM329">
            <v>1653</v>
          </cell>
          <cell r="CN329">
            <v>828</v>
          </cell>
          <cell r="CO329">
            <v>825</v>
          </cell>
          <cell r="CP329">
            <v>1672</v>
          </cell>
          <cell r="CQ329">
            <v>829</v>
          </cell>
          <cell r="CR329">
            <v>843</v>
          </cell>
          <cell r="CS329">
            <v>1685</v>
          </cell>
          <cell r="CT329">
            <v>869</v>
          </cell>
          <cell r="CU329">
            <v>816</v>
          </cell>
          <cell r="CV329">
            <v>1469</v>
          </cell>
          <cell r="CW329">
            <v>735</v>
          </cell>
          <cell r="CX329">
            <v>734</v>
          </cell>
          <cell r="CY329">
            <v>1327</v>
          </cell>
          <cell r="CZ329">
            <v>615</v>
          </cell>
          <cell r="DA329">
            <v>712</v>
          </cell>
          <cell r="DB329">
            <v>1246</v>
          </cell>
          <cell r="DC329">
            <v>628</v>
          </cell>
          <cell r="DD329">
            <v>618</v>
          </cell>
          <cell r="DE329">
            <v>1376</v>
          </cell>
          <cell r="DF329">
            <v>647</v>
          </cell>
          <cell r="DG329">
            <v>729</v>
          </cell>
          <cell r="DH329">
            <v>1383</v>
          </cell>
          <cell r="DI329">
            <v>711</v>
          </cell>
          <cell r="DJ329">
            <v>672</v>
          </cell>
          <cell r="DK329">
            <v>1377</v>
          </cell>
          <cell r="DL329">
            <v>659</v>
          </cell>
          <cell r="DM329">
            <v>718</v>
          </cell>
          <cell r="DN329">
            <v>1423</v>
          </cell>
          <cell r="DO329">
            <v>677</v>
          </cell>
          <cell r="DP329">
            <v>746</v>
          </cell>
          <cell r="DQ329">
            <v>1375</v>
          </cell>
          <cell r="DR329">
            <v>719</v>
          </cell>
          <cell r="DS329">
            <v>656</v>
          </cell>
          <cell r="DT329">
            <v>1427</v>
          </cell>
          <cell r="DU329">
            <v>707</v>
          </cell>
          <cell r="DV329">
            <v>720</v>
          </cell>
          <cell r="DW329">
            <v>1400</v>
          </cell>
          <cell r="DX329">
            <v>711</v>
          </cell>
          <cell r="DY329">
            <v>689</v>
          </cell>
          <cell r="DZ329">
            <v>1327</v>
          </cell>
          <cell r="EA329">
            <v>659</v>
          </cell>
          <cell r="EB329">
            <v>668</v>
          </cell>
          <cell r="EC329">
            <v>1285</v>
          </cell>
          <cell r="ED329">
            <v>731</v>
          </cell>
          <cell r="EE329">
            <v>554</v>
          </cell>
          <cell r="EF329">
            <v>1158</v>
          </cell>
          <cell r="EG329">
            <v>563</v>
          </cell>
          <cell r="EH329">
            <v>595</v>
          </cell>
          <cell r="EI329">
            <v>1249</v>
          </cell>
          <cell r="EJ329">
            <v>568</v>
          </cell>
          <cell r="EK329">
            <v>681</v>
          </cell>
          <cell r="EL329">
            <v>1274</v>
          </cell>
          <cell r="EM329">
            <v>623</v>
          </cell>
          <cell r="EN329">
            <v>651</v>
          </cell>
          <cell r="EO329">
            <v>1394</v>
          </cell>
          <cell r="EP329">
            <v>681</v>
          </cell>
          <cell r="EQ329">
            <v>713</v>
          </cell>
          <cell r="ER329">
            <v>1319</v>
          </cell>
          <cell r="ES329">
            <v>653</v>
          </cell>
          <cell r="ET329">
            <v>666</v>
          </cell>
          <cell r="EU329">
            <v>1448</v>
          </cell>
          <cell r="EV329">
            <v>752</v>
          </cell>
          <cell r="EW329">
            <v>696</v>
          </cell>
          <cell r="EX329">
            <v>1474</v>
          </cell>
          <cell r="EY329">
            <v>722</v>
          </cell>
          <cell r="EZ329">
            <v>752</v>
          </cell>
          <cell r="FA329">
            <v>1425</v>
          </cell>
          <cell r="FB329">
            <v>736</v>
          </cell>
          <cell r="FC329">
            <v>689</v>
          </cell>
          <cell r="FD329">
            <v>1534</v>
          </cell>
          <cell r="FE329">
            <v>784</v>
          </cell>
          <cell r="FF329">
            <v>750</v>
          </cell>
          <cell r="FG329">
            <v>1387</v>
          </cell>
          <cell r="FH329">
            <v>709</v>
          </cell>
          <cell r="FI329">
            <v>678</v>
          </cell>
          <cell r="FJ329">
            <v>1478</v>
          </cell>
          <cell r="FK329">
            <v>721</v>
          </cell>
          <cell r="FL329">
            <v>757</v>
          </cell>
          <cell r="FM329">
            <v>1395</v>
          </cell>
          <cell r="FN329">
            <v>691</v>
          </cell>
          <cell r="FO329">
            <v>704</v>
          </cell>
          <cell r="FP329">
            <v>1436</v>
          </cell>
          <cell r="FQ329">
            <v>742</v>
          </cell>
          <cell r="FR329">
            <v>694</v>
          </cell>
          <cell r="FS329">
            <v>1401</v>
          </cell>
          <cell r="FT329">
            <v>747</v>
          </cell>
          <cell r="FU329">
            <v>654</v>
          </cell>
          <cell r="FV329">
            <v>1405</v>
          </cell>
          <cell r="FW329">
            <v>708</v>
          </cell>
          <cell r="FX329">
            <v>697</v>
          </cell>
          <cell r="FY329">
            <v>1355</v>
          </cell>
          <cell r="FZ329">
            <v>679</v>
          </cell>
          <cell r="GA329">
            <v>676</v>
          </cell>
          <cell r="GB329">
            <v>1275</v>
          </cell>
          <cell r="GC329">
            <v>655</v>
          </cell>
          <cell r="GD329">
            <v>620</v>
          </cell>
          <cell r="GE329">
            <v>1193</v>
          </cell>
          <cell r="GF329">
            <v>625</v>
          </cell>
          <cell r="GG329">
            <v>568</v>
          </cell>
          <cell r="GH329">
            <v>1186</v>
          </cell>
          <cell r="GI329">
            <v>611</v>
          </cell>
          <cell r="GJ329">
            <v>575</v>
          </cell>
          <cell r="GK329">
            <v>1104</v>
          </cell>
          <cell r="GL329">
            <v>526</v>
          </cell>
          <cell r="GM329">
            <v>578</v>
          </cell>
          <cell r="GN329">
            <v>1059</v>
          </cell>
          <cell r="GO329">
            <v>535</v>
          </cell>
          <cell r="GP329">
            <v>524</v>
          </cell>
          <cell r="GQ329">
            <v>1063</v>
          </cell>
          <cell r="GR329">
            <v>521</v>
          </cell>
          <cell r="GS329">
            <v>542</v>
          </cell>
          <cell r="GT329">
            <v>1043</v>
          </cell>
          <cell r="GU329">
            <v>559</v>
          </cell>
          <cell r="GV329">
            <v>484</v>
          </cell>
          <cell r="GW329">
            <v>1045</v>
          </cell>
          <cell r="GX329">
            <v>523</v>
          </cell>
          <cell r="GY329">
            <v>522</v>
          </cell>
          <cell r="GZ329">
            <v>1064</v>
          </cell>
          <cell r="HA329">
            <v>490</v>
          </cell>
          <cell r="HB329">
            <v>574</v>
          </cell>
          <cell r="HC329">
            <v>981</v>
          </cell>
          <cell r="HD329">
            <v>500</v>
          </cell>
          <cell r="HE329">
            <v>481</v>
          </cell>
          <cell r="HF329">
            <v>1009</v>
          </cell>
          <cell r="HG329">
            <v>484</v>
          </cell>
          <cell r="HH329">
            <v>525</v>
          </cell>
          <cell r="HI329">
            <v>985</v>
          </cell>
          <cell r="HJ329">
            <v>485</v>
          </cell>
          <cell r="HK329">
            <v>500</v>
          </cell>
          <cell r="HL329">
            <v>1032</v>
          </cell>
          <cell r="HM329">
            <v>531</v>
          </cell>
          <cell r="HN329">
            <v>501</v>
          </cell>
          <cell r="HO329">
            <v>1085</v>
          </cell>
          <cell r="HP329">
            <v>524</v>
          </cell>
          <cell r="HQ329">
            <v>561</v>
          </cell>
          <cell r="HR329">
            <v>1127</v>
          </cell>
          <cell r="HS329">
            <v>569</v>
          </cell>
          <cell r="HT329">
            <v>558</v>
          </cell>
          <cell r="HU329">
            <v>868</v>
          </cell>
          <cell r="HV329">
            <v>394</v>
          </cell>
          <cell r="HW329">
            <v>474</v>
          </cell>
          <cell r="HX329">
            <v>850</v>
          </cell>
          <cell r="HY329">
            <v>415</v>
          </cell>
          <cell r="HZ329">
            <v>435</v>
          </cell>
          <cell r="IA329">
            <v>808</v>
          </cell>
          <cell r="IB329">
            <v>382</v>
          </cell>
          <cell r="IC329">
            <v>426</v>
          </cell>
          <cell r="ID329">
            <v>788</v>
          </cell>
          <cell r="IE329">
            <v>374</v>
          </cell>
          <cell r="IF329">
            <v>414</v>
          </cell>
          <cell r="IG329">
            <v>744</v>
          </cell>
          <cell r="IH329">
            <v>342</v>
          </cell>
          <cell r="II329">
            <v>402</v>
          </cell>
          <cell r="IJ329">
            <v>639</v>
          </cell>
          <cell r="IK329">
            <v>292</v>
          </cell>
          <cell r="IL329">
            <v>347</v>
          </cell>
          <cell r="IM329">
            <v>649</v>
          </cell>
          <cell r="IN329">
            <v>307</v>
          </cell>
          <cell r="IO329">
            <v>342</v>
          </cell>
          <cell r="IP329">
            <v>596</v>
          </cell>
          <cell r="IQ329">
            <v>273</v>
          </cell>
          <cell r="IR329">
            <v>323</v>
          </cell>
          <cell r="IS329">
            <v>621</v>
          </cell>
          <cell r="IT329">
            <v>286</v>
          </cell>
          <cell r="IU329">
            <v>335</v>
          </cell>
          <cell r="IV329">
            <v>616</v>
          </cell>
          <cell r="IW329">
            <v>280</v>
          </cell>
          <cell r="IX329">
            <v>336</v>
          </cell>
          <cell r="IY329">
            <v>573</v>
          </cell>
          <cell r="IZ329">
            <v>272</v>
          </cell>
          <cell r="JA329">
            <v>301</v>
          </cell>
          <cell r="JB329">
            <v>509</v>
          </cell>
          <cell r="JC329">
            <v>230</v>
          </cell>
          <cell r="JD329">
            <v>279</v>
          </cell>
          <cell r="JE329">
            <v>495</v>
          </cell>
          <cell r="JF329">
            <v>222</v>
          </cell>
          <cell r="JG329">
            <v>273</v>
          </cell>
          <cell r="JH329">
            <v>416</v>
          </cell>
          <cell r="JI329">
            <v>170</v>
          </cell>
          <cell r="JJ329">
            <v>246</v>
          </cell>
          <cell r="JK329">
            <v>444</v>
          </cell>
          <cell r="JL329">
            <v>173</v>
          </cell>
          <cell r="JM329">
            <v>271</v>
          </cell>
          <cell r="JN329">
            <v>407</v>
          </cell>
          <cell r="JO329">
            <v>164</v>
          </cell>
          <cell r="JP329">
            <v>243</v>
          </cell>
          <cell r="JQ329">
            <v>345</v>
          </cell>
          <cell r="JR329">
            <v>134</v>
          </cell>
          <cell r="JS329">
            <v>211</v>
          </cell>
          <cell r="JT329">
            <v>301</v>
          </cell>
          <cell r="JU329">
            <v>115</v>
          </cell>
          <cell r="JV329">
            <v>186</v>
          </cell>
          <cell r="JW329">
            <v>272</v>
          </cell>
          <cell r="JX329">
            <v>88</v>
          </cell>
          <cell r="JY329">
            <v>184</v>
          </cell>
          <cell r="JZ329">
            <v>232</v>
          </cell>
          <cell r="KA329">
            <v>76</v>
          </cell>
          <cell r="KB329">
            <v>156</v>
          </cell>
          <cell r="KC329">
            <v>209</v>
          </cell>
          <cell r="KD329">
            <v>65</v>
          </cell>
          <cell r="KE329">
            <v>144</v>
          </cell>
          <cell r="KF329">
            <v>834</v>
          </cell>
          <cell r="KG329">
            <v>216</v>
          </cell>
          <cell r="KH329">
            <v>618</v>
          </cell>
        </row>
        <row r="330">
          <cell r="C330" t="str">
            <v>Worthing</v>
          </cell>
          <cell r="D330" t="str">
            <v>E07000229</v>
          </cell>
          <cell r="E330" t="str">
            <v>Non-metropolitan District</v>
          </cell>
          <cell r="F330">
            <v>107736</v>
          </cell>
          <cell r="G330">
            <v>64684</v>
          </cell>
          <cell r="H330">
            <v>4.0381132799999992</v>
          </cell>
          <cell r="I330">
            <v>0.60039355461498478</v>
          </cell>
          <cell r="J330">
            <v>4841</v>
          </cell>
          <cell r="K330">
            <v>4688</v>
          </cell>
          <cell r="L330">
            <v>5906</v>
          </cell>
          <cell r="M330">
            <v>6374</v>
          </cell>
          <cell r="N330">
            <v>6836</v>
          </cell>
          <cell r="O330">
            <v>7400</v>
          </cell>
          <cell r="P330">
            <v>7938</v>
          </cell>
          <cell r="Q330">
            <v>8150</v>
          </cell>
          <cell r="R330">
            <v>6080</v>
          </cell>
          <cell r="S330">
            <v>6471</v>
          </cell>
          <cell r="T330">
            <v>51859</v>
          </cell>
          <cell r="U330">
            <v>55877</v>
          </cell>
          <cell r="V330">
            <v>1172</v>
          </cell>
          <cell r="W330">
            <v>602</v>
          </cell>
          <cell r="X330">
            <v>570</v>
          </cell>
          <cell r="Y330">
            <v>1175</v>
          </cell>
          <cell r="Z330">
            <v>582</v>
          </cell>
          <cell r="AA330">
            <v>593</v>
          </cell>
          <cell r="AB330">
            <v>1188</v>
          </cell>
          <cell r="AC330">
            <v>615</v>
          </cell>
          <cell r="AD330">
            <v>573</v>
          </cell>
          <cell r="AE330">
            <v>1263</v>
          </cell>
          <cell r="AF330">
            <v>641</v>
          </cell>
          <cell r="AG330">
            <v>622</v>
          </cell>
          <cell r="AH330">
            <v>1305</v>
          </cell>
          <cell r="AI330">
            <v>676</v>
          </cell>
          <cell r="AJ330">
            <v>629</v>
          </cell>
          <cell r="AK330">
            <v>1253</v>
          </cell>
          <cell r="AL330">
            <v>648</v>
          </cell>
          <cell r="AM330">
            <v>605</v>
          </cell>
          <cell r="AN330">
            <v>1307</v>
          </cell>
          <cell r="AO330">
            <v>677</v>
          </cell>
          <cell r="AP330">
            <v>630</v>
          </cell>
          <cell r="AQ330">
            <v>1327</v>
          </cell>
          <cell r="AR330">
            <v>670</v>
          </cell>
          <cell r="AS330">
            <v>657</v>
          </cell>
          <cell r="AT330">
            <v>1243</v>
          </cell>
          <cell r="AU330">
            <v>649</v>
          </cell>
          <cell r="AV330">
            <v>594</v>
          </cell>
          <cell r="AW330">
            <v>1193</v>
          </cell>
          <cell r="AX330">
            <v>623</v>
          </cell>
          <cell r="AY330">
            <v>570</v>
          </cell>
          <cell r="AZ330">
            <v>1156</v>
          </cell>
          <cell r="BA330">
            <v>590</v>
          </cell>
          <cell r="BB330">
            <v>566</v>
          </cell>
          <cell r="BC330">
            <v>1175</v>
          </cell>
          <cell r="BD330">
            <v>639</v>
          </cell>
          <cell r="BE330">
            <v>536</v>
          </cell>
          <cell r="BF330">
            <v>1043</v>
          </cell>
          <cell r="BG330">
            <v>548</v>
          </cell>
          <cell r="BH330">
            <v>495</v>
          </cell>
          <cell r="BI330">
            <v>1082</v>
          </cell>
          <cell r="BJ330">
            <v>567</v>
          </cell>
          <cell r="BK330">
            <v>515</v>
          </cell>
          <cell r="BL330">
            <v>1075</v>
          </cell>
          <cell r="BM330">
            <v>569</v>
          </cell>
          <cell r="BN330">
            <v>506</v>
          </cell>
          <cell r="BO330">
            <v>1121</v>
          </cell>
          <cell r="BP330">
            <v>576</v>
          </cell>
          <cell r="BQ330">
            <v>545</v>
          </cell>
          <cell r="BR330">
            <v>1176</v>
          </cell>
          <cell r="BS330">
            <v>583</v>
          </cell>
          <cell r="BT330">
            <v>593</v>
          </cell>
          <cell r="BU330">
            <v>1232</v>
          </cell>
          <cell r="BV330">
            <v>625</v>
          </cell>
          <cell r="BW330">
            <v>607</v>
          </cell>
          <cell r="BX330">
            <v>1153</v>
          </cell>
          <cell r="BY330">
            <v>580</v>
          </cell>
          <cell r="BZ330">
            <v>573</v>
          </cell>
          <cell r="CA330">
            <v>1014</v>
          </cell>
          <cell r="CB330">
            <v>527</v>
          </cell>
          <cell r="CC330">
            <v>487</v>
          </cell>
          <cell r="CD330">
            <v>849</v>
          </cell>
          <cell r="CE330">
            <v>442</v>
          </cell>
          <cell r="CF330">
            <v>407</v>
          </cell>
          <cell r="CG330">
            <v>827</v>
          </cell>
          <cell r="CH330">
            <v>453</v>
          </cell>
          <cell r="CI330">
            <v>374</v>
          </cell>
          <cell r="CJ330">
            <v>1078</v>
          </cell>
          <cell r="CK330">
            <v>573</v>
          </cell>
          <cell r="CL330">
            <v>505</v>
          </cell>
          <cell r="CM330">
            <v>1107</v>
          </cell>
          <cell r="CN330">
            <v>528</v>
          </cell>
          <cell r="CO330">
            <v>579</v>
          </cell>
          <cell r="CP330">
            <v>1093</v>
          </cell>
          <cell r="CQ330">
            <v>530</v>
          </cell>
          <cell r="CR330">
            <v>563</v>
          </cell>
          <cell r="CS330">
            <v>1222</v>
          </cell>
          <cell r="CT330">
            <v>585</v>
          </cell>
          <cell r="CU330">
            <v>637</v>
          </cell>
          <cell r="CV330">
            <v>1139</v>
          </cell>
          <cell r="CW330">
            <v>560</v>
          </cell>
          <cell r="CX330">
            <v>579</v>
          </cell>
          <cell r="CY330">
            <v>1189</v>
          </cell>
          <cell r="CZ330">
            <v>577</v>
          </cell>
          <cell r="DA330">
            <v>612</v>
          </cell>
          <cell r="DB330">
            <v>1129</v>
          </cell>
          <cell r="DC330">
            <v>559</v>
          </cell>
          <cell r="DD330">
            <v>570</v>
          </cell>
          <cell r="DE330">
            <v>1205</v>
          </cell>
          <cell r="DF330">
            <v>587</v>
          </cell>
          <cell r="DG330">
            <v>618</v>
          </cell>
          <cell r="DH330">
            <v>1255</v>
          </cell>
          <cell r="DI330">
            <v>576</v>
          </cell>
          <cell r="DJ330">
            <v>679</v>
          </cell>
          <cell r="DK330">
            <v>1219</v>
          </cell>
          <cell r="DL330">
            <v>618</v>
          </cell>
          <cell r="DM330">
            <v>601</v>
          </cell>
          <cell r="DN330">
            <v>1220</v>
          </cell>
          <cell r="DO330">
            <v>553</v>
          </cell>
          <cell r="DP330">
            <v>667</v>
          </cell>
          <cell r="DQ330">
            <v>1334</v>
          </cell>
          <cell r="DR330">
            <v>625</v>
          </cell>
          <cell r="DS330">
            <v>709</v>
          </cell>
          <cell r="DT330">
            <v>1368</v>
          </cell>
          <cell r="DU330">
            <v>666</v>
          </cell>
          <cell r="DV330">
            <v>702</v>
          </cell>
          <cell r="DW330">
            <v>1397</v>
          </cell>
          <cell r="DX330">
            <v>641</v>
          </cell>
          <cell r="DY330">
            <v>756</v>
          </cell>
          <cell r="DZ330">
            <v>1388</v>
          </cell>
          <cell r="EA330">
            <v>677</v>
          </cell>
          <cell r="EB330">
            <v>711</v>
          </cell>
          <cell r="EC330">
            <v>1322</v>
          </cell>
          <cell r="ED330">
            <v>631</v>
          </cell>
          <cell r="EE330">
            <v>691</v>
          </cell>
          <cell r="EF330">
            <v>1285</v>
          </cell>
          <cell r="EG330">
            <v>624</v>
          </cell>
          <cell r="EH330">
            <v>661</v>
          </cell>
          <cell r="EI330">
            <v>1329</v>
          </cell>
          <cell r="EJ330">
            <v>656</v>
          </cell>
          <cell r="EK330">
            <v>673</v>
          </cell>
          <cell r="EL330">
            <v>1354</v>
          </cell>
          <cell r="EM330">
            <v>661</v>
          </cell>
          <cell r="EN330">
            <v>693</v>
          </cell>
          <cell r="EO330">
            <v>1448</v>
          </cell>
          <cell r="EP330">
            <v>666</v>
          </cell>
          <cell r="EQ330">
            <v>782</v>
          </cell>
          <cell r="ER330">
            <v>1547</v>
          </cell>
          <cell r="ES330">
            <v>722</v>
          </cell>
          <cell r="ET330">
            <v>825</v>
          </cell>
          <cell r="EU330">
            <v>1517</v>
          </cell>
          <cell r="EV330">
            <v>736</v>
          </cell>
          <cell r="EW330">
            <v>781</v>
          </cell>
          <cell r="EX330">
            <v>1649</v>
          </cell>
          <cell r="EY330">
            <v>822</v>
          </cell>
          <cell r="EZ330">
            <v>827</v>
          </cell>
          <cell r="FA330">
            <v>1507</v>
          </cell>
          <cell r="FB330">
            <v>746</v>
          </cell>
          <cell r="FC330">
            <v>761</v>
          </cell>
          <cell r="FD330">
            <v>1655</v>
          </cell>
          <cell r="FE330">
            <v>799</v>
          </cell>
          <cell r="FF330">
            <v>856</v>
          </cell>
          <cell r="FG330">
            <v>1674</v>
          </cell>
          <cell r="FH330">
            <v>844</v>
          </cell>
          <cell r="FI330">
            <v>830</v>
          </cell>
          <cell r="FJ330">
            <v>1682</v>
          </cell>
          <cell r="FK330">
            <v>854</v>
          </cell>
          <cell r="FL330">
            <v>828</v>
          </cell>
          <cell r="FM330">
            <v>1623</v>
          </cell>
          <cell r="FN330">
            <v>823</v>
          </cell>
          <cell r="FO330">
            <v>800</v>
          </cell>
          <cell r="FP330">
            <v>1688</v>
          </cell>
          <cell r="FQ330">
            <v>823</v>
          </cell>
          <cell r="FR330">
            <v>865</v>
          </cell>
          <cell r="FS330">
            <v>1621</v>
          </cell>
          <cell r="FT330">
            <v>792</v>
          </cell>
          <cell r="FU330">
            <v>829</v>
          </cell>
          <cell r="FV330">
            <v>1618</v>
          </cell>
          <cell r="FW330">
            <v>760</v>
          </cell>
          <cell r="FX330">
            <v>858</v>
          </cell>
          <cell r="FY330">
            <v>1503</v>
          </cell>
          <cell r="FZ330">
            <v>741</v>
          </cell>
          <cell r="GA330">
            <v>762</v>
          </cell>
          <cell r="GB330">
            <v>1517</v>
          </cell>
          <cell r="GC330">
            <v>756</v>
          </cell>
          <cell r="GD330">
            <v>761</v>
          </cell>
          <cell r="GE330">
            <v>1381</v>
          </cell>
          <cell r="GF330">
            <v>707</v>
          </cell>
          <cell r="GG330">
            <v>674</v>
          </cell>
          <cell r="GH330">
            <v>1447</v>
          </cell>
          <cell r="GI330">
            <v>710</v>
          </cell>
          <cell r="GJ330">
            <v>737</v>
          </cell>
          <cell r="GK330">
            <v>1358</v>
          </cell>
          <cell r="GL330">
            <v>667</v>
          </cell>
          <cell r="GM330">
            <v>691</v>
          </cell>
          <cell r="GN330">
            <v>1219</v>
          </cell>
          <cell r="GO330">
            <v>606</v>
          </cell>
          <cell r="GP330">
            <v>613</v>
          </cell>
          <cell r="GQ330">
            <v>1229</v>
          </cell>
          <cell r="GR330">
            <v>577</v>
          </cell>
          <cell r="GS330">
            <v>652</v>
          </cell>
          <cell r="GT330">
            <v>1212</v>
          </cell>
          <cell r="GU330">
            <v>579</v>
          </cell>
          <cell r="GV330">
            <v>633</v>
          </cell>
          <cell r="GW330">
            <v>1182</v>
          </cell>
          <cell r="GX330">
            <v>606</v>
          </cell>
          <cell r="GY330">
            <v>576</v>
          </cell>
          <cell r="GZ330">
            <v>1190</v>
          </cell>
          <cell r="HA330">
            <v>562</v>
          </cell>
          <cell r="HB330">
            <v>628</v>
          </cell>
          <cell r="HC330">
            <v>1161</v>
          </cell>
          <cell r="HD330">
            <v>546</v>
          </cell>
          <cell r="HE330">
            <v>615</v>
          </cell>
          <cell r="HF330">
            <v>1172</v>
          </cell>
          <cell r="HG330">
            <v>520</v>
          </cell>
          <cell r="HH330">
            <v>652</v>
          </cell>
          <cell r="HI330">
            <v>1204</v>
          </cell>
          <cell r="HJ330">
            <v>578</v>
          </cell>
          <cell r="HK330">
            <v>626</v>
          </cell>
          <cell r="HL330">
            <v>1323</v>
          </cell>
          <cell r="HM330">
            <v>626</v>
          </cell>
          <cell r="HN330">
            <v>697</v>
          </cell>
          <cell r="HO330">
            <v>1476</v>
          </cell>
          <cell r="HP330">
            <v>729</v>
          </cell>
          <cell r="HQ330">
            <v>747</v>
          </cell>
          <cell r="HR330">
            <v>1569</v>
          </cell>
          <cell r="HS330">
            <v>766</v>
          </cell>
          <cell r="HT330">
            <v>803</v>
          </cell>
          <cell r="HU330">
            <v>1249</v>
          </cell>
          <cell r="HV330">
            <v>609</v>
          </cell>
          <cell r="HW330">
            <v>640</v>
          </cell>
          <cell r="HX330">
            <v>1139</v>
          </cell>
          <cell r="HY330">
            <v>506</v>
          </cell>
          <cell r="HZ330">
            <v>633</v>
          </cell>
          <cell r="IA330">
            <v>1106</v>
          </cell>
          <cell r="IB330">
            <v>516</v>
          </cell>
          <cell r="IC330">
            <v>590</v>
          </cell>
          <cell r="ID330">
            <v>1095</v>
          </cell>
          <cell r="IE330">
            <v>516</v>
          </cell>
          <cell r="IF330">
            <v>579</v>
          </cell>
          <cell r="IG330">
            <v>909</v>
          </cell>
          <cell r="IH330">
            <v>417</v>
          </cell>
          <cell r="II330">
            <v>492</v>
          </cell>
          <cell r="IJ330">
            <v>839</v>
          </cell>
          <cell r="IK330">
            <v>383</v>
          </cell>
          <cell r="IL330">
            <v>456</v>
          </cell>
          <cell r="IM330">
            <v>879</v>
          </cell>
          <cell r="IN330">
            <v>384</v>
          </cell>
          <cell r="IO330">
            <v>495</v>
          </cell>
          <cell r="IP330">
            <v>905</v>
          </cell>
          <cell r="IQ330">
            <v>453</v>
          </cell>
          <cell r="IR330">
            <v>452</v>
          </cell>
          <cell r="IS330">
            <v>909</v>
          </cell>
          <cell r="IT330">
            <v>400</v>
          </cell>
          <cell r="IU330">
            <v>509</v>
          </cell>
          <cell r="IV330">
            <v>870</v>
          </cell>
          <cell r="IW330">
            <v>352</v>
          </cell>
          <cell r="IX330">
            <v>518</v>
          </cell>
          <cell r="IY330">
            <v>795</v>
          </cell>
          <cell r="IZ330">
            <v>320</v>
          </cell>
          <cell r="JA330">
            <v>475</v>
          </cell>
          <cell r="JB330">
            <v>744</v>
          </cell>
          <cell r="JC330">
            <v>313</v>
          </cell>
          <cell r="JD330">
            <v>431</v>
          </cell>
          <cell r="JE330">
            <v>709</v>
          </cell>
          <cell r="JF330">
            <v>273</v>
          </cell>
          <cell r="JG330">
            <v>436</v>
          </cell>
          <cell r="JH330">
            <v>654</v>
          </cell>
          <cell r="JI330">
            <v>266</v>
          </cell>
          <cell r="JJ330">
            <v>388</v>
          </cell>
          <cell r="JK330">
            <v>650</v>
          </cell>
          <cell r="JL330">
            <v>267</v>
          </cell>
          <cell r="JM330">
            <v>383</v>
          </cell>
          <cell r="JN330">
            <v>691</v>
          </cell>
          <cell r="JO330">
            <v>295</v>
          </cell>
          <cell r="JP330">
            <v>396</v>
          </cell>
          <cell r="JQ330">
            <v>645</v>
          </cell>
          <cell r="JR330">
            <v>259</v>
          </cell>
          <cell r="JS330">
            <v>386</v>
          </cell>
          <cell r="JT330">
            <v>561</v>
          </cell>
          <cell r="JU330">
            <v>194</v>
          </cell>
          <cell r="JV330">
            <v>367</v>
          </cell>
          <cell r="JW330">
            <v>474</v>
          </cell>
          <cell r="JX330">
            <v>174</v>
          </cell>
          <cell r="JY330">
            <v>300</v>
          </cell>
          <cell r="JZ330">
            <v>447</v>
          </cell>
          <cell r="KA330">
            <v>168</v>
          </cell>
          <cell r="KB330">
            <v>279</v>
          </cell>
          <cell r="KC330">
            <v>391</v>
          </cell>
          <cell r="KD330">
            <v>132</v>
          </cell>
          <cell r="KE330">
            <v>259</v>
          </cell>
          <cell r="KF330">
            <v>1741</v>
          </cell>
          <cell r="KG330">
            <v>490</v>
          </cell>
          <cell r="KH330">
            <v>1251</v>
          </cell>
        </row>
        <row r="331">
          <cell r="C331" t="str">
            <v>Wychavon</v>
          </cell>
          <cell r="D331" t="str">
            <v>E07000238</v>
          </cell>
          <cell r="E331" t="str">
            <v>Non-metropolitan District</v>
          </cell>
          <cell r="F331">
            <v>121520</v>
          </cell>
          <cell r="G331">
            <v>72061</v>
          </cell>
          <cell r="H331">
            <v>3.0213774899999999</v>
          </cell>
          <cell r="I331">
            <v>0.59299703752468724</v>
          </cell>
          <cell r="J331">
            <v>5601</v>
          </cell>
          <cell r="K331">
            <v>5098</v>
          </cell>
          <cell r="L331">
            <v>5768</v>
          </cell>
          <cell r="M331">
            <v>5969</v>
          </cell>
          <cell r="N331">
            <v>6591</v>
          </cell>
          <cell r="O331">
            <v>7214</v>
          </cell>
          <cell r="P331">
            <v>9348</v>
          </cell>
          <cell r="Q331">
            <v>9720</v>
          </cell>
          <cell r="R331">
            <v>8275</v>
          </cell>
          <cell r="S331">
            <v>8477</v>
          </cell>
          <cell r="T331">
            <v>59583</v>
          </cell>
          <cell r="U331">
            <v>61937</v>
          </cell>
          <cell r="V331">
            <v>1079</v>
          </cell>
          <cell r="W331">
            <v>581</v>
          </cell>
          <cell r="X331">
            <v>498</v>
          </cell>
          <cell r="Y331">
            <v>1160</v>
          </cell>
          <cell r="Z331">
            <v>605</v>
          </cell>
          <cell r="AA331">
            <v>555</v>
          </cell>
          <cell r="AB331">
            <v>1333</v>
          </cell>
          <cell r="AC331">
            <v>669</v>
          </cell>
          <cell r="AD331">
            <v>664</v>
          </cell>
          <cell r="AE331">
            <v>1314</v>
          </cell>
          <cell r="AF331">
            <v>675</v>
          </cell>
          <cell r="AG331">
            <v>639</v>
          </cell>
          <cell r="AH331">
            <v>1306</v>
          </cell>
          <cell r="AI331">
            <v>629</v>
          </cell>
          <cell r="AJ331">
            <v>677</v>
          </cell>
          <cell r="AK331">
            <v>1237</v>
          </cell>
          <cell r="AL331">
            <v>610</v>
          </cell>
          <cell r="AM331">
            <v>627</v>
          </cell>
          <cell r="AN331">
            <v>1278</v>
          </cell>
          <cell r="AO331">
            <v>667</v>
          </cell>
          <cell r="AP331">
            <v>611</v>
          </cell>
          <cell r="AQ331">
            <v>1325</v>
          </cell>
          <cell r="AR331">
            <v>693</v>
          </cell>
          <cell r="AS331">
            <v>632</v>
          </cell>
          <cell r="AT331">
            <v>1284</v>
          </cell>
          <cell r="AU331">
            <v>682</v>
          </cell>
          <cell r="AV331">
            <v>602</v>
          </cell>
          <cell r="AW331">
            <v>1328</v>
          </cell>
          <cell r="AX331">
            <v>681</v>
          </cell>
          <cell r="AY331">
            <v>647</v>
          </cell>
          <cell r="AZ331">
            <v>1318</v>
          </cell>
          <cell r="BA331">
            <v>663</v>
          </cell>
          <cell r="BB331">
            <v>655</v>
          </cell>
          <cell r="BC331">
            <v>1309</v>
          </cell>
          <cell r="BD331">
            <v>645</v>
          </cell>
          <cell r="BE331">
            <v>664</v>
          </cell>
          <cell r="BF331">
            <v>1255</v>
          </cell>
          <cell r="BG331">
            <v>655</v>
          </cell>
          <cell r="BH331">
            <v>600</v>
          </cell>
          <cell r="BI331">
            <v>1268</v>
          </cell>
          <cell r="BJ331">
            <v>614</v>
          </cell>
          <cell r="BK331">
            <v>654</v>
          </cell>
          <cell r="BL331">
            <v>1272</v>
          </cell>
          <cell r="BM331">
            <v>663</v>
          </cell>
          <cell r="BN331">
            <v>609</v>
          </cell>
          <cell r="BO331">
            <v>1338</v>
          </cell>
          <cell r="BP331">
            <v>656</v>
          </cell>
          <cell r="BQ331">
            <v>682</v>
          </cell>
          <cell r="BR331">
            <v>1401</v>
          </cell>
          <cell r="BS331">
            <v>702</v>
          </cell>
          <cell r="BT331">
            <v>699</v>
          </cell>
          <cell r="BU331">
            <v>1440</v>
          </cell>
          <cell r="BV331">
            <v>758</v>
          </cell>
          <cell r="BW331">
            <v>682</v>
          </cell>
          <cell r="BX331">
            <v>1384</v>
          </cell>
          <cell r="BY331">
            <v>706</v>
          </cell>
          <cell r="BZ331">
            <v>678</v>
          </cell>
          <cell r="CA331">
            <v>1072</v>
          </cell>
          <cell r="CB331">
            <v>539</v>
          </cell>
          <cell r="CC331">
            <v>533</v>
          </cell>
          <cell r="CD331">
            <v>986</v>
          </cell>
          <cell r="CE331">
            <v>528</v>
          </cell>
          <cell r="CF331">
            <v>458</v>
          </cell>
          <cell r="CG331">
            <v>961</v>
          </cell>
          <cell r="CH331">
            <v>486</v>
          </cell>
          <cell r="CI331">
            <v>475</v>
          </cell>
          <cell r="CJ331">
            <v>1098</v>
          </cell>
          <cell r="CK331">
            <v>576</v>
          </cell>
          <cell r="CL331">
            <v>522</v>
          </cell>
          <cell r="CM331">
            <v>1209</v>
          </cell>
          <cell r="CN331">
            <v>667</v>
          </cell>
          <cell r="CO331">
            <v>542</v>
          </cell>
          <cell r="CP331">
            <v>1148</v>
          </cell>
          <cell r="CQ331">
            <v>639</v>
          </cell>
          <cell r="CR331">
            <v>509</v>
          </cell>
          <cell r="CS331">
            <v>1237</v>
          </cell>
          <cell r="CT331">
            <v>634</v>
          </cell>
          <cell r="CU331">
            <v>603</v>
          </cell>
          <cell r="CV331">
            <v>1169</v>
          </cell>
          <cell r="CW331">
            <v>551</v>
          </cell>
          <cell r="CX331">
            <v>618</v>
          </cell>
          <cell r="CY331">
            <v>1176</v>
          </cell>
          <cell r="CZ331">
            <v>598</v>
          </cell>
          <cell r="DA331">
            <v>578</v>
          </cell>
          <cell r="DB331">
            <v>1186</v>
          </cell>
          <cell r="DC331">
            <v>590</v>
          </cell>
          <cell r="DD331">
            <v>596</v>
          </cell>
          <cell r="DE331">
            <v>1101</v>
          </cell>
          <cell r="DF331">
            <v>577</v>
          </cell>
          <cell r="DG331">
            <v>524</v>
          </cell>
          <cell r="DH331">
            <v>1189</v>
          </cell>
          <cell r="DI331">
            <v>549</v>
          </cell>
          <cell r="DJ331">
            <v>640</v>
          </cell>
          <cell r="DK331">
            <v>1159</v>
          </cell>
          <cell r="DL331">
            <v>564</v>
          </cell>
          <cell r="DM331">
            <v>595</v>
          </cell>
          <cell r="DN331">
            <v>1191</v>
          </cell>
          <cell r="DO331">
            <v>579</v>
          </cell>
          <cell r="DP331">
            <v>612</v>
          </cell>
          <cell r="DQ331">
            <v>1129</v>
          </cell>
          <cell r="DR331">
            <v>541</v>
          </cell>
          <cell r="DS331">
            <v>588</v>
          </cell>
          <cell r="DT331">
            <v>1200</v>
          </cell>
          <cell r="DU331">
            <v>585</v>
          </cell>
          <cell r="DV331">
            <v>615</v>
          </cell>
          <cell r="DW331">
            <v>1250</v>
          </cell>
          <cell r="DX331">
            <v>581</v>
          </cell>
          <cell r="DY331">
            <v>669</v>
          </cell>
          <cell r="DZ331">
            <v>1306</v>
          </cell>
          <cell r="EA331">
            <v>625</v>
          </cell>
          <cell r="EB331">
            <v>681</v>
          </cell>
          <cell r="EC331">
            <v>1131</v>
          </cell>
          <cell r="ED331">
            <v>539</v>
          </cell>
          <cell r="EE331">
            <v>592</v>
          </cell>
          <cell r="EF331">
            <v>1180</v>
          </cell>
          <cell r="EG331">
            <v>553</v>
          </cell>
          <cell r="EH331">
            <v>627</v>
          </cell>
          <cell r="EI331">
            <v>1242</v>
          </cell>
          <cell r="EJ331">
            <v>617</v>
          </cell>
          <cell r="EK331">
            <v>625</v>
          </cell>
          <cell r="EL331">
            <v>1315</v>
          </cell>
          <cell r="EM331">
            <v>602</v>
          </cell>
          <cell r="EN331">
            <v>713</v>
          </cell>
          <cell r="EO331">
            <v>1467</v>
          </cell>
          <cell r="EP331">
            <v>723</v>
          </cell>
          <cell r="EQ331">
            <v>744</v>
          </cell>
          <cell r="ER331">
            <v>1526</v>
          </cell>
          <cell r="ES331">
            <v>743</v>
          </cell>
          <cell r="ET331">
            <v>783</v>
          </cell>
          <cell r="EU331">
            <v>1672</v>
          </cell>
          <cell r="EV331">
            <v>789</v>
          </cell>
          <cell r="EW331">
            <v>883</v>
          </cell>
          <cell r="EX331">
            <v>1716</v>
          </cell>
          <cell r="EY331">
            <v>819</v>
          </cell>
          <cell r="EZ331">
            <v>897</v>
          </cell>
          <cell r="FA331">
            <v>1837</v>
          </cell>
          <cell r="FB331">
            <v>894</v>
          </cell>
          <cell r="FC331">
            <v>943</v>
          </cell>
          <cell r="FD331">
            <v>1812</v>
          </cell>
          <cell r="FE331">
            <v>837</v>
          </cell>
          <cell r="FF331">
            <v>975</v>
          </cell>
          <cell r="FG331">
            <v>1903</v>
          </cell>
          <cell r="FH331">
            <v>913</v>
          </cell>
          <cell r="FI331">
            <v>990</v>
          </cell>
          <cell r="FJ331">
            <v>1994</v>
          </cell>
          <cell r="FK331">
            <v>1002</v>
          </cell>
          <cell r="FL331">
            <v>992</v>
          </cell>
          <cell r="FM331">
            <v>1876</v>
          </cell>
          <cell r="FN331">
            <v>938</v>
          </cell>
          <cell r="FO331">
            <v>938</v>
          </cell>
          <cell r="FP331">
            <v>1903</v>
          </cell>
          <cell r="FQ331">
            <v>900</v>
          </cell>
          <cell r="FR331">
            <v>1003</v>
          </cell>
          <cell r="FS331">
            <v>1976</v>
          </cell>
          <cell r="FT331">
            <v>992</v>
          </cell>
          <cell r="FU331">
            <v>984</v>
          </cell>
          <cell r="FV331">
            <v>1982</v>
          </cell>
          <cell r="FW331">
            <v>975</v>
          </cell>
          <cell r="FX331">
            <v>1007</v>
          </cell>
          <cell r="FY331">
            <v>1970</v>
          </cell>
          <cell r="FZ331">
            <v>970</v>
          </cell>
          <cell r="GA331">
            <v>1000</v>
          </cell>
          <cell r="GB331">
            <v>1815</v>
          </cell>
          <cell r="GC331">
            <v>927</v>
          </cell>
          <cell r="GD331">
            <v>888</v>
          </cell>
          <cell r="GE331">
            <v>1752</v>
          </cell>
          <cell r="GF331">
            <v>864</v>
          </cell>
          <cell r="GG331">
            <v>888</v>
          </cell>
          <cell r="GH331">
            <v>1678</v>
          </cell>
          <cell r="GI331">
            <v>838</v>
          </cell>
          <cell r="GJ331">
            <v>840</v>
          </cell>
          <cell r="GK331">
            <v>1749</v>
          </cell>
          <cell r="GL331">
            <v>858</v>
          </cell>
          <cell r="GM331">
            <v>891</v>
          </cell>
          <cell r="GN331">
            <v>1644</v>
          </cell>
          <cell r="GO331">
            <v>797</v>
          </cell>
          <cell r="GP331">
            <v>847</v>
          </cell>
          <cell r="GQ331">
            <v>1626</v>
          </cell>
          <cell r="GR331">
            <v>814</v>
          </cell>
          <cell r="GS331">
            <v>812</v>
          </cell>
          <cell r="GT331">
            <v>1624</v>
          </cell>
          <cell r="GU331">
            <v>809</v>
          </cell>
          <cell r="GV331">
            <v>815</v>
          </cell>
          <cell r="GW331">
            <v>1701</v>
          </cell>
          <cell r="GX331">
            <v>822</v>
          </cell>
          <cell r="GY331">
            <v>879</v>
          </cell>
          <cell r="GZ331">
            <v>1674</v>
          </cell>
          <cell r="HA331">
            <v>814</v>
          </cell>
          <cell r="HB331">
            <v>860</v>
          </cell>
          <cell r="HC331">
            <v>1626</v>
          </cell>
          <cell r="HD331">
            <v>818</v>
          </cell>
          <cell r="HE331">
            <v>808</v>
          </cell>
          <cell r="HF331">
            <v>1678</v>
          </cell>
          <cell r="HG331">
            <v>841</v>
          </cell>
          <cell r="HH331">
            <v>837</v>
          </cell>
          <cell r="HI331">
            <v>1738</v>
          </cell>
          <cell r="HJ331">
            <v>882</v>
          </cell>
          <cell r="HK331">
            <v>856</v>
          </cell>
          <cell r="HL331">
            <v>1793</v>
          </cell>
          <cell r="HM331">
            <v>890</v>
          </cell>
          <cell r="HN331">
            <v>903</v>
          </cell>
          <cell r="HO331">
            <v>1897</v>
          </cell>
          <cell r="HP331">
            <v>928</v>
          </cell>
          <cell r="HQ331">
            <v>969</v>
          </cell>
          <cell r="HR331">
            <v>2099</v>
          </cell>
          <cell r="HS331">
            <v>1033</v>
          </cell>
          <cell r="HT331">
            <v>1066</v>
          </cell>
          <cell r="HU331">
            <v>1568</v>
          </cell>
          <cell r="HV331">
            <v>782</v>
          </cell>
          <cell r="HW331">
            <v>786</v>
          </cell>
          <cell r="HX331">
            <v>1588</v>
          </cell>
          <cell r="HY331">
            <v>765</v>
          </cell>
          <cell r="HZ331">
            <v>823</v>
          </cell>
          <cell r="IA331">
            <v>1648</v>
          </cell>
          <cell r="IB331">
            <v>854</v>
          </cell>
          <cell r="IC331">
            <v>794</v>
          </cell>
          <cell r="ID331">
            <v>1392</v>
          </cell>
          <cell r="IE331">
            <v>680</v>
          </cell>
          <cell r="IF331">
            <v>712</v>
          </cell>
          <cell r="IG331">
            <v>1248</v>
          </cell>
          <cell r="IH331">
            <v>627</v>
          </cell>
          <cell r="II331">
            <v>621</v>
          </cell>
          <cell r="IJ331">
            <v>1128</v>
          </cell>
          <cell r="IK331">
            <v>564</v>
          </cell>
          <cell r="IL331">
            <v>564</v>
          </cell>
          <cell r="IM331">
            <v>1169</v>
          </cell>
          <cell r="IN331">
            <v>531</v>
          </cell>
          <cell r="IO331">
            <v>638</v>
          </cell>
          <cell r="IP331">
            <v>1139</v>
          </cell>
          <cell r="IQ331">
            <v>554</v>
          </cell>
          <cell r="IR331">
            <v>585</v>
          </cell>
          <cell r="IS331">
            <v>1082</v>
          </cell>
          <cell r="IT331">
            <v>509</v>
          </cell>
          <cell r="IU331">
            <v>573</v>
          </cell>
          <cell r="IV331">
            <v>986</v>
          </cell>
          <cell r="IW331">
            <v>490</v>
          </cell>
          <cell r="IX331">
            <v>496</v>
          </cell>
          <cell r="IY331">
            <v>926</v>
          </cell>
          <cell r="IZ331">
            <v>435</v>
          </cell>
          <cell r="JA331">
            <v>491</v>
          </cell>
          <cell r="JB331">
            <v>848</v>
          </cell>
          <cell r="JC331">
            <v>414</v>
          </cell>
          <cell r="JD331">
            <v>434</v>
          </cell>
          <cell r="JE331">
            <v>786</v>
          </cell>
          <cell r="JF331">
            <v>372</v>
          </cell>
          <cell r="JG331">
            <v>414</v>
          </cell>
          <cell r="JH331">
            <v>773</v>
          </cell>
          <cell r="JI331">
            <v>325</v>
          </cell>
          <cell r="JJ331">
            <v>448</v>
          </cell>
          <cell r="JK331">
            <v>749</v>
          </cell>
          <cell r="JL331">
            <v>344</v>
          </cell>
          <cell r="JM331">
            <v>405</v>
          </cell>
          <cell r="JN331">
            <v>671</v>
          </cell>
          <cell r="JO331">
            <v>279</v>
          </cell>
          <cell r="JP331">
            <v>392</v>
          </cell>
          <cell r="JQ331">
            <v>631</v>
          </cell>
          <cell r="JR331">
            <v>243</v>
          </cell>
          <cell r="JS331">
            <v>388</v>
          </cell>
          <cell r="JT331">
            <v>512</v>
          </cell>
          <cell r="JU331">
            <v>210</v>
          </cell>
          <cell r="JV331">
            <v>302</v>
          </cell>
          <cell r="JW331">
            <v>465</v>
          </cell>
          <cell r="JX331">
            <v>205</v>
          </cell>
          <cell r="JY331">
            <v>260</v>
          </cell>
          <cell r="JZ331">
            <v>426</v>
          </cell>
          <cell r="KA331">
            <v>174</v>
          </cell>
          <cell r="KB331">
            <v>252</v>
          </cell>
          <cell r="KC331">
            <v>354</v>
          </cell>
          <cell r="KD331">
            <v>128</v>
          </cell>
          <cell r="KE331">
            <v>226</v>
          </cell>
          <cell r="KF331">
            <v>1439</v>
          </cell>
          <cell r="KG331">
            <v>394</v>
          </cell>
          <cell r="KH331">
            <v>1045</v>
          </cell>
        </row>
        <row r="332">
          <cell r="C332" t="str">
            <v>Wycombe</v>
          </cell>
          <cell r="D332" t="str">
            <v>E07000007</v>
          </cell>
          <cell r="E332" t="str">
            <v>Non-metropolitan District</v>
          </cell>
          <cell r="F332">
            <v>176028</v>
          </cell>
          <cell r="G332">
            <v>109312</v>
          </cell>
          <cell r="H332">
            <v>3.7620350400000002</v>
          </cell>
          <cell r="I332">
            <v>0.62099211489081285</v>
          </cell>
          <cell r="J332">
            <v>9413</v>
          </cell>
          <cell r="K332">
            <v>9143</v>
          </cell>
          <cell r="L332">
            <v>10403</v>
          </cell>
          <cell r="M332">
            <v>10931</v>
          </cell>
          <cell r="N332">
            <v>12115</v>
          </cell>
          <cell r="O332">
            <v>12292</v>
          </cell>
          <cell r="P332">
            <v>12836</v>
          </cell>
          <cell r="Q332">
            <v>12617</v>
          </cell>
          <cell r="R332">
            <v>9591</v>
          </cell>
          <cell r="S332">
            <v>9971</v>
          </cell>
          <cell r="T332">
            <v>86645</v>
          </cell>
          <cell r="U332">
            <v>89383</v>
          </cell>
          <cell r="V332">
            <v>2250</v>
          </cell>
          <cell r="W332">
            <v>1124</v>
          </cell>
          <cell r="X332">
            <v>1126</v>
          </cell>
          <cell r="Y332">
            <v>2185</v>
          </cell>
          <cell r="Z332">
            <v>1129</v>
          </cell>
          <cell r="AA332">
            <v>1056</v>
          </cell>
          <cell r="AB332">
            <v>2292</v>
          </cell>
          <cell r="AC332">
            <v>1143</v>
          </cell>
          <cell r="AD332">
            <v>1149</v>
          </cell>
          <cell r="AE332">
            <v>2370</v>
          </cell>
          <cell r="AF332">
            <v>1230</v>
          </cell>
          <cell r="AG332">
            <v>1140</v>
          </cell>
          <cell r="AH332">
            <v>2404</v>
          </cell>
          <cell r="AI332">
            <v>1201</v>
          </cell>
          <cell r="AJ332">
            <v>1203</v>
          </cell>
          <cell r="AK332">
            <v>2257</v>
          </cell>
          <cell r="AL332">
            <v>1154</v>
          </cell>
          <cell r="AM332">
            <v>1103</v>
          </cell>
          <cell r="AN332">
            <v>2390</v>
          </cell>
          <cell r="AO332">
            <v>1225</v>
          </cell>
          <cell r="AP332">
            <v>1165</v>
          </cell>
          <cell r="AQ332">
            <v>2275</v>
          </cell>
          <cell r="AR332">
            <v>1122</v>
          </cell>
          <cell r="AS332">
            <v>1153</v>
          </cell>
          <cell r="AT332">
            <v>2226</v>
          </cell>
          <cell r="AU332">
            <v>1155</v>
          </cell>
          <cell r="AV332">
            <v>1071</v>
          </cell>
          <cell r="AW332">
            <v>2248</v>
          </cell>
          <cell r="AX332">
            <v>1172</v>
          </cell>
          <cell r="AY332">
            <v>1076</v>
          </cell>
          <cell r="AZ332">
            <v>2222</v>
          </cell>
          <cell r="BA332">
            <v>1122</v>
          </cell>
          <cell r="BB332">
            <v>1100</v>
          </cell>
          <cell r="BC332">
            <v>2149</v>
          </cell>
          <cell r="BD332">
            <v>1140</v>
          </cell>
          <cell r="BE332">
            <v>1009</v>
          </cell>
          <cell r="BF332">
            <v>2164</v>
          </cell>
          <cell r="BG332">
            <v>1090</v>
          </cell>
          <cell r="BH332">
            <v>1074</v>
          </cell>
          <cell r="BI332">
            <v>2173</v>
          </cell>
          <cell r="BJ332">
            <v>1062</v>
          </cell>
          <cell r="BK332">
            <v>1111</v>
          </cell>
          <cell r="BL332">
            <v>2171</v>
          </cell>
          <cell r="BM332">
            <v>1039</v>
          </cell>
          <cell r="BN332">
            <v>1132</v>
          </cell>
          <cell r="BO332">
            <v>2250</v>
          </cell>
          <cell r="BP332">
            <v>1137</v>
          </cell>
          <cell r="BQ332">
            <v>1113</v>
          </cell>
          <cell r="BR332">
            <v>2157</v>
          </cell>
          <cell r="BS332">
            <v>1129</v>
          </cell>
          <cell r="BT332">
            <v>1028</v>
          </cell>
          <cell r="BU332">
            <v>2199</v>
          </cell>
          <cell r="BV332">
            <v>1105</v>
          </cell>
          <cell r="BW332">
            <v>1094</v>
          </cell>
          <cell r="BX332">
            <v>2120</v>
          </cell>
          <cell r="BY332">
            <v>1080</v>
          </cell>
          <cell r="BZ332">
            <v>1040</v>
          </cell>
          <cell r="CA332">
            <v>1844</v>
          </cell>
          <cell r="CB332">
            <v>944</v>
          </cell>
          <cell r="CC332">
            <v>900</v>
          </cell>
          <cell r="CD332">
            <v>1876</v>
          </cell>
          <cell r="CE332">
            <v>974</v>
          </cell>
          <cell r="CF332">
            <v>902</v>
          </cell>
          <cell r="CG332">
            <v>2111</v>
          </cell>
          <cell r="CH332">
            <v>1098</v>
          </cell>
          <cell r="CI332">
            <v>1013</v>
          </cell>
          <cell r="CJ332">
            <v>2126</v>
          </cell>
          <cell r="CK332">
            <v>989</v>
          </cell>
          <cell r="CL332">
            <v>1137</v>
          </cell>
          <cell r="CM332">
            <v>2007</v>
          </cell>
          <cell r="CN332">
            <v>1047</v>
          </cell>
          <cell r="CO332">
            <v>960</v>
          </cell>
          <cell r="CP332">
            <v>2116</v>
          </cell>
          <cell r="CQ332">
            <v>1047</v>
          </cell>
          <cell r="CR332">
            <v>1069</v>
          </cell>
          <cell r="CS332">
            <v>2111</v>
          </cell>
          <cell r="CT332">
            <v>1051</v>
          </cell>
          <cell r="CU332">
            <v>1060</v>
          </cell>
          <cell r="CV332">
            <v>2111</v>
          </cell>
          <cell r="CW332">
            <v>1020</v>
          </cell>
          <cell r="CX332">
            <v>1091</v>
          </cell>
          <cell r="CY332">
            <v>2085</v>
          </cell>
          <cell r="CZ332">
            <v>1021</v>
          </cell>
          <cell r="DA332">
            <v>1064</v>
          </cell>
          <cell r="DB332">
            <v>1896</v>
          </cell>
          <cell r="DC332">
            <v>883</v>
          </cell>
          <cell r="DD332">
            <v>1013</v>
          </cell>
          <cell r="DE332">
            <v>2025</v>
          </cell>
          <cell r="DF332">
            <v>1037</v>
          </cell>
          <cell r="DG332">
            <v>988</v>
          </cell>
          <cell r="DH332">
            <v>2087</v>
          </cell>
          <cell r="DI332">
            <v>1000</v>
          </cell>
          <cell r="DJ332">
            <v>1087</v>
          </cell>
          <cell r="DK332">
            <v>2148</v>
          </cell>
          <cell r="DL332">
            <v>1075</v>
          </cell>
          <cell r="DM332">
            <v>1073</v>
          </cell>
          <cell r="DN332">
            <v>2240</v>
          </cell>
          <cell r="DO332">
            <v>1135</v>
          </cell>
          <cell r="DP332">
            <v>1105</v>
          </cell>
          <cell r="DQ332">
            <v>2250</v>
          </cell>
          <cell r="DR332">
            <v>1022</v>
          </cell>
          <cell r="DS332">
            <v>1228</v>
          </cell>
          <cell r="DT332">
            <v>2381</v>
          </cell>
          <cell r="DU332">
            <v>1159</v>
          </cell>
          <cell r="DV332">
            <v>1222</v>
          </cell>
          <cell r="DW332">
            <v>2324</v>
          </cell>
          <cell r="DX332">
            <v>1111</v>
          </cell>
          <cell r="DY332">
            <v>1213</v>
          </cell>
          <cell r="DZ332">
            <v>2336</v>
          </cell>
          <cell r="EA332">
            <v>1136</v>
          </cell>
          <cell r="EB332">
            <v>1200</v>
          </cell>
          <cell r="EC332">
            <v>2405</v>
          </cell>
          <cell r="ED332">
            <v>1187</v>
          </cell>
          <cell r="EE332">
            <v>1218</v>
          </cell>
          <cell r="EF332">
            <v>2343</v>
          </cell>
          <cell r="EG332">
            <v>1181</v>
          </cell>
          <cell r="EH332">
            <v>1162</v>
          </cell>
          <cell r="EI332">
            <v>2345</v>
          </cell>
          <cell r="EJ332">
            <v>1156</v>
          </cell>
          <cell r="EK332">
            <v>1189</v>
          </cell>
          <cell r="EL332">
            <v>2348</v>
          </cell>
          <cell r="EM332">
            <v>1169</v>
          </cell>
          <cell r="EN332">
            <v>1179</v>
          </cell>
          <cell r="EO332">
            <v>2493</v>
          </cell>
          <cell r="EP332">
            <v>1316</v>
          </cell>
          <cell r="EQ332">
            <v>1177</v>
          </cell>
          <cell r="ER332">
            <v>2557</v>
          </cell>
          <cell r="ES332">
            <v>1281</v>
          </cell>
          <cell r="ET332">
            <v>1276</v>
          </cell>
          <cell r="EU332">
            <v>2581</v>
          </cell>
          <cell r="EV332">
            <v>1307</v>
          </cell>
          <cell r="EW332">
            <v>1274</v>
          </cell>
          <cell r="EX332">
            <v>2675</v>
          </cell>
          <cell r="EY332">
            <v>1271</v>
          </cell>
          <cell r="EZ332">
            <v>1404</v>
          </cell>
          <cell r="FA332">
            <v>2654</v>
          </cell>
          <cell r="FB332">
            <v>1308</v>
          </cell>
          <cell r="FC332">
            <v>1346</v>
          </cell>
          <cell r="FD332">
            <v>2573</v>
          </cell>
          <cell r="FE332">
            <v>1229</v>
          </cell>
          <cell r="FF332">
            <v>1344</v>
          </cell>
          <cell r="FG332">
            <v>2663</v>
          </cell>
          <cell r="FH332">
            <v>1348</v>
          </cell>
          <cell r="FI332">
            <v>1315</v>
          </cell>
          <cell r="FJ332">
            <v>2567</v>
          </cell>
          <cell r="FK332">
            <v>1229</v>
          </cell>
          <cell r="FL332">
            <v>1338</v>
          </cell>
          <cell r="FM332">
            <v>2651</v>
          </cell>
          <cell r="FN332">
            <v>1319</v>
          </cell>
          <cell r="FO332">
            <v>1332</v>
          </cell>
          <cell r="FP332">
            <v>2614</v>
          </cell>
          <cell r="FQ332">
            <v>1388</v>
          </cell>
          <cell r="FR332">
            <v>1226</v>
          </cell>
          <cell r="FS332">
            <v>2615</v>
          </cell>
          <cell r="FT332">
            <v>1394</v>
          </cell>
          <cell r="FU332">
            <v>1221</v>
          </cell>
          <cell r="FV332">
            <v>2393</v>
          </cell>
          <cell r="FW332">
            <v>1195</v>
          </cell>
          <cell r="FX332">
            <v>1198</v>
          </cell>
          <cell r="FY332">
            <v>2416</v>
          </cell>
          <cell r="FZ332">
            <v>1272</v>
          </cell>
          <cell r="GA332">
            <v>1144</v>
          </cell>
          <cell r="GB332">
            <v>2307</v>
          </cell>
          <cell r="GC332">
            <v>1154</v>
          </cell>
          <cell r="GD332">
            <v>1153</v>
          </cell>
          <cell r="GE332">
            <v>2168</v>
          </cell>
          <cell r="GF332">
            <v>1079</v>
          </cell>
          <cell r="GG332">
            <v>1089</v>
          </cell>
          <cell r="GH332">
            <v>2131</v>
          </cell>
          <cell r="GI332">
            <v>1043</v>
          </cell>
          <cell r="GJ332">
            <v>1088</v>
          </cell>
          <cell r="GK332">
            <v>2063</v>
          </cell>
          <cell r="GL332">
            <v>1013</v>
          </cell>
          <cell r="GM332">
            <v>1050</v>
          </cell>
          <cell r="GN332">
            <v>1989</v>
          </cell>
          <cell r="GO332">
            <v>957</v>
          </cell>
          <cell r="GP332">
            <v>1032</v>
          </cell>
          <cell r="GQ332">
            <v>1948</v>
          </cell>
          <cell r="GR332">
            <v>947</v>
          </cell>
          <cell r="GS332">
            <v>1001</v>
          </cell>
          <cell r="GT332">
            <v>1932</v>
          </cell>
          <cell r="GU332">
            <v>946</v>
          </cell>
          <cell r="GV332">
            <v>986</v>
          </cell>
          <cell r="GW332">
            <v>1853</v>
          </cell>
          <cell r="GX332">
            <v>912</v>
          </cell>
          <cell r="GY332">
            <v>941</v>
          </cell>
          <cell r="GZ332">
            <v>1928</v>
          </cell>
          <cell r="HA332">
            <v>978</v>
          </cell>
          <cell r="HB332">
            <v>950</v>
          </cell>
          <cell r="HC332">
            <v>1837</v>
          </cell>
          <cell r="HD332">
            <v>895</v>
          </cell>
          <cell r="HE332">
            <v>942</v>
          </cell>
          <cell r="HF332">
            <v>1713</v>
          </cell>
          <cell r="HG332">
            <v>821</v>
          </cell>
          <cell r="HH332">
            <v>892</v>
          </cell>
          <cell r="HI332">
            <v>1779</v>
          </cell>
          <cell r="HJ332">
            <v>854</v>
          </cell>
          <cell r="HK332">
            <v>925</v>
          </cell>
          <cell r="HL332">
            <v>1824</v>
          </cell>
          <cell r="HM332">
            <v>857</v>
          </cell>
          <cell r="HN332">
            <v>967</v>
          </cell>
          <cell r="HO332">
            <v>1885</v>
          </cell>
          <cell r="HP332">
            <v>922</v>
          </cell>
          <cell r="HQ332">
            <v>963</v>
          </cell>
          <cell r="HR332">
            <v>2093</v>
          </cell>
          <cell r="HS332">
            <v>1054</v>
          </cell>
          <cell r="HT332">
            <v>1039</v>
          </cell>
          <cell r="HU332">
            <v>1635</v>
          </cell>
          <cell r="HV332">
            <v>752</v>
          </cell>
          <cell r="HW332">
            <v>883</v>
          </cell>
          <cell r="HX332">
            <v>1654</v>
          </cell>
          <cell r="HY332">
            <v>807</v>
          </cell>
          <cell r="HZ332">
            <v>847</v>
          </cell>
          <cell r="IA332">
            <v>1682</v>
          </cell>
          <cell r="IB332">
            <v>806</v>
          </cell>
          <cell r="IC332">
            <v>876</v>
          </cell>
          <cell r="ID332">
            <v>1611</v>
          </cell>
          <cell r="IE332">
            <v>776</v>
          </cell>
          <cell r="IF332">
            <v>835</v>
          </cell>
          <cell r="IG332">
            <v>1425</v>
          </cell>
          <cell r="IH332">
            <v>696</v>
          </cell>
          <cell r="II332">
            <v>729</v>
          </cell>
          <cell r="IJ332">
            <v>1092</v>
          </cell>
          <cell r="IK332">
            <v>521</v>
          </cell>
          <cell r="IL332">
            <v>571</v>
          </cell>
          <cell r="IM332">
            <v>1235</v>
          </cell>
          <cell r="IN332">
            <v>580</v>
          </cell>
          <cell r="IO332">
            <v>655</v>
          </cell>
          <cell r="IP332">
            <v>1184</v>
          </cell>
          <cell r="IQ332">
            <v>531</v>
          </cell>
          <cell r="IR332">
            <v>653</v>
          </cell>
          <cell r="IS332">
            <v>1154</v>
          </cell>
          <cell r="IT332">
            <v>521</v>
          </cell>
          <cell r="IU332">
            <v>633</v>
          </cell>
          <cell r="IV332">
            <v>1086</v>
          </cell>
          <cell r="IW332">
            <v>533</v>
          </cell>
          <cell r="IX332">
            <v>553</v>
          </cell>
          <cell r="IY332">
            <v>1027</v>
          </cell>
          <cell r="IZ332">
            <v>469</v>
          </cell>
          <cell r="JA332">
            <v>558</v>
          </cell>
          <cell r="JB332">
            <v>991</v>
          </cell>
          <cell r="JC332">
            <v>450</v>
          </cell>
          <cell r="JD332">
            <v>541</v>
          </cell>
          <cell r="JE332">
            <v>943</v>
          </cell>
          <cell r="JF332">
            <v>411</v>
          </cell>
          <cell r="JG332">
            <v>532</v>
          </cell>
          <cell r="JH332">
            <v>869</v>
          </cell>
          <cell r="JI332">
            <v>384</v>
          </cell>
          <cell r="JJ332">
            <v>485</v>
          </cell>
          <cell r="JK332">
            <v>871</v>
          </cell>
          <cell r="JL332">
            <v>389</v>
          </cell>
          <cell r="JM332">
            <v>482</v>
          </cell>
          <cell r="JN332">
            <v>733</v>
          </cell>
          <cell r="JO332">
            <v>315</v>
          </cell>
          <cell r="JP332">
            <v>418</v>
          </cell>
          <cell r="JQ332">
            <v>661</v>
          </cell>
          <cell r="JR332">
            <v>261</v>
          </cell>
          <cell r="JS332">
            <v>400</v>
          </cell>
          <cell r="JT332">
            <v>527</v>
          </cell>
          <cell r="JU332">
            <v>217</v>
          </cell>
          <cell r="JV332">
            <v>310</v>
          </cell>
          <cell r="JW332">
            <v>499</v>
          </cell>
          <cell r="JX332">
            <v>182</v>
          </cell>
          <cell r="JY332">
            <v>317</v>
          </cell>
          <cell r="JZ332">
            <v>426</v>
          </cell>
          <cell r="KA332">
            <v>164</v>
          </cell>
          <cell r="KB332">
            <v>262</v>
          </cell>
          <cell r="KC332">
            <v>393</v>
          </cell>
          <cell r="KD332">
            <v>146</v>
          </cell>
          <cell r="KE332">
            <v>247</v>
          </cell>
          <cell r="KF332">
            <v>1411</v>
          </cell>
          <cell r="KG332">
            <v>444</v>
          </cell>
          <cell r="KH332">
            <v>967</v>
          </cell>
        </row>
        <row r="333">
          <cell r="C333" t="str">
            <v>Wyre</v>
          </cell>
          <cell r="D333" t="str">
            <v>E07000128</v>
          </cell>
          <cell r="E333" t="str">
            <v>Non-metropolitan District</v>
          </cell>
          <cell r="F333">
            <v>109745</v>
          </cell>
          <cell r="G333">
            <v>63130</v>
          </cell>
          <cell r="H333">
            <v>4.37501827</v>
          </cell>
          <cell r="I333">
            <v>0.57524260786368397</v>
          </cell>
          <cell r="J333">
            <v>5399</v>
          </cell>
          <cell r="K333">
            <v>4880</v>
          </cell>
          <cell r="L333">
            <v>5360</v>
          </cell>
          <cell r="M333">
            <v>5276</v>
          </cell>
          <cell r="N333">
            <v>5412</v>
          </cell>
          <cell r="O333">
            <v>5913</v>
          </cell>
          <cell r="P333">
            <v>7820</v>
          </cell>
          <cell r="Q333">
            <v>8219</v>
          </cell>
          <cell r="R333">
            <v>7208</v>
          </cell>
          <cell r="S333">
            <v>7643</v>
          </cell>
          <cell r="T333">
            <v>53569</v>
          </cell>
          <cell r="U333">
            <v>56176</v>
          </cell>
          <cell r="V333">
            <v>981</v>
          </cell>
          <cell r="W333">
            <v>535</v>
          </cell>
          <cell r="X333">
            <v>446</v>
          </cell>
          <cell r="Y333">
            <v>961</v>
          </cell>
          <cell r="Z333">
            <v>525</v>
          </cell>
          <cell r="AA333">
            <v>436</v>
          </cell>
          <cell r="AB333">
            <v>1023</v>
          </cell>
          <cell r="AC333">
            <v>515</v>
          </cell>
          <cell r="AD333">
            <v>508</v>
          </cell>
          <cell r="AE333">
            <v>1001</v>
          </cell>
          <cell r="AF333">
            <v>528</v>
          </cell>
          <cell r="AG333">
            <v>473</v>
          </cell>
          <cell r="AH333">
            <v>1077</v>
          </cell>
          <cell r="AI333">
            <v>569</v>
          </cell>
          <cell r="AJ333">
            <v>508</v>
          </cell>
          <cell r="AK333">
            <v>1115</v>
          </cell>
          <cell r="AL333">
            <v>605</v>
          </cell>
          <cell r="AM333">
            <v>510</v>
          </cell>
          <cell r="AN333">
            <v>1061</v>
          </cell>
          <cell r="AO333">
            <v>539</v>
          </cell>
          <cell r="AP333">
            <v>522</v>
          </cell>
          <cell r="AQ333">
            <v>1146</v>
          </cell>
          <cell r="AR333">
            <v>611</v>
          </cell>
          <cell r="AS333">
            <v>535</v>
          </cell>
          <cell r="AT333">
            <v>1160</v>
          </cell>
          <cell r="AU333">
            <v>575</v>
          </cell>
          <cell r="AV333">
            <v>585</v>
          </cell>
          <cell r="AW333">
            <v>1166</v>
          </cell>
          <cell r="AX333">
            <v>595</v>
          </cell>
          <cell r="AY333">
            <v>571</v>
          </cell>
          <cell r="AZ333">
            <v>1171</v>
          </cell>
          <cell r="BA333">
            <v>610</v>
          </cell>
          <cell r="BB333">
            <v>561</v>
          </cell>
          <cell r="BC333">
            <v>1091</v>
          </cell>
          <cell r="BD333">
            <v>554</v>
          </cell>
          <cell r="BE333">
            <v>537</v>
          </cell>
          <cell r="BF333">
            <v>1109</v>
          </cell>
          <cell r="BG333">
            <v>612</v>
          </cell>
          <cell r="BH333">
            <v>497</v>
          </cell>
          <cell r="BI333">
            <v>1045</v>
          </cell>
          <cell r="BJ333">
            <v>533</v>
          </cell>
          <cell r="BK333">
            <v>512</v>
          </cell>
          <cell r="BL333">
            <v>1149</v>
          </cell>
          <cell r="BM333">
            <v>629</v>
          </cell>
          <cell r="BN333">
            <v>520</v>
          </cell>
          <cell r="BO333">
            <v>1157</v>
          </cell>
          <cell r="BP333">
            <v>600</v>
          </cell>
          <cell r="BQ333">
            <v>557</v>
          </cell>
          <cell r="BR333">
            <v>1191</v>
          </cell>
          <cell r="BS333">
            <v>627</v>
          </cell>
          <cell r="BT333">
            <v>564</v>
          </cell>
          <cell r="BU333">
            <v>1303</v>
          </cell>
          <cell r="BV333">
            <v>694</v>
          </cell>
          <cell r="BW333">
            <v>609</v>
          </cell>
          <cell r="BX333">
            <v>1271</v>
          </cell>
          <cell r="BY333">
            <v>695</v>
          </cell>
          <cell r="BZ333">
            <v>576</v>
          </cell>
          <cell r="CA333">
            <v>1008</v>
          </cell>
          <cell r="CB333">
            <v>534</v>
          </cell>
          <cell r="CC333">
            <v>474</v>
          </cell>
          <cell r="CD333">
            <v>943</v>
          </cell>
          <cell r="CE333">
            <v>509</v>
          </cell>
          <cell r="CF333">
            <v>434</v>
          </cell>
          <cell r="CG333">
            <v>1063</v>
          </cell>
          <cell r="CH333">
            <v>575</v>
          </cell>
          <cell r="CI333">
            <v>488</v>
          </cell>
          <cell r="CJ333">
            <v>1114</v>
          </cell>
          <cell r="CK333">
            <v>542</v>
          </cell>
          <cell r="CL333">
            <v>572</v>
          </cell>
          <cell r="CM333">
            <v>1217</v>
          </cell>
          <cell r="CN333">
            <v>635</v>
          </cell>
          <cell r="CO333">
            <v>582</v>
          </cell>
          <cell r="CP333">
            <v>1169</v>
          </cell>
          <cell r="CQ333">
            <v>588</v>
          </cell>
          <cell r="CR333">
            <v>581</v>
          </cell>
          <cell r="CS333">
            <v>1150</v>
          </cell>
          <cell r="CT333">
            <v>612</v>
          </cell>
          <cell r="CU333">
            <v>538</v>
          </cell>
          <cell r="CV333">
            <v>1095</v>
          </cell>
          <cell r="CW333">
            <v>585</v>
          </cell>
          <cell r="CX333">
            <v>510</v>
          </cell>
          <cell r="CY333">
            <v>1090</v>
          </cell>
          <cell r="CZ333">
            <v>561</v>
          </cell>
          <cell r="DA333">
            <v>529</v>
          </cell>
          <cell r="DB333">
            <v>1055</v>
          </cell>
          <cell r="DC333">
            <v>533</v>
          </cell>
          <cell r="DD333">
            <v>522</v>
          </cell>
          <cell r="DE333">
            <v>1102</v>
          </cell>
          <cell r="DF333">
            <v>506</v>
          </cell>
          <cell r="DG333">
            <v>596</v>
          </cell>
          <cell r="DH333">
            <v>1057</v>
          </cell>
          <cell r="DI333">
            <v>513</v>
          </cell>
          <cell r="DJ333">
            <v>544</v>
          </cell>
          <cell r="DK333">
            <v>989</v>
          </cell>
          <cell r="DL333">
            <v>552</v>
          </cell>
          <cell r="DM333">
            <v>437</v>
          </cell>
          <cell r="DN333">
            <v>1007</v>
          </cell>
          <cell r="DO333">
            <v>436</v>
          </cell>
          <cell r="DP333">
            <v>571</v>
          </cell>
          <cell r="DQ333">
            <v>974</v>
          </cell>
          <cell r="DR333">
            <v>516</v>
          </cell>
          <cell r="DS333">
            <v>458</v>
          </cell>
          <cell r="DT333">
            <v>1117</v>
          </cell>
          <cell r="DU333">
            <v>546</v>
          </cell>
          <cell r="DV333">
            <v>571</v>
          </cell>
          <cell r="DW333">
            <v>1130</v>
          </cell>
          <cell r="DX333">
            <v>548</v>
          </cell>
          <cell r="DY333">
            <v>582</v>
          </cell>
          <cell r="DZ333">
            <v>1049</v>
          </cell>
          <cell r="EA333">
            <v>532</v>
          </cell>
          <cell r="EB333">
            <v>517</v>
          </cell>
          <cell r="EC333">
            <v>979</v>
          </cell>
          <cell r="ED333">
            <v>486</v>
          </cell>
          <cell r="EE333">
            <v>493</v>
          </cell>
          <cell r="EF333">
            <v>912</v>
          </cell>
          <cell r="EG333">
            <v>440</v>
          </cell>
          <cell r="EH333">
            <v>472</v>
          </cell>
          <cell r="EI333">
            <v>1022</v>
          </cell>
          <cell r="EJ333">
            <v>476</v>
          </cell>
          <cell r="EK333">
            <v>546</v>
          </cell>
          <cell r="EL333">
            <v>1058</v>
          </cell>
          <cell r="EM333">
            <v>512</v>
          </cell>
          <cell r="EN333">
            <v>546</v>
          </cell>
          <cell r="EO333">
            <v>1118</v>
          </cell>
          <cell r="EP333">
            <v>554</v>
          </cell>
          <cell r="EQ333">
            <v>564</v>
          </cell>
          <cell r="ER333">
            <v>1215</v>
          </cell>
          <cell r="ES333">
            <v>553</v>
          </cell>
          <cell r="ET333">
            <v>662</v>
          </cell>
          <cell r="EU333">
            <v>1365</v>
          </cell>
          <cell r="EV333">
            <v>636</v>
          </cell>
          <cell r="EW333">
            <v>729</v>
          </cell>
          <cell r="EX333">
            <v>1477</v>
          </cell>
          <cell r="EY333">
            <v>675</v>
          </cell>
          <cell r="EZ333">
            <v>802</v>
          </cell>
          <cell r="FA333">
            <v>1497</v>
          </cell>
          <cell r="FB333">
            <v>689</v>
          </cell>
          <cell r="FC333">
            <v>808</v>
          </cell>
          <cell r="FD333">
            <v>1545</v>
          </cell>
          <cell r="FE333">
            <v>755</v>
          </cell>
          <cell r="FF333">
            <v>790</v>
          </cell>
          <cell r="FG333">
            <v>1492</v>
          </cell>
          <cell r="FH333">
            <v>731</v>
          </cell>
          <cell r="FI333">
            <v>761</v>
          </cell>
          <cell r="FJ333">
            <v>1657</v>
          </cell>
          <cell r="FK333">
            <v>825</v>
          </cell>
          <cell r="FL333">
            <v>832</v>
          </cell>
          <cell r="FM333">
            <v>1625</v>
          </cell>
          <cell r="FN333">
            <v>757</v>
          </cell>
          <cell r="FO333">
            <v>868</v>
          </cell>
          <cell r="FP333">
            <v>1704</v>
          </cell>
          <cell r="FQ333">
            <v>845</v>
          </cell>
          <cell r="FR333">
            <v>859</v>
          </cell>
          <cell r="FS333">
            <v>1617</v>
          </cell>
          <cell r="FT333">
            <v>835</v>
          </cell>
          <cell r="FU333">
            <v>782</v>
          </cell>
          <cell r="FV333">
            <v>1636</v>
          </cell>
          <cell r="FW333">
            <v>791</v>
          </cell>
          <cell r="FX333">
            <v>845</v>
          </cell>
          <cell r="FY333">
            <v>1636</v>
          </cell>
          <cell r="FZ333">
            <v>805</v>
          </cell>
          <cell r="GA333">
            <v>831</v>
          </cell>
          <cell r="GB333">
            <v>1630</v>
          </cell>
          <cell r="GC333">
            <v>787</v>
          </cell>
          <cell r="GD333">
            <v>843</v>
          </cell>
          <cell r="GE333">
            <v>1655</v>
          </cell>
          <cell r="GF333">
            <v>776</v>
          </cell>
          <cell r="GG333">
            <v>879</v>
          </cell>
          <cell r="GH333">
            <v>1497</v>
          </cell>
          <cell r="GI333">
            <v>703</v>
          </cell>
          <cell r="GJ333">
            <v>794</v>
          </cell>
          <cell r="GK333">
            <v>1568</v>
          </cell>
          <cell r="GL333">
            <v>743</v>
          </cell>
          <cell r="GM333">
            <v>825</v>
          </cell>
          <cell r="GN333">
            <v>1485</v>
          </cell>
          <cell r="GO333">
            <v>748</v>
          </cell>
          <cell r="GP333">
            <v>737</v>
          </cell>
          <cell r="GQ333">
            <v>1409</v>
          </cell>
          <cell r="GR333">
            <v>695</v>
          </cell>
          <cell r="GS333">
            <v>714</v>
          </cell>
          <cell r="GT333">
            <v>1496</v>
          </cell>
          <cell r="GU333">
            <v>727</v>
          </cell>
          <cell r="GV333">
            <v>769</v>
          </cell>
          <cell r="GW333">
            <v>1396</v>
          </cell>
          <cell r="GX333">
            <v>698</v>
          </cell>
          <cell r="GY333">
            <v>698</v>
          </cell>
          <cell r="GZ333">
            <v>1469</v>
          </cell>
          <cell r="HA333">
            <v>702</v>
          </cell>
          <cell r="HB333">
            <v>767</v>
          </cell>
          <cell r="HC333">
            <v>1393</v>
          </cell>
          <cell r="HD333">
            <v>676</v>
          </cell>
          <cell r="HE333">
            <v>717</v>
          </cell>
          <cell r="HF333">
            <v>1483</v>
          </cell>
          <cell r="HG333">
            <v>740</v>
          </cell>
          <cell r="HH333">
            <v>743</v>
          </cell>
          <cell r="HI333">
            <v>1503</v>
          </cell>
          <cell r="HJ333">
            <v>732</v>
          </cell>
          <cell r="HK333">
            <v>771</v>
          </cell>
          <cell r="HL333">
            <v>1652</v>
          </cell>
          <cell r="HM333">
            <v>791</v>
          </cell>
          <cell r="HN333">
            <v>861</v>
          </cell>
          <cell r="HO333">
            <v>1712</v>
          </cell>
          <cell r="HP333">
            <v>810</v>
          </cell>
          <cell r="HQ333">
            <v>902</v>
          </cell>
          <cell r="HR333">
            <v>1980</v>
          </cell>
          <cell r="HS333">
            <v>966</v>
          </cell>
          <cell r="HT333">
            <v>1014</v>
          </cell>
          <cell r="HU333">
            <v>1529</v>
          </cell>
          <cell r="HV333">
            <v>731</v>
          </cell>
          <cell r="HW333">
            <v>798</v>
          </cell>
          <cell r="HX333">
            <v>1427</v>
          </cell>
          <cell r="HY333">
            <v>706</v>
          </cell>
          <cell r="HZ333">
            <v>721</v>
          </cell>
          <cell r="IA333">
            <v>1525</v>
          </cell>
          <cell r="IB333">
            <v>754</v>
          </cell>
          <cell r="IC333">
            <v>771</v>
          </cell>
          <cell r="ID333">
            <v>1441</v>
          </cell>
          <cell r="IE333">
            <v>696</v>
          </cell>
          <cell r="IF333">
            <v>745</v>
          </cell>
          <cell r="IG333">
            <v>1320</v>
          </cell>
          <cell r="IH333">
            <v>600</v>
          </cell>
          <cell r="II333">
            <v>720</v>
          </cell>
          <cell r="IJ333">
            <v>1204</v>
          </cell>
          <cell r="IK333">
            <v>567</v>
          </cell>
          <cell r="IL333">
            <v>637</v>
          </cell>
          <cell r="IM333">
            <v>1261</v>
          </cell>
          <cell r="IN333">
            <v>583</v>
          </cell>
          <cell r="IO333">
            <v>678</v>
          </cell>
          <cell r="IP333">
            <v>1206</v>
          </cell>
          <cell r="IQ333">
            <v>565</v>
          </cell>
          <cell r="IR333">
            <v>641</v>
          </cell>
          <cell r="IS333">
            <v>1159</v>
          </cell>
          <cell r="IT333">
            <v>552</v>
          </cell>
          <cell r="IU333">
            <v>607</v>
          </cell>
          <cell r="IV333">
            <v>1109</v>
          </cell>
          <cell r="IW333">
            <v>506</v>
          </cell>
          <cell r="IX333">
            <v>603</v>
          </cell>
          <cell r="IY333">
            <v>1035</v>
          </cell>
          <cell r="IZ333">
            <v>455</v>
          </cell>
          <cell r="JA333">
            <v>580</v>
          </cell>
          <cell r="JB333">
            <v>965</v>
          </cell>
          <cell r="JC333">
            <v>450</v>
          </cell>
          <cell r="JD333">
            <v>515</v>
          </cell>
          <cell r="JE333">
            <v>902</v>
          </cell>
          <cell r="JF333">
            <v>417</v>
          </cell>
          <cell r="JG333">
            <v>485</v>
          </cell>
          <cell r="JH333">
            <v>796</v>
          </cell>
          <cell r="JI333">
            <v>355</v>
          </cell>
          <cell r="JJ333">
            <v>441</v>
          </cell>
          <cell r="JK333">
            <v>781</v>
          </cell>
          <cell r="JL333">
            <v>348</v>
          </cell>
          <cell r="JM333">
            <v>433</v>
          </cell>
          <cell r="JN333">
            <v>758</v>
          </cell>
          <cell r="JO333">
            <v>309</v>
          </cell>
          <cell r="JP333">
            <v>449</v>
          </cell>
          <cell r="JQ333">
            <v>636</v>
          </cell>
          <cell r="JR333">
            <v>249</v>
          </cell>
          <cell r="JS333">
            <v>387</v>
          </cell>
          <cell r="JT333">
            <v>591</v>
          </cell>
          <cell r="JU333">
            <v>238</v>
          </cell>
          <cell r="JV333">
            <v>353</v>
          </cell>
          <cell r="JW333">
            <v>518</v>
          </cell>
          <cell r="JX333">
            <v>178</v>
          </cell>
          <cell r="JY333">
            <v>340</v>
          </cell>
          <cell r="JZ333">
            <v>442</v>
          </cell>
          <cell r="KA333">
            <v>159</v>
          </cell>
          <cell r="KB333">
            <v>283</v>
          </cell>
          <cell r="KC333">
            <v>346</v>
          </cell>
          <cell r="KD333">
            <v>108</v>
          </cell>
          <cell r="KE333">
            <v>238</v>
          </cell>
          <cell r="KF333">
            <v>1404</v>
          </cell>
          <cell r="KG333">
            <v>410</v>
          </cell>
          <cell r="KH333">
            <v>994</v>
          </cell>
        </row>
        <row r="334">
          <cell r="C334" t="str">
            <v>Wyre Forest</v>
          </cell>
          <cell r="D334" t="str">
            <v>E07000239</v>
          </cell>
          <cell r="E334" t="str">
            <v>Non-metropolitan District</v>
          </cell>
          <cell r="F334">
            <v>99503</v>
          </cell>
          <cell r="G334">
            <v>58801</v>
          </cell>
          <cell r="H334">
            <v>4.1378781800000004</v>
          </cell>
          <cell r="I334">
            <v>0.59094700662291588</v>
          </cell>
          <cell r="J334">
            <v>4892</v>
          </cell>
          <cell r="K334">
            <v>4385</v>
          </cell>
          <cell r="L334">
            <v>5264</v>
          </cell>
          <cell r="M334">
            <v>5471</v>
          </cell>
          <cell r="N334">
            <v>5738</v>
          </cell>
          <cell r="O334">
            <v>5990</v>
          </cell>
          <cell r="P334">
            <v>7166</v>
          </cell>
          <cell r="Q334">
            <v>7323</v>
          </cell>
          <cell r="R334">
            <v>6145</v>
          </cell>
          <cell r="S334">
            <v>6427</v>
          </cell>
          <cell r="T334">
            <v>49067</v>
          </cell>
          <cell r="U334">
            <v>50436</v>
          </cell>
          <cell r="V334">
            <v>1047</v>
          </cell>
          <cell r="W334">
            <v>520</v>
          </cell>
          <cell r="X334">
            <v>527</v>
          </cell>
          <cell r="Y334">
            <v>1112</v>
          </cell>
          <cell r="Z334">
            <v>547</v>
          </cell>
          <cell r="AA334">
            <v>565</v>
          </cell>
          <cell r="AB334">
            <v>1136</v>
          </cell>
          <cell r="AC334">
            <v>595</v>
          </cell>
          <cell r="AD334">
            <v>541</v>
          </cell>
          <cell r="AE334">
            <v>1117</v>
          </cell>
          <cell r="AF334">
            <v>577</v>
          </cell>
          <cell r="AG334">
            <v>540</v>
          </cell>
          <cell r="AH334">
            <v>1132</v>
          </cell>
          <cell r="AI334">
            <v>610</v>
          </cell>
          <cell r="AJ334">
            <v>522</v>
          </cell>
          <cell r="AK334">
            <v>1108</v>
          </cell>
          <cell r="AL334">
            <v>596</v>
          </cell>
          <cell r="AM334">
            <v>512</v>
          </cell>
          <cell r="AN334">
            <v>1095</v>
          </cell>
          <cell r="AO334">
            <v>570</v>
          </cell>
          <cell r="AP334">
            <v>525</v>
          </cell>
          <cell r="AQ334">
            <v>1077</v>
          </cell>
          <cell r="AR334">
            <v>532</v>
          </cell>
          <cell r="AS334">
            <v>545</v>
          </cell>
          <cell r="AT334">
            <v>1129</v>
          </cell>
          <cell r="AU334">
            <v>572</v>
          </cell>
          <cell r="AV334">
            <v>557</v>
          </cell>
          <cell r="AW334">
            <v>1029</v>
          </cell>
          <cell r="AX334">
            <v>541</v>
          </cell>
          <cell r="AY334">
            <v>488</v>
          </cell>
          <cell r="AZ334">
            <v>999</v>
          </cell>
          <cell r="BA334">
            <v>534</v>
          </cell>
          <cell r="BB334">
            <v>465</v>
          </cell>
          <cell r="BC334">
            <v>1000</v>
          </cell>
          <cell r="BD334">
            <v>527</v>
          </cell>
          <cell r="BE334">
            <v>473</v>
          </cell>
          <cell r="BF334">
            <v>1025</v>
          </cell>
          <cell r="BG334">
            <v>541</v>
          </cell>
          <cell r="BH334">
            <v>484</v>
          </cell>
          <cell r="BI334">
            <v>969</v>
          </cell>
          <cell r="BJ334">
            <v>490</v>
          </cell>
          <cell r="BK334">
            <v>479</v>
          </cell>
          <cell r="BL334">
            <v>965</v>
          </cell>
          <cell r="BM334">
            <v>500</v>
          </cell>
          <cell r="BN334">
            <v>465</v>
          </cell>
          <cell r="BO334">
            <v>1051</v>
          </cell>
          <cell r="BP334">
            <v>527</v>
          </cell>
          <cell r="BQ334">
            <v>524</v>
          </cell>
          <cell r="BR334">
            <v>1108</v>
          </cell>
          <cell r="BS334">
            <v>593</v>
          </cell>
          <cell r="BT334">
            <v>515</v>
          </cell>
          <cell r="BU334">
            <v>1137</v>
          </cell>
          <cell r="BV334">
            <v>574</v>
          </cell>
          <cell r="BW334">
            <v>563</v>
          </cell>
          <cell r="BX334">
            <v>1134</v>
          </cell>
          <cell r="BY334">
            <v>608</v>
          </cell>
          <cell r="BZ334">
            <v>526</v>
          </cell>
          <cell r="CA334">
            <v>956</v>
          </cell>
          <cell r="CB334">
            <v>536</v>
          </cell>
          <cell r="CC334">
            <v>420</v>
          </cell>
          <cell r="CD334">
            <v>793</v>
          </cell>
          <cell r="CE334">
            <v>430</v>
          </cell>
          <cell r="CF334">
            <v>363</v>
          </cell>
          <cell r="CG334">
            <v>945</v>
          </cell>
          <cell r="CH334">
            <v>487</v>
          </cell>
          <cell r="CI334">
            <v>458</v>
          </cell>
          <cell r="CJ334">
            <v>1024</v>
          </cell>
          <cell r="CK334">
            <v>536</v>
          </cell>
          <cell r="CL334">
            <v>488</v>
          </cell>
          <cell r="CM334">
            <v>1089</v>
          </cell>
          <cell r="CN334">
            <v>567</v>
          </cell>
          <cell r="CO334">
            <v>522</v>
          </cell>
          <cell r="CP334">
            <v>1091</v>
          </cell>
          <cell r="CQ334">
            <v>561</v>
          </cell>
          <cell r="CR334">
            <v>530</v>
          </cell>
          <cell r="CS334">
            <v>1079</v>
          </cell>
          <cell r="CT334">
            <v>528</v>
          </cell>
          <cell r="CU334">
            <v>551</v>
          </cell>
          <cell r="CV334">
            <v>1075</v>
          </cell>
          <cell r="CW334">
            <v>543</v>
          </cell>
          <cell r="CX334">
            <v>532</v>
          </cell>
          <cell r="CY334">
            <v>1076</v>
          </cell>
          <cell r="CZ334">
            <v>527</v>
          </cell>
          <cell r="DA334">
            <v>549</v>
          </cell>
          <cell r="DB334">
            <v>1066</v>
          </cell>
          <cell r="DC334">
            <v>519</v>
          </cell>
          <cell r="DD334">
            <v>547</v>
          </cell>
          <cell r="DE334">
            <v>1117</v>
          </cell>
          <cell r="DF334">
            <v>564</v>
          </cell>
          <cell r="DG334">
            <v>553</v>
          </cell>
          <cell r="DH334">
            <v>1083</v>
          </cell>
          <cell r="DI334">
            <v>506</v>
          </cell>
          <cell r="DJ334">
            <v>577</v>
          </cell>
          <cell r="DK334">
            <v>1030</v>
          </cell>
          <cell r="DL334">
            <v>525</v>
          </cell>
          <cell r="DM334">
            <v>505</v>
          </cell>
          <cell r="DN334">
            <v>1021</v>
          </cell>
          <cell r="DO334">
            <v>505</v>
          </cell>
          <cell r="DP334">
            <v>516</v>
          </cell>
          <cell r="DQ334">
            <v>1104</v>
          </cell>
          <cell r="DR334">
            <v>546</v>
          </cell>
          <cell r="DS334">
            <v>558</v>
          </cell>
          <cell r="DT334">
            <v>1084</v>
          </cell>
          <cell r="DU334">
            <v>501</v>
          </cell>
          <cell r="DV334">
            <v>583</v>
          </cell>
          <cell r="DW334">
            <v>1041</v>
          </cell>
          <cell r="DX334">
            <v>509</v>
          </cell>
          <cell r="DY334">
            <v>532</v>
          </cell>
          <cell r="DZ334">
            <v>1049</v>
          </cell>
          <cell r="EA334">
            <v>505</v>
          </cell>
          <cell r="EB334">
            <v>544</v>
          </cell>
          <cell r="EC334">
            <v>975</v>
          </cell>
          <cell r="ED334">
            <v>499</v>
          </cell>
          <cell r="EE334">
            <v>476</v>
          </cell>
          <cell r="EF334">
            <v>1049</v>
          </cell>
          <cell r="EG334">
            <v>512</v>
          </cell>
          <cell r="EH334">
            <v>537</v>
          </cell>
          <cell r="EI334">
            <v>1103</v>
          </cell>
          <cell r="EJ334">
            <v>530</v>
          </cell>
          <cell r="EK334">
            <v>573</v>
          </cell>
          <cell r="EL334">
            <v>1155</v>
          </cell>
          <cell r="EM334">
            <v>581</v>
          </cell>
          <cell r="EN334">
            <v>574</v>
          </cell>
          <cell r="EO334">
            <v>1229</v>
          </cell>
          <cell r="EP334">
            <v>612</v>
          </cell>
          <cell r="EQ334">
            <v>617</v>
          </cell>
          <cell r="ER334">
            <v>1331</v>
          </cell>
          <cell r="ES334">
            <v>671</v>
          </cell>
          <cell r="ET334">
            <v>660</v>
          </cell>
          <cell r="EU334">
            <v>1323</v>
          </cell>
          <cell r="EV334">
            <v>656</v>
          </cell>
          <cell r="EW334">
            <v>667</v>
          </cell>
          <cell r="EX334">
            <v>1473</v>
          </cell>
          <cell r="EY334">
            <v>663</v>
          </cell>
          <cell r="EZ334">
            <v>810</v>
          </cell>
          <cell r="FA334">
            <v>1441</v>
          </cell>
          <cell r="FB334">
            <v>724</v>
          </cell>
          <cell r="FC334">
            <v>717</v>
          </cell>
          <cell r="FD334">
            <v>1448</v>
          </cell>
          <cell r="FE334">
            <v>691</v>
          </cell>
          <cell r="FF334">
            <v>757</v>
          </cell>
          <cell r="FG334">
            <v>1449</v>
          </cell>
          <cell r="FH334">
            <v>704</v>
          </cell>
          <cell r="FI334">
            <v>745</v>
          </cell>
          <cell r="FJ334">
            <v>1598</v>
          </cell>
          <cell r="FK334">
            <v>798</v>
          </cell>
          <cell r="FL334">
            <v>800</v>
          </cell>
          <cell r="FM334">
            <v>1482</v>
          </cell>
          <cell r="FN334">
            <v>729</v>
          </cell>
          <cell r="FO334">
            <v>753</v>
          </cell>
          <cell r="FP334">
            <v>1459</v>
          </cell>
          <cell r="FQ334">
            <v>715</v>
          </cell>
          <cell r="FR334">
            <v>744</v>
          </cell>
          <cell r="FS334">
            <v>1478</v>
          </cell>
          <cell r="FT334">
            <v>717</v>
          </cell>
          <cell r="FU334">
            <v>761</v>
          </cell>
          <cell r="FV334">
            <v>1442</v>
          </cell>
          <cell r="FW334">
            <v>733</v>
          </cell>
          <cell r="FX334">
            <v>709</v>
          </cell>
          <cell r="FY334">
            <v>1389</v>
          </cell>
          <cell r="FZ334">
            <v>714</v>
          </cell>
          <cell r="GA334">
            <v>675</v>
          </cell>
          <cell r="GB334">
            <v>1303</v>
          </cell>
          <cell r="GC334">
            <v>641</v>
          </cell>
          <cell r="GD334">
            <v>662</v>
          </cell>
          <cell r="GE334">
            <v>1224</v>
          </cell>
          <cell r="GF334">
            <v>618</v>
          </cell>
          <cell r="GG334">
            <v>606</v>
          </cell>
          <cell r="GH334">
            <v>1284</v>
          </cell>
          <cell r="GI334">
            <v>634</v>
          </cell>
          <cell r="GJ334">
            <v>650</v>
          </cell>
          <cell r="GK334">
            <v>1204</v>
          </cell>
          <cell r="GL334">
            <v>609</v>
          </cell>
          <cell r="GM334">
            <v>595</v>
          </cell>
          <cell r="GN334">
            <v>1256</v>
          </cell>
          <cell r="GO334">
            <v>598</v>
          </cell>
          <cell r="GP334">
            <v>658</v>
          </cell>
          <cell r="GQ334">
            <v>1198</v>
          </cell>
          <cell r="GR334">
            <v>569</v>
          </cell>
          <cell r="GS334">
            <v>629</v>
          </cell>
          <cell r="GT334">
            <v>1177</v>
          </cell>
          <cell r="GU334">
            <v>581</v>
          </cell>
          <cell r="GV334">
            <v>596</v>
          </cell>
          <cell r="GW334">
            <v>1302</v>
          </cell>
          <cell r="GX334">
            <v>612</v>
          </cell>
          <cell r="GY334">
            <v>690</v>
          </cell>
          <cell r="GZ334">
            <v>1264</v>
          </cell>
          <cell r="HA334">
            <v>608</v>
          </cell>
          <cell r="HB334">
            <v>656</v>
          </cell>
          <cell r="HC334">
            <v>1280</v>
          </cell>
          <cell r="HD334">
            <v>647</v>
          </cell>
          <cell r="HE334">
            <v>633</v>
          </cell>
          <cell r="HF334">
            <v>1383</v>
          </cell>
          <cell r="HG334">
            <v>669</v>
          </cell>
          <cell r="HH334">
            <v>714</v>
          </cell>
          <cell r="HI334">
            <v>1385</v>
          </cell>
          <cell r="HJ334">
            <v>671</v>
          </cell>
          <cell r="HK334">
            <v>714</v>
          </cell>
          <cell r="HL334">
            <v>1599</v>
          </cell>
          <cell r="HM334">
            <v>783</v>
          </cell>
          <cell r="HN334">
            <v>816</v>
          </cell>
          <cell r="HO334">
            <v>1579</v>
          </cell>
          <cell r="HP334">
            <v>778</v>
          </cell>
          <cell r="HQ334">
            <v>801</v>
          </cell>
          <cell r="HR334">
            <v>1729</v>
          </cell>
          <cell r="HS334">
            <v>880</v>
          </cell>
          <cell r="HT334">
            <v>849</v>
          </cell>
          <cell r="HU334">
            <v>1314</v>
          </cell>
          <cell r="HV334">
            <v>650</v>
          </cell>
          <cell r="HW334">
            <v>664</v>
          </cell>
          <cell r="HX334">
            <v>1395</v>
          </cell>
          <cell r="HY334">
            <v>694</v>
          </cell>
          <cell r="HZ334">
            <v>701</v>
          </cell>
          <cell r="IA334">
            <v>1399</v>
          </cell>
          <cell r="IB334">
            <v>671</v>
          </cell>
          <cell r="IC334">
            <v>728</v>
          </cell>
          <cell r="ID334">
            <v>1261</v>
          </cell>
          <cell r="IE334">
            <v>617</v>
          </cell>
          <cell r="IF334">
            <v>644</v>
          </cell>
          <cell r="IG334">
            <v>1103</v>
          </cell>
          <cell r="IH334">
            <v>543</v>
          </cell>
          <cell r="II334">
            <v>560</v>
          </cell>
          <cell r="IJ334">
            <v>917</v>
          </cell>
          <cell r="IK334">
            <v>446</v>
          </cell>
          <cell r="IL334">
            <v>471</v>
          </cell>
          <cell r="IM334">
            <v>880</v>
          </cell>
          <cell r="IN334">
            <v>432</v>
          </cell>
          <cell r="IO334">
            <v>448</v>
          </cell>
          <cell r="IP334">
            <v>922</v>
          </cell>
          <cell r="IQ334">
            <v>455</v>
          </cell>
          <cell r="IR334">
            <v>467</v>
          </cell>
          <cell r="IS334">
            <v>901</v>
          </cell>
          <cell r="IT334">
            <v>431</v>
          </cell>
          <cell r="IU334">
            <v>470</v>
          </cell>
          <cell r="IV334">
            <v>834</v>
          </cell>
          <cell r="IW334">
            <v>355</v>
          </cell>
          <cell r="IX334">
            <v>479</v>
          </cell>
          <cell r="IY334">
            <v>735</v>
          </cell>
          <cell r="IZ334">
            <v>366</v>
          </cell>
          <cell r="JA334">
            <v>369</v>
          </cell>
          <cell r="JB334">
            <v>664</v>
          </cell>
          <cell r="JC334">
            <v>322</v>
          </cell>
          <cell r="JD334">
            <v>342</v>
          </cell>
          <cell r="JE334">
            <v>658</v>
          </cell>
          <cell r="JF334">
            <v>302</v>
          </cell>
          <cell r="JG334">
            <v>356</v>
          </cell>
          <cell r="JH334">
            <v>583</v>
          </cell>
          <cell r="JI334">
            <v>257</v>
          </cell>
          <cell r="JJ334">
            <v>326</v>
          </cell>
          <cell r="JK334">
            <v>541</v>
          </cell>
          <cell r="JL334">
            <v>233</v>
          </cell>
          <cell r="JM334">
            <v>308</v>
          </cell>
          <cell r="JN334">
            <v>486</v>
          </cell>
          <cell r="JO334">
            <v>218</v>
          </cell>
          <cell r="JP334">
            <v>268</v>
          </cell>
          <cell r="JQ334">
            <v>430</v>
          </cell>
          <cell r="JR334">
            <v>180</v>
          </cell>
          <cell r="JS334">
            <v>250</v>
          </cell>
          <cell r="JT334">
            <v>408</v>
          </cell>
          <cell r="JU334">
            <v>152</v>
          </cell>
          <cell r="JV334">
            <v>256</v>
          </cell>
          <cell r="JW334">
            <v>353</v>
          </cell>
          <cell r="JX334">
            <v>125</v>
          </cell>
          <cell r="JY334">
            <v>228</v>
          </cell>
          <cell r="JZ334">
            <v>322</v>
          </cell>
          <cell r="KA334">
            <v>124</v>
          </cell>
          <cell r="KB334">
            <v>198</v>
          </cell>
          <cell r="KC334">
            <v>291</v>
          </cell>
          <cell r="KD334">
            <v>102</v>
          </cell>
          <cell r="KE334">
            <v>189</v>
          </cell>
          <cell r="KF334">
            <v>1022</v>
          </cell>
          <cell r="KG334">
            <v>296</v>
          </cell>
          <cell r="KH334">
            <v>726</v>
          </cell>
        </row>
        <row r="335">
          <cell r="C335" t="str">
            <v>York</v>
          </cell>
          <cell r="D335" t="str">
            <v>E06000014</v>
          </cell>
          <cell r="E335" t="str">
            <v>Unitary Authority</v>
          </cell>
          <cell r="F335">
            <v>206856</v>
          </cell>
          <cell r="G335">
            <v>137319</v>
          </cell>
          <cell r="H335">
            <v>3.2169580900000003</v>
          </cell>
          <cell r="I335">
            <v>0.66383861236802411</v>
          </cell>
          <cell r="J335">
            <v>16955</v>
          </cell>
          <cell r="K335">
            <v>17882</v>
          </cell>
          <cell r="L335">
            <v>15099</v>
          </cell>
          <cell r="M335">
            <v>13775</v>
          </cell>
          <cell r="N335">
            <v>12321</v>
          </cell>
          <cell r="O335">
            <v>12382</v>
          </cell>
          <cell r="P335">
            <v>13292</v>
          </cell>
          <cell r="Q335">
            <v>13762</v>
          </cell>
          <cell r="R335">
            <v>10755</v>
          </cell>
          <cell r="S335">
            <v>11096</v>
          </cell>
          <cell r="T335">
            <v>101260</v>
          </cell>
          <cell r="U335">
            <v>105596</v>
          </cell>
          <cell r="V335">
            <v>1997</v>
          </cell>
          <cell r="W335">
            <v>1041</v>
          </cell>
          <cell r="X335">
            <v>956</v>
          </cell>
          <cell r="Y335">
            <v>2048</v>
          </cell>
          <cell r="Z335">
            <v>1045</v>
          </cell>
          <cell r="AA335">
            <v>1003</v>
          </cell>
          <cell r="AB335">
            <v>2063</v>
          </cell>
          <cell r="AC335">
            <v>1073</v>
          </cell>
          <cell r="AD335">
            <v>990</v>
          </cell>
          <cell r="AE335">
            <v>2151</v>
          </cell>
          <cell r="AF335">
            <v>1100</v>
          </cell>
          <cell r="AG335">
            <v>1051</v>
          </cell>
          <cell r="AH335">
            <v>2231</v>
          </cell>
          <cell r="AI335">
            <v>1171</v>
          </cell>
          <cell r="AJ335">
            <v>1060</v>
          </cell>
          <cell r="AK335">
            <v>2145</v>
          </cell>
          <cell r="AL335">
            <v>1044</v>
          </cell>
          <cell r="AM335">
            <v>1101</v>
          </cell>
          <cell r="AN335">
            <v>2153</v>
          </cell>
          <cell r="AO335">
            <v>1112</v>
          </cell>
          <cell r="AP335">
            <v>1041</v>
          </cell>
          <cell r="AQ335">
            <v>2161</v>
          </cell>
          <cell r="AR335">
            <v>1108</v>
          </cell>
          <cell r="AS335">
            <v>1053</v>
          </cell>
          <cell r="AT335">
            <v>2187</v>
          </cell>
          <cell r="AU335">
            <v>1113</v>
          </cell>
          <cell r="AV335">
            <v>1074</v>
          </cell>
          <cell r="AW335">
            <v>1997</v>
          </cell>
          <cell r="AX335">
            <v>992</v>
          </cell>
          <cell r="AY335">
            <v>1005</v>
          </cell>
          <cell r="AZ335">
            <v>2008</v>
          </cell>
          <cell r="BA335">
            <v>1017</v>
          </cell>
          <cell r="BB335">
            <v>991</v>
          </cell>
          <cell r="BC335">
            <v>1908</v>
          </cell>
          <cell r="BD335">
            <v>963</v>
          </cell>
          <cell r="BE335">
            <v>945</v>
          </cell>
          <cell r="BF335">
            <v>1844</v>
          </cell>
          <cell r="BG335">
            <v>952</v>
          </cell>
          <cell r="BH335">
            <v>892</v>
          </cell>
          <cell r="BI335">
            <v>1849</v>
          </cell>
          <cell r="BJ335">
            <v>934</v>
          </cell>
          <cell r="BK335">
            <v>915</v>
          </cell>
          <cell r="BL335">
            <v>1871</v>
          </cell>
          <cell r="BM335">
            <v>946</v>
          </cell>
          <cell r="BN335">
            <v>925</v>
          </cell>
          <cell r="BO335">
            <v>1887</v>
          </cell>
          <cell r="BP335">
            <v>983</v>
          </cell>
          <cell r="BQ335">
            <v>904</v>
          </cell>
          <cell r="BR335">
            <v>2052</v>
          </cell>
          <cell r="BS335">
            <v>1030</v>
          </cell>
          <cell r="BT335">
            <v>1022</v>
          </cell>
          <cell r="BU335">
            <v>2147</v>
          </cell>
          <cell r="BV335">
            <v>1136</v>
          </cell>
          <cell r="BW335">
            <v>1011</v>
          </cell>
          <cell r="BX335">
            <v>2663</v>
          </cell>
          <cell r="BY335">
            <v>1277</v>
          </cell>
          <cell r="BZ335">
            <v>1386</v>
          </cell>
          <cell r="CA335">
            <v>4928</v>
          </cell>
          <cell r="CB335">
            <v>2216</v>
          </cell>
          <cell r="CC335">
            <v>2712</v>
          </cell>
          <cell r="CD335">
            <v>5500</v>
          </cell>
          <cell r="CE335">
            <v>2597</v>
          </cell>
          <cell r="CF335">
            <v>2903</v>
          </cell>
          <cell r="CG335">
            <v>5466</v>
          </cell>
          <cell r="CH335">
            <v>2517</v>
          </cell>
          <cell r="CI335">
            <v>2949</v>
          </cell>
          <cell r="CJ335">
            <v>4371</v>
          </cell>
          <cell r="CK335">
            <v>2266</v>
          </cell>
          <cell r="CL335">
            <v>2105</v>
          </cell>
          <cell r="CM335">
            <v>3962</v>
          </cell>
          <cell r="CN335">
            <v>1963</v>
          </cell>
          <cell r="CO335">
            <v>1999</v>
          </cell>
          <cell r="CP335">
            <v>3748</v>
          </cell>
          <cell r="CQ335">
            <v>1953</v>
          </cell>
          <cell r="CR335">
            <v>1795</v>
          </cell>
          <cell r="CS335">
            <v>3709</v>
          </cell>
          <cell r="CT335">
            <v>2061</v>
          </cell>
          <cell r="CU335">
            <v>1648</v>
          </cell>
          <cell r="CV335">
            <v>3056</v>
          </cell>
          <cell r="CW335">
            <v>1643</v>
          </cell>
          <cell r="CX335">
            <v>1413</v>
          </cell>
          <cell r="CY335">
            <v>3030</v>
          </cell>
          <cell r="CZ335">
            <v>1512</v>
          </cell>
          <cell r="DA335">
            <v>1518</v>
          </cell>
          <cell r="DB335">
            <v>2822</v>
          </cell>
          <cell r="DC335">
            <v>1541</v>
          </cell>
          <cell r="DD335">
            <v>1281</v>
          </cell>
          <cell r="DE335">
            <v>2853</v>
          </cell>
          <cell r="DF335">
            <v>1428</v>
          </cell>
          <cell r="DG335">
            <v>1425</v>
          </cell>
          <cell r="DH335">
            <v>2798</v>
          </cell>
          <cell r="DI335">
            <v>1383</v>
          </cell>
          <cell r="DJ335">
            <v>1415</v>
          </cell>
          <cell r="DK335">
            <v>2681</v>
          </cell>
          <cell r="DL335">
            <v>1482</v>
          </cell>
          <cell r="DM335">
            <v>1199</v>
          </cell>
          <cell r="DN335">
            <v>2547</v>
          </cell>
          <cell r="DO335">
            <v>1301</v>
          </cell>
          <cell r="DP335">
            <v>1246</v>
          </cell>
          <cell r="DQ335">
            <v>2609</v>
          </cell>
          <cell r="DR335">
            <v>1359</v>
          </cell>
          <cell r="DS335">
            <v>1250</v>
          </cell>
          <cell r="DT335">
            <v>2769</v>
          </cell>
          <cell r="DU335">
            <v>1389</v>
          </cell>
          <cell r="DV335">
            <v>1380</v>
          </cell>
          <cell r="DW335">
            <v>2540</v>
          </cell>
          <cell r="DX335">
            <v>1247</v>
          </cell>
          <cell r="DY335">
            <v>1293</v>
          </cell>
          <cell r="DZ335">
            <v>2504</v>
          </cell>
          <cell r="EA335">
            <v>1239</v>
          </cell>
          <cell r="EB335">
            <v>1265</v>
          </cell>
          <cell r="EC335">
            <v>2358</v>
          </cell>
          <cell r="ED335">
            <v>1159</v>
          </cell>
          <cell r="EE335">
            <v>1199</v>
          </cell>
          <cell r="EF335">
            <v>2292</v>
          </cell>
          <cell r="EG335">
            <v>1181</v>
          </cell>
          <cell r="EH335">
            <v>1111</v>
          </cell>
          <cell r="EI335">
            <v>2266</v>
          </cell>
          <cell r="EJ335">
            <v>1109</v>
          </cell>
          <cell r="EK335">
            <v>1157</v>
          </cell>
          <cell r="EL335">
            <v>2408</v>
          </cell>
          <cell r="EM335">
            <v>1204</v>
          </cell>
          <cell r="EN335">
            <v>1204</v>
          </cell>
          <cell r="EO335">
            <v>2360</v>
          </cell>
          <cell r="EP335">
            <v>1201</v>
          </cell>
          <cell r="EQ335">
            <v>1159</v>
          </cell>
          <cell r="ER335">
            <v>2462</v>
          </cell>
          <cell r="ES335">
            <v>1248</v>
          </cell>
          <cell r="ET335">
            <v>1214</v>
          </cell>
          <cell r="EU335">
            <v>2723</v>
          </cell>
          <cell r="EV335">
            <v>1353</v>
          </cell>
          <cell r="EW335">
            <v>1370</v>
          </cell>
          <cell r="EX335">
            <v>2790</v>
          </cell>
          <cell r="EY335">
            <v>1380</v>
          </cell>
          <cell r="EZ335">
            <v>1410</v>
          </cell>
          <cell r="FA335">
            <v>2753</v>
          </cell>
          <cell r="FB335">
            <v>1317</v>
          </cell>
          <cell r="FC335">
            <v>1436</v>
          </cell>
          <cell r="FD335">
            <v>2729</v>
          </cell>
          <cell r="FE335">
            <v>1345</v>
          </cell>
          <cell r="FF335">
            <v>1384</v>
          </cell>
          <cell r="FG335">
            <v>2691</v>
          </cell>
          <cell r="FH335">
            <v>1298</v>
          </cell>
          <cell r="FI335">
            <v>1393</v>
          </cell>
          <cell r="FJ335">
            <v>2729</v>
          </cell>
          <cell r="FK335">
            <v>1384</v>
          </cell>
          <cell r="FL335">
            <v>1345</v>
          </cell>
          <cell r="FM335">
            <v>2615</v>
          </cell>
          <cell r="FN335">
            <v>1303</v>
          </cell>
          <cell r="FO335">
            <v>1312</v>
          </cell>
          <cell r="FP335">
            <v>2753</v>
          </cell>
          <cell r="FQ335">
            <v>1363</v>
          </cell>
          <cell r="FR335">
            <v>1390</v>
          </cell>
          <cell r="FS335">
            <v>2888</v>
          </cell>
          <cell r="FT335">
            <v>1422</v>
          </cell>
          <cell r="FU335">
            <v>1466</v>
          </cell>
          <cell r="FV335">
            <v>2624</v>
          </cell>
          <cell r="FW335">
            <v>1305</v>
          </cell>
          <cell r="FX335">
            <v>1319</v>
          </cell>
          <cell r="FY335">
            <v>2685</v>
          </cell>
          <cell r="FZ335">
            <v>1312</v>
          </cell>
          <cell r="GA335">
            <v>1373</v>
          </cell>
          <cell r="GB335">
            <v>2587</v>
          </cell>
          <cell r="GC335">
            <v>1243</v>
          </cell>
          <cell r="GD335">
            <v>1344</v>
          </cell>
          <cell r="GE335">
            <v>2411</v>
          </cell>
          <cell r="GF335">
            <v>1155</v>
          </cell>
          <cell r="GG335">
            <v>1256</v>
          </cell>
          <cell r="GH335">
            <v>2322</v>
          </cell>
          <cell r="GI335">
            <v>1210</v>
          </cell>
          <cell r="GJ335">
            <v>1112</v>
          </cell>
          <cell r="GK335">
            <v>2392</v>
          </cell>
          <cell r="GL335">
            <v>1191</v>
          </cell>
          <cell r="GM335">
            <v>1201</v>
          </cell>
          <cell r="GN335">
            <v>2228</v>
          </cell>
          <cell r="GO335">
            <v>1100</v>
          </cell>
          <cell r="GP335">
            <v>1128</v>
          </cell>
          <cell r="GQ335">
            <v>2150</v>
          </cell>
          <cell r="GR335">
            <v>1047</v>
          </cell>
          <cell r="GS335">
            <v>1103</v>
          </cell>
          <cell r="GT335">
            <v>2134</v>
          </cell>
          <cell r="GU335">
            <v>1024</v>
          </cell>
          <cell r="GV335">
            <v>1110</v>
          </cell>
          <cell r="GW335">
            <v>2072</v>
          </cell>
          <cell r="GX335">
            <v>1029</v>
          </cell>
          <cell r="GY335">
            <v>1043</v>
          </cell>
          <cell r="GZ335">
            <v>2068</v>
          </cell>
          <cell r="HA335">
            <v>998</v>
          </cell>
          <cell r="HB335">
            <v>1070</v>
          </cell>
          <cell r="HC335">
            <v>2012</v>
          </cell>
          <cell r="HD335">
            <v>981</v>
          </cell>
          <cell r="HE335">
            <v>1031</v>
          </cell>
          <cell r="HF335">
            <v>2062</v>
          </cell>
          <cell r="HG335">
            <v>1020</v>
          </cell>
          <cell r="HH335">
            <v>1042</v>
          </cell>
          <cell r="HI335">
            <v>2104</v>
          </cell>
          <cell r="HJ335">
            <v>1018</v>
          </cell>
          <cell r="HK335">
            <v>1086</v>
          </cell>
          <cell r="HL335">
            <v>2185</v>
          </cell>
          <cell r="HM335">
            <v>1021</v>
          </cell>
          <cell r="HN335">
            <v>1164</v>
          </cell>
          <cell r="HO335">
            <v>2333</v>
          </cell>
          <cell r="HP335">
            <v>1088</v>
          </cell>
          <cell r="HQ335">
            <v>1245</v>
          </cell>
          <cell r="HR335">
            <v>2567</v>
          </cell>
          <cell r="HS335">
            <v>1196</v>
          </cell>
          <cell r="HT335">
            <v>1371</v>
          </cell>
          <cell r="HU335">
            <v>1976</v>
          </cell>
          <cell r="HV335">
            <v>946</v>
          </cell>
          <cell r="HW335">
            <v>1030</v>
          </cell>
          <cell r="HX335">
            <v>1882</v>
          </cell>
          <cell r="HY335">
            <v>877</v>
          </cell>
          <cell r="HZ335">
            <v>1005</v>
          </cell>
          <cell r="IA335">
            <v>1862</v>
          </cell>
          <cell r="IB335">
            <v>874</v>
          </cell>
          <cell r="IC335">
            <v>988</v>
          </cell>
          <cell r="ID335">
            <v>1691</v>
          </cell>
          <cell r="IE335">
            <v>772</v>
          </cell>
          <cell r="IF335">
            <v>919</v>
          </cell>
          <cell r="IG335">
            <v>1524</v>
          </cell>
          <cell r="IH335">
            <v>691</v>
          </cell>
          <cell r="II335">
            <v>833</v>
          </cell>
          <cell r="IJ335">
            <v>1404</v>
          </cell>
          <cell r="IK335">
            <v>627</v>
          </cell>
          <cell r="IL335">
            <v>777</v>
          </cell>
          <cell r="IM335">
            <v>1451</v>
          </cell>
          <cell r="IN335">
            <v>638</v>
          </cell>
          <cell r="IO335">
            <v>813</v>
          </cell>
          <cell r="IP335">
            <v>1447</v>
          </cell>
          <cell r="IQ335">
            <v>665</v>
          </cell>
          <cell r="IR335">
            <v>782</v>
          </cell>
          <cell r="IS335">
            <v>1427</v>
          </cell>
          <cell r="IT335">
            <v>628</v>
          </cell>
          <cell r="IU335">
            <v>799</v>
          </cell>
          <cell r="IV335">
            <v>1365</v>
          </cell>
          <cell r="IW335">
            <v>599</v>
          </cell>
          <cell r="IX335">
            <v>766</v>
          </cell>
          <cell r="IY335">
            <v>1321</v>
          </cell>
          <cell r="IZ335">
            <v>582</v>
          </cell>
          <cell r="JA335">
            <v>739</v>
          </cell>
          <cell r="JB335">
            <v>1258</v>
          </cell>
          <cell r="JC335">
            <v>533</v>
          </cell>
          <cell r="JD335">
            <v>725</v>
          </cell>
          <cell r="JE335">
            <v>1077</v>
          </cell>
          <cell r="JF335">
            <v>436</v>
          </cell>
          <cell r="JG335">
            <v>641</v>
          </cell>
          <cell r="JH335">
            <v>1020</v>
          </cell>
          <cell r="JI335">
            <v>455</v>
          </cell>
          <cell r="JJ335">
            <v>565</v>
          </cell>
          <cell r="JK335">
            <v>970</v>
          </cell>
          <cell r="JL335">
            <v>402</v>
          </cell>
          <cell r="JM335">
            <v>568</v>
          </cell>
          <cell r="JN335">
            <v>940</v>
          </cell>
          <cell r="JO335">
            <v>368</v>
          </cell>
          <cell r="JP335">
            <v>572</v>
          </cell>
          <cell r="JQ335">
            <v>810</v>
          </cell>
          <cell r="JR335">
            <v>321</v>
          </cell>
          <cell r="JS335">
            <v>489</v>
          </cell>
          <cell r="JT335">
            <v>704</v>
          </cell>
          <cell r="JU335">
            <v>273</v>
          </cell>
          <cell r="JV335">
            <v>431</v>
          </cell>
          <cell r="JW335">
            <v>661</v>
          </cell>
          <cell r="JX335">
            <v>243</v>
          </cell>
          <cell r="JY335">
            <v>418</v>
          </cell>
          <cell r="JZ335">
            <v>609</v>
          </cell>
          <cell r="KA335">
            <v>218</v>
          </cell>
          <cell r="KB335">
            <v>391</v>
          </cell>
          <cell r="KC335">
            <v>509</v>
          </cell>
          <cell r="KD335">
            <v>187</v>
          </cell>
          <cell r="KE335">
            <v>322</v>
          </cell>
          <cell r="KF335">
            <v>1940</v>
          </cell>
          <cell r="KG335">
            <v>586</v>
          </cell>
          <cell r="KH335">
            <v>1354</v>
          </cell>
        </row>
        <row r="336">
          <cell r="C336" t="str">
            <v>North East</v>
          </cell>
          <cell r="D336" t="str">
            <v>E12000001</v>
          </cell>
          <cell r="E336" t="str">
            <v>Region</v>
          </cell>
          <cell r="F336">
            <v>2624621</v>
          </cell>
          <cell r="G336">
            <v>1660407</v>
          </cell>
          <cell r="H336">
            <v>6.6</v>
          </cell>
          <cell r="I336">
            <v>0.63262733933775583</v>
          </cell>
          <cell r="J336">
            <v>162309</v>
          </cell>
          <cell r="K336">
            <v>153464</v>
          </cell>
          <cell r="L336">
            <v>163584</v>
          </cell>
          <cell r="M336">
            <v>165869</v>
          </cell>
          <cell r="N336">
            <v>150970</v>
          </cell>
          <cell r="O336">
            <v>157400</v>
          </cell>
          <cell r="P336">
            <v>183515</v>
          </cell>
          <cell r="Q336">
            <v>192429</v>
          </cell>
          <cell r="R336">
            <v>162084</v>
          </cell>
          <cell r="S336">
            <v>168783</v>
          </cell>
          <cell r="T336">
            <v>1287177</v>
          </cell>
          <cell r="U336">
            <v>1337444</v>
          </cell>
          <cell r="V336">
            <v>28360</v>
          </cell>
          <cell r="W336">
            <v>14726</v>
          </cell>
          <cell r="X336">
            <v>13634</v>
          </cell>
          <cell r="Y336">
            <v>29183</v>
          </cell>
          <cell r="Z336">
            <v>15096</v>
          </cell>
          <cell r="AA336">
            <v>14087</v>
          </cell>
          <cell r="AB336">
            <v>30073</v>
          </cell>
          <cell r="AC336">
            <v>15515</v>
          </cell>
          <cell r="AD336">
            <v>14558</v>
          </cell>
          <cell r="AE336">
            <v>31157</v>
          </cell>
          <cell r="AF336">
            <v>15978</v>
          </cell>
          <cell r="AG336">
            <v>15179</v>
          </cell>
          <cell r="AH336">
            <v>31327</v>
          </cell>
          <cell r="AI336">
            <v>16057</v>
          </cell>
          <cell r="AJ336">
            <v>15270</v>
          </cell>
          <cell r="AK336">
            <v>30886</v>
          </cell>
          <cell r="AL336">
            <v>15839</v>
          </cell>
          <cell r="AM336">
            <v>15047</v>
          </cell>
          <cell r="AN336">
            <v>30048</v>
          </cell>
          <cell r="AO336">
            <v>15507</v>
          </cell>
          <cell r="AP336">
            <v>14541</v>
          </cell>
          <cell r="AQ336">
            <v>30650</v>
          </cell>
          <cell r="AR336">
            <v>15665</v>
          </cell>
          <cell r="AS336">
            <v>14985</v>
          </cell>
          <cell r="AT336">
            <v>29485</v>
          </cell>
          <cell r="AU336">
            <v>15134</v>
          </cell>
          <cell r="AV336">
            <v>14351</v>
          </cell>
          <cell r="AW336">
            <v>29727</v>
          </cell>
          <cell r="AX336">
            <v>15124</v>
          </cell>
          <cell r="AY336">
            <v>14603</v>
          </cell>
          <cell r="AZ336">
            <v>28018</v>
          </cell>
          <cell r="BA336">
            <v>14306</v>
          </cell>
          <cell r="BB336">
            <v>13712</v>
          </cell>
          <cell r="BC336">
            <v>27516</v>
          </cell>
          <cell r="BD336">
            <v>14128</v>
          </cell>
          <cell r="BE336">
            <v>13388</v>
          </cell>
          <cell r="BF336">
            <v>26835</v>
          </cell>
          <cell r="BG336">
            <v>13895</v>
          </cell>
          <cell r="BH336">
            <v>12940</v>
          </cell>
          <cell r="BI336">
            <v>26404</v>
          </cell>
          <cell r="BJ336">
            <v>13614</v>
          </cell>
          <cell r="BK336">
            <v>12790</v>
          </cell>
          <cell r="BL336">
            <v>27149</v>
          </cell>
          <cell r="BM336">
            <v>13915</v>
          </cell>
          <cell r="BN336">
            <v>13234</v>
          </cell>
          <cell r="BO336">
            <v>28199</v>
          </cell>
          <cell r="BP336">
            <v>14446</v>
          </cell>
          <cell r="BQ336">
            <v>13753</v>
          </cell>
          <cell r="BR336">
            <v>29180</v>
          </cell>
          <cell r="BS336">
            <v>14926</v>
          </cell>
          <cell r="BT336">
            <v>14254</v>
          </cell>
          <cell r="BU336">
            <v>30220</v>
          </cell>
          <cell r="BV336">
            <v>15419</v>
          </cell>
          <cell r="BW336">
            <v>14801</v>
          </cell>
          <cell r="BX336">
            <v>32034</v>
          </cell>
          <cell r="BY336">
            <v>16376</v>
          </cell>
          <cell r="BZ336">
            <v>15658</v>
          </cell>
          <cell r="CA336">
            <v>35846</v>
          </cell>
          <cell r="CB336">
            <v>18630</v>
          </cell>
          <cell r="CC336">
            <v>17216</v>
          </cell>
          <cell r="CD336">
            <v>37393</v>
          </cell>
          <cell r="CE336">
            <v>19452</v>
          </cell>
          <cell r="CF336">
            <v>17941</v>
          </cell>
          <cell r="CG336">
            <v>38110</v>
          </cell>
          <cell r="CH336">
            <v>19596</v>
          </cell>
          <cell r="CI336">
            <v>18514</v>
          </cell>
          <cell r="CJ336">
            <v>37162</v>
          </cell>
          <cell r="CK336">
            <v>19063</v>
          </cell>
          <cell r="CL336">
            <v>18099</v>
          </cell>
          <cell r="CM336">
            <v>38251</v>
          </cell>
          <cell r="CN336">
            <v>19496</v>
          </cell>
          <cell r="CO336">
            <v>18755</v>
          </cell>
          <cell r="CP336">
            <v>37577</v>
          </cell>
          <cell r="CQ336">
            <v>19351</v>
          </cell>
          <cell r="CR336">
            <v>18226</v>
          </cell>
          <cell r="CS336">
            <v>35144</v>
          </cell>
          <cell r="CT336">
            <v>18113</v>
          </cell>
          <cell r="CU336">
            <v>17031</v>
          </cell>
          <cell r="CV336">
            <v>33882</v>
          </cell>
          <cell r="CW336">
            <v>17230</v>
          </cell>
          <cell r="CX336">
            <v>16652</v>
          </cell>
          <cell r="CY336">
            <v>33979</v>
          </cell>
          <cell r="CZ336">
            <v>16912</v>
          </cell>
          <cell r="DA336">
            <v>17067</v>
          </cell>
          <cell r="DB336">
            <v>32770</v>
          </cell>
          <cell r="DC336">
            <v>16187</v>
          </cell>
          <cell r="DD336">
            <v>16583</v>
          </cell>
          <cell r="DE336">
            <v>33728</v>
          </cell>
          <cell r="DF336">
            <v>16784</v>
          </cell>
          <cell r="DG336">
            <v>16944</v>
          </cell>
          <cell r="DH336">
            <v>32997</v>
          </cell>
          <cell r="DI336">
            <v>16345</v>
          </cell>
          <cell r="DJ336">
            <v>16652</v>
          </cell>
          <cell r="DK336">
            <v>31742</v>
          </cell>
          <cell r="DL336">
            <v>15544</v>
          </cell>
          <cell r="DM336">
            <v>16198</v>
          </cell>
          <cell r="DN336">
            <v>31884</v>
          </cell>
          <cell r="DO336">
            <v>15623</v>
          </cell>
          <cell r="DP336">
            <v>16261</v>
          </cell>
          <cell r="DQ336">
            <v>31481</v>
          </cell>
          <cell r="DR336">
            <v>15262</v>
          </cell>
          <cell r="DS336">
            <v>16219</v>
          </cell>
          <cell r="DT336">
            <v>31846</v>
          </cell>
          <cell r="DU336">
            <v>15584</v>
          </cell>
          <cell r="DV336">
            <v>16262</v>
          </cell>
          <cell r="DW336">
            <v>32267</v>
          </cell>
          <cell r="DX336">
            <v>15823</v>
          </cell>
          <cell r="DY336">
            <v>16444</v>
          </cell>
          <cell r="DZ336">
            <v>30829</v>
          </cell>
          <cell r="EA336">
            <v>15137</v>
          </cell>
          <cell r="EB336">
            <v>15692</v>
          </cell>
          <cell r="EC336">
            <v>27869</v>
          </cell>
          <cell r="ED336">
            <v>13742</v>
          </cell>
          <cell r="EE336">
            <v>14127</v>
          </cell>
          <cell r="EF336">
            <v>27135</v>
          </cell>
          <cell r="EG336">
            <v>13316</v>
          </cell>
          <cell r="EH336">
            <v>13819</v>
          </cell>
          <cell r="EI336">
            <v>28673</v>
          </cell>
          <cell r="EJ336">
            <v>13936</v>
          </cell>
          <cell r="EK336">
            <v>14737</v>
          </cell>
          <cell r="EL336">
            <v>29250</v>
          </cell>
          <cell r="EM336">
            <v>14386</v>
          </cell>
          <cell r="EN336">
            <v>14864</v>
          </cell>
          <cell r="EO336">
            <v>29614</v>
          </cell>
          <cell r="EP336">
            <v>14384</v>
          </cell>
          <cell r="EQ336">
            <v>15230</v>
          </cell>
          <cell r="ER336">
            <v>31783</v>
          </cell>
          <cell r="ES336">
            <v>15566</v>
          </cell>
          <cell r="ET336">
            <v>16217</v>
          </cell>
          <cell r="EU336">
            <v>34408</v>
          </cell>
          <cell r="EV336">
            <v>16832</v>
          </cell>
          <cell r="EW336">
            <v>17576</v>
          </cell>
          <cell r="EX336">
            <v>36542</v>
          </cell>
          <cell r="EY336">
            <v>17848</v>
          </cell>
          <cell r="EZ336">
            <v>18694</v>
          </cell>
          <cell r="FA336">
            <v>35149</v>
          </cell>
          <cell r="FB336">
            <v>17064</v>
          </cell>
          <cell r="FC336">
            <v>18085</v>
          </cell>
          <cell r="FD336">
            <v>35669</v>
          </cell>
          <cell r="FE336">
            <v>17328</v>
          </cell>
          <cell r="FF336">
            <v>18341</v>
          </cell>
          <cell r="FG336">
            <v>36461</v>
          </cell>
          <cell r="FH336">
            <v>17793</v>
          </cell>
          <cell r="FI336">
            <v>18668</v>
          </cell>
          <cell r="FJ336">
            <v>37592</v>
          </cell>
          <cell r="FK336">
            <v>18365</v>
          </cell>
          <cell r="FL336">
            <v>19227</v>
          </cell>
          <cell r="FM336">
            <v>38403</v>
          </cell>
          <cell r="FN336">
            <v>18816</v>
          </cell>
          <cell r="FO336">
            <v>19587</v>
          </cell>
          <cell r="FP336">
            <v>39308</v>
          </cell>
          <cell r="FQ336">
            <v>19281</v>
          </cell>
          <cell r="FR336">
            <v>20027</v>
          </cell>
          <cell r="FS336">
            <v>38890</v>
          </cell>
          <cell r="FT336">
            <v>18906</v>
          </cell>
          <cell r="FU336">
            <v>19984</v>
          </cell>
          <cell r="FV336">
            <v>39062</v>
          </cell>
          <cell r="FW336">
            <v>19038</v>
          </cell>
          <cell r="FX336">
            <v>20024</v>
          </cell>
          <cell r="FY336">
            <v>38535</v>
          </cell>
          <cell r="FZ336">
            <v>18971</v>
          </cell>
          <cell r="GA336">
            <v>19564</v>
          </cell>
          <cell r="GB336">
            <v>36875</v>
          </cell>
          <cell r="GC336">
            <v>17953</v>
          </cell>
          <cell r="GD336">
            <v>18922</v>
          </cell>
          <cell r="GE336">
            <v>35965</v>
          </cell>
          <cell r="GF336">
            <v>17624</v>
          </cell>
          <cell r="GG336">
            <v>18341</v>
          </cell>
          <cell r="GH336">
            <v>36271</v>
          </cell>
          <cell r="GI336">
            <v>17744</v>
          </cell>
          <cell r="GJ336">
            <v>18527</v>
          </cell>
          <cell r="GK336">
            <v>36059</v>
          </cell>
          <cell r="GL336">
            <v>17615</v>
          </cell>
          <cell r="GM336">
            <v>18444</v>
          </cell>
          <cell r="GN336">
            <v>34426</v>
          </cell>
          <cell r="GO336">
            <v>16996</v>
          </cell>
          <cell r="GP336">
            <v>17430</v>
          </cell>
          <cell r="GQ336">
            <v>32999</v>
          </cell>
          <cell r="GR336">
            <v>16178</v>
          </cell>
          <cell r="GS336">
            <v>16821</v>
          </cell>
          <cell r="GT336">
            <v>31648</v>
          </cell>
          <cell r="GU336">
            <v>15544</v>
          </cell>
          <cell r="GV336">
            <v>16104</v>
          </cell>
          <cell r="GW336">
            <v>31626</v>
          </cell>
          <cell r="GX336">
            <v>15542</v>
          </cell>
          <cell r="GY336">
            <v>16084</v>
          </cell>
          <cell r="GZ336">
            <v>31170</v>
          </cell>
          <cell r="HA336">
            <v>15275</v>
          </cell>
          <cell r="HB336">
            <v>15895</v>
          </cell>
          <cell r="HC336">
            <v>30191</v>
          </cell>
          <cell r="HD336">
            <v>14704</v>
          </cell>
          <cell r="HE336">
            <v>15487</v>
          </cell>
          <cell r="HF336">
            <v>30512</v>
          </cell>
          <cell r="HG336">
            <v>14862</v>
          </cell>
          <cell r="HH336">
            <v>15650</v>
          </cell>
          <cell r="HI336">
            <v>31025</v>
          </cell>
          <cell r="HJ336">
            <v>14919</v>
          </cell>
          <cell r="HK336">
            <v>16106</v>
          </cell>
          <cell r="HL336">
            <v>31665</v>
          </cell>
          <cell r="HM336">
            <v>15504</v>
          </cell>
          <cell r="HN336">
            <v>16161</v>
          </cell>
          <cell r="HO336">
            <v>33169</v>
          </cell>
          <cell r="HP336">
            <v>16047</v>
          </cell>
          <cell r="HQ336">
            <v>17122</v>
          </cell>
          <cell r="HR336">
            <v>35960</v>
          </cell>
          <cell r="HS336">
            <v>17556</v>
          </cell>
          <cell r="HT336">
            <v>18404</v>
          </cell>
          <cell r="HU336">
            <v>27073</v>
          </cell>
          <cell r="HV336">
            <v>13100</v>
          </cell>
          <cell r="HW336">
            <v>13973</v>
          </cell>
          <cell r="HX336">
            <v>26157</v>
          </cell>
          <cell r="HY336">
            <v>12690</v>
          </cell>
          <cell r="HZ336">
            <v>13467</v>
          </cell>
          <cell r="IA336">
            <v>25318</v>
          </cell>
          <cell r="IB336">
            <v>12249</v>
          </cell>
          <cell r="IC336">
            <v>13069</v>
          </cell>
          <cell r="ID336">
            <v>22749</v>
          </cell>
          <cell r="IE336">
            <v>10902</v>
          </cell>
          <cell r="IF336">
            <v>11847</v>
          </cell>
          <cell r="IG336">
            <v>20961</v>
          </cell>
          <cell r="IH336">
            <v>9888</v>
          </cell>
          <cell r="II336">
            <v>11073</v>
          </cell>
          <cell r="IJ336">
            <v>19537</v>
          </cell>
          <cell r="IK336">
            <v>9148</v>
          </cell>
          <cell r="IL336">
            <v>10389</v>
          </cell>
          <cell r="IM336">
            <v>20323</v>
          </cell>
          <cell r="IN336">
            <v>9236</v>
          </cell>
          <cell r="IO336">
            <v>11087</v>
          </cell>
          <cell r="IP336">
            <v>20238</v>
          </cell>
          <cell r="IQ336">
            <v>9322</v>
          </cell>
          <cell r="IR336">
            <v>10916</v>
          </cell>
          <cell r="IS336">
            <v>19741</v>
          </cell>
          <cell r="IT336">
            <v>8935</v>
          </cell>
          <cell r="IU336">
            <v>10806</v>
          </cell>
          <cell r="IV336">
            <v>18446</v>
          </cell>
          <cell r="IW336">
            <v>8229</v>
          </cell>
          <cell r="IX336">
            <v>10217</v>
          </cell>
          <cell r="IY336">
            <v>16807</v>
          </cell>
          <cell r="IZ336">
            <v>7464</v>
          </cell>
          <cell r="JA336">
            <v>9343</v>
          </cell>
          <cell r="JB336">
            <v>16213</v>
          </cell>
          <cell r="JC336">
            <v>7133</v>
          </cell>
          <cell r="JD336">
            <v>9080</v>
          </cell>
          <cell r="JE336">
            <v>14638</v>
          </cell>
          <cell r="JF336">
            <v>6379</v>
          </cell>
          <cell r="JG336">
            <v>8259</v>
          </cell>
          <cell r="JH336">
            <v>13689</v>
          </cell>
          <cell r="JI336">
            <v>5822</v>
          </cell>
          <cell r="JJ336">
            <v>7867</v>
          </cell>
          <cell r="JK336">
            <v>12830</v>
          </cell>
          <cell r="JL336">
            <v>5401</v>
          </cell>
          <cell r="JM336">
            <v>7429</v>
          </cell>
          <cell r="JN336">
            <v>11889</v>
          </cell>
          <cell r="JO336">
            <v>4762</v>
          </cell>
          <cell r="JP336">
            <v>7127</v>
          </cell>
          <cell r="JQ336">
            <v>10538</v>
          </cell>
          <cell r="JR336">
            <v>4148</v>
          </cell>
          <cell r="JS336">
            <v>6390</v>
          </cell>
          <cell r="JT336">
            <v>8993</v>
          </cell>
          <cell r="JU336">
            <v>3468</v>
          </cell>
          <cell r="JV336">
            <v>5525</v>
          </cell>
          <cell r="JW336">
            <v>7686</v>
          </cell>
          <cell r="JX336">
            <v>2875</v>
          </cell>
          <cell r="JY336">
            <v>4811</v>
          </cell>
          <cell r="JZ336">
            <v>6649</v>
          </cell>
          <cell r="KA336">
            <v>2420</v>
          </cell>
          <cell r="KB336">
            <v>4229</v>
          </cell>
          <cell r="KC336">
            <v>5839</v>
          </cell>
          <cell r="KD336">
            <v>2097</v>
          </cell>
          <cell r="KE336">
            <v>3742</v>
          </cell>
          <cell r="KF336">
            <v>21064</v>
          </cell>
          <cell r="KG336">
            <v>6076</v>
          </cell>
          <cell r="KH336">
            <v>14988</v>
          </cell>
        </row>
        <row r="337">
          <cell r="C337" t="str">
            <v>North West</v>
          </cell>
          <cell r="D337" t="str">
            <v>E12000002</v>
          </cell>
          <cell r="E337" t="str">
            <v>Region</v>
          </cell>
          <cell r="F337">
            <v>7173835</v>
          </cell>
          <cell r="G337">
            <v>4519159</v>
          </cell>
          <cell r="H337">
            <v>5.2</v>
          </cell>
          <cell r="I337">
            <v>0.62995022885248964</v>
          </cell>
          <cell r="J337">
            <v>422649</v>
          </cell>
          <cell r="K337">
            <v>407316</v>
          </cell>
          <cell r="L337">
            <v>471850</v>
          </cell>
          <cell r="M337">
            <v>471433</v>
          </cell>
          <cell r="N337">
            <v>436129</v>
          </cell>
          <cell r="O337">
            <v>446780</v>
          </cell>
          <cell r="P337">
            <v>504029</v>
          </cell>
          <cell r="Q337">
            <v>519885</v>
          </cell>
          <cell r="R337">
            <v>415221</v>
          </cell>
          <cell r="S337">
            <v>423867</v>
          </cell>
          <cell r="T337">
            <v>3534396</v>
          </cell>
          <cell r="U337">
            <v>3639439</v>
          </cell>
          <cell r="V337">
            <v>85997</v>
          </cell>
          <cell r="W337">
            <v>44266</v>
          </cell>
          <cell r="X337">
            <v>41731</v>
          </cell>
          <cell r="Y337">
            <v>87070</v>
          </cell>
          <cell r="Z337">
            <v>44473</v>
          </cell>
          <cell r="AA337">
            <v>42597</v>
          </cell>
          <cell r="AB337">
            <v>88556</v>
          </cell>
          <cell r="AC337">
            <v>45492</v>
          </cell>
          <cell r="AD337">
            <v>43064</v>
          </cell>
          <cell r="AE337">
            <v>91403</v>
          </cell>
          <cell r="AF337">
            <v>46715</v>
          </cell>
          <cell r="AG337">
            <v>44688</v>
          </cell>
          <cell r="AH337">
            <v>90163</v>
          </cell>
          <cell r="AI337">
            <v>45857</v>
          </cell>
          <cell r="AJ337">
            <v>44306</v>
          </cell>
          <cell r="AK337">
            <v>88511</v>
          </cell>
          <cell r="AL337">
            <v>45335</v>
          </cell>
          <cell r="AM337">
            <v>43176</v>
          </cell>
          <cell r="AN337">
            <v>87513</v>
          </cell>
          <cell r="AO337">
            <v>44812</v>
          </cell>
          <cell r="AP337">
            <v>42701</v>
          </cell>
          <cell r="AQ337">
            <v>88755</v>
          </cell>
          <cell r="AR337">
            <v>45652</v>
          </cell>
          <cell r="AS337">
            <v>43103</v>
          </cell>
          <cell r="AT337">
            <v>86005</v>
          </cell>
          <cell r="AU337">
            <v>44173</v>
          </cell>
          <cell r="AV337">
            <v>41832</v>
          </cell>
          <cell r="AW337">
            <v>84968</v>
          </cell>
          <cell r="AX337">
            <v>43744</v>
          </cell>
          <cell r="AY337">
            <v>41224</v>
          </cell>
          <cell r="AZ337">
            <v>81583</v>
          </cell>
          <cell r="BA337">
            <v>41779</v>
          </cell>
          <cell r="BB337">
            <v>39804</v>
          </cell>
          <cell r="BC337">
            <v>79630</v>
          </cell>
          <cell r="BD337">
            <v>40836</v>
          </cell>
          <cell r="BE337">
            <v>38794</v>
          </cell>
          <cell r="BF337">
            <v>77201</v>
          </cell>
          <cell r="BG337">
            <v>39708</v>
          </cell>
          <cell r="BH337">
            <v>37493</v>
          </cell>
          <cell r="BI337">
            <v>76658</v>
          </cell>
          <cell r="BJ337">
            <v>39294</v>
          </cell>
          <cell r="BK337">
            <v>37364</v>
          </cell>
          <cell r="BL337">
            <v>78498</v>
          </cell>
          <cell r="BM337">
            <v>40088</v>
          </cell>
          <cell r="BN337">
            <v>38410</v>
          </cell>
          <cell r="BO337">
            <v>80700</v>
          </cell>
          <cell r="BP337">
            <v>41424</v>
          </cell>
          <cell r="BQ337">
            <v>39276</v>
          </cell>
          <cell r="BR337">
            <v>83624</v>
          </cell>
          <cell r="BS337">
            <v>42826</v>
          </cell>
          <cell r="BT337">
            <v>40798</v>
          </cell>
          <cell r="BU337">
            <v>84530</v>
          </cell>
          <cell r="BV337">
            <v>43517</v>
          </cell>
          <cell r="BW337">
            <v>41013</v>
          </cell>
          <cell r="BX337">
            <v>88828</v>
          </cell>
          <cell r="BY337">
            <v>45482</v>
          </cell>
          <cell r="BZ337">
            <v>43346</v>
          </cell>
          <cell r="CA337">
            <v>88729</v>
          </cell>
          <cell r="CB337">
            <v>45110</v>
          </cell>
          <cell r="CC337">
            <v>43619</v>
          </cell>
          <cell r="CD337">
            <v>90549</v>
          </cell>
          <cell r="CE337">
            <v>46289</v>
          </cell>
          <cell r="CF337">
            <v>44260</v>
          </cell>
          <cell r="CG337">
            <v>93661</v>
          </cell>
          <cell r="CH337">
            <v>47673</v>
          </cell>
          <cell r="CI337">
            <v>45988</v>
          </cell>
          <cell r="CJ337">
            <v>96224</v>
          </cell>
          <cell r="CK337">
            <v>48791</v>
          </cell>
          <cell r="CL337">
            <v>47433</v>
          </cell>
          <cell r="CM337">
            <v>100984</v>
          </cell>
          <cell r="CN337">
            <v>50675</v>
          </cell>
          <cell r="CO337">
            <v>50309</v>
          </cell>
          <cell r="CP337">
            <v>102836</v>
          </cell>
          <cell r="CQ337">
            <v>52286</v>
          </cell>
          <cell r="CR337">
            <v>50550</v>
          </cell>
          <cell r="CS337">
            <v>99500</v>
          </cell>
          <cell r="CT337">
            <v>50904</v>
          </cell>
          <cell r="CU337">
            <v>48596</v>
          </cell>
          <cell r="CV337">
            <v>97001</v>
          </cell>
          <cell r="CW337">
            <v>48912</v>
          </cell>
          <cell r="CX337">
            <v>48089</v>
          </cell>
          <cell r="CY337">
            <v>96869</v>
          </cell>
          <cell r="CZ337">
            <v>48539</v>
          </cell>
          <cell r="DA337">
            <v>48330</v>
          </cell>
          <cell r="DB337">
            <v>93196</v>
          </cell>
          <cell r="DC337">
            <v>46304</v>
          </cell>
          <cell r="DD337">
            <v>46892</v>
          </cell>
          <cell r="DE337">
            <v>94814</v>
          </cell>
          <cell r="DF337">
            <v>47393</v>
          </cell>
          <cell r="DG337">
            <v>47421</v>
          </cell>
          <cell r="DH337">
            <v>94705</v>
          </cell>
          <cell r="DI337">
            <v>47344</v>
          </cell>
          <cell r="DJ337">
            <v>47361</v>
          </cell>
          <cell r="DK337">
            <v>92318</v>
          </cell>
          <cell r="DL337">
            <v>45965</v>
          </cell>
          <cell r="DM337">
            <v>46353</v>
          </cell>
          <cell r="DN337">
            <v>92208</v>
          </cell>
          <cell r="DO337">
            <v>45754</v>
          </cell>
          <cell r="DP337">
            <v>46454</v>
          </cell>
          <cell r="DQ337">
            <v>91434</v>
          </cell>
          <cell r="DR337">
            <v>45355</v>
          </cell>
          <cell r="DS337">
            <v>46079</v>
          </cell>
          <cell r="DT337">
            <v>91238</v>
          </cell>
          <cell r="DU337">
            <v>45380</v>
          </cell>
          <cell r="DV337">
            <v>45858</v>
          </cell>
          <cell r="DW337">
            <v>91630</v>
          </cell>
          <cell r="DX337">
            <v>45359</v>
          </cell>
          <cell r="DY337">
            <v>46271</v>
          </cell>
          <cell r="DZ337">
            <v>87124</v>
          </cell>
          <cell r="EA337">
            <v>43278</v>
          </cell>
          <cell r="EB337">
            <v>43846</v>
          </cell>
          <cell r="EC337">
            <v>80822</v>
          </cell>
          <cell r="ED337">
            <v>40267</v>
          </cell>
          <cell r="EE337">
            <v>40555</v>
          </cell>
          <cell r="EF337">
            <v>79219</v>
          </cell>
          <cell r="EG337">
            <v>39338</v>
          </cell>
          <cell r="EH337">
            <v>39881</v>
          </cell>
          <cell r="EI337">
            <v>82257</v>
          </cell>
          <cell r="EJ337">
            <v>40488</v>
          </cell>
          <cell r="EK337">
            <v>41769</v>
          </cell>
          <cell r="EL337">
            <v>84235</v>
          </cell>
          <cell r="EM337">
            <v>41732</v>
          </cell>
          <cell r="EN337">
            <v>42503</v>
          </cell>
          <cell r="EO337">
            <v>86395</v>
          </cell>
          <cell r="EP337">
            <v>42577</v>
          </cell>
          <cell r="EQ337">
            <v>43818</v>
          </cell>
          <cell r="ER337">
            <v>91435</v>
          </cell>
          <cell r="ES337">
            <v>44912</v>
          </cell>
          <cell r="ET337">
            <v>46523</v>
          </cell>
          <cell r="EU337">
            <v>97706</v>
          </cell>
          <cell r="EV337">
            <v>48187</v>
          </cell>
          <cell r="EW337">
            <v>49519</v>
          </cell>
          <cell r="EX337">
            <v>102086</v>
          </cell>
          <cell r="EY337">
            <v>49991</v>
          </cell>
          <cell r="EZ337">
            <v>52095</v>
          </cell>
          <cell r="FA337">
            <v>99515</v>
          </cell>
          <cell r="FB337">
            <v>49039</v>
          </cell>
          <cell r="FC337">
            <v>50476</v>
          </cell>
          <cell r="FD337">
            <v>103075</v>
          </cell>
          <cell r="FE337">
            <v>50882</v>
          </cell>
          <cell r="FF337">
            <v>52193</v>
          </cell>
          <cell r="FG337">
            <v>102087</v>
          </cell>
          <cell r="FH337">
            <v>50212</v>
          </cell>
          <cell r="FI337">
            <v>51875</v>
          </cell>
          <cell r="FJ337">
            <v>103732</v>
          </cell>
          <cell r="FK337">
            <v>51347</v>
          </cell>
          <cell r="FL337">
            <v>52385</v>
          </cell>
          <cell r="FM337">
            <v>103020</v>
          </cell>
          <cell r="FN337">
            <v>50487</v>
          </cell>
          <cell r="FO337">
            <v>52533</v>
          </cell>
          <cell r="FP337">
            <v>105313</v>
          </cell>
          <cell r="FQ337">
            <v>51663</v>
          </cell>
          <cell r="FR337">
            <v>53650</v>
          </cell>
          <cell r="FS337">
            <v>104604</v>
          </cell>
          <cell r="FT337">
            <v>51572</v>
          </cell>
          <cell r="FU337">
            <v>53032</v>
          </cell>
          <cell r="FV337">
            <v>102635</v>
          </cell>
          <cell r="FW337">
            <v>50347</v>
          </cell>
          <cell r="FX337">
            <v>52288</v>
          </cell>
          <cell r="FY337">
            <v>102078</v>
          </cell>
          <cell r="FZ337">
            <v>50225</v>
          </cell>
          <cell r="GA337">
            <v>51853</v>
          </cell>
          <cell r="GB337">
            <v>97855</v>
          </cell>
          <cell r="GC337">
            <v>48255</v>
          </cell>
          <cell r="GD337">
            <v>49600</v>
          </cell>
          <cell r="GE337">
            <v>93583</v>
          </cell>
          <cell r="GF337">
            <v>46339</v>
          </cell>
          <cell r="GG337">
            <v>47244</v>
          </cell>
          <cell r="GH337">
            <v>91490</v>
          </cell>
          <cell r="GI337">
            <v>45389</v>
          </cell>
          <cell r="GJ337">
            <v>46101</v>
          </cell>
          <cell r="GK337">
            <v>89500</v>
          </cell>
          <cell r="GL337">
            <v>44546</v>
          </cell>
          <cell r="GM337">
            <v>44954</v>
          </cell>
          <cell r="GN337">
            <v>86897</v>
          </cell>
          <cell r="GO337">
            <v>42726</v>
          </cell>
          <cell r="GP337">
            <v>44171</v>
          </cell>
          <cell r="GQ337">
            <v>83154</v>
          </cell>
          <cell r="GR337">
            <v>41131</v>
          </cell>
          <cell r="GS337">
            <v>42023</v>
          </cell>
          <cell r="GT337">
            <v>79574</v>
          </cell>
          <cell r="GU337">
            <v>39165</v>
          </cell>
          <cell r="GV337">
            <v>40409</v>
          </cell>
          <cell r="GW337">
            <v>79895</v>
          </cell>
          <cell r="GX337">
            <v>39637</v>
          </cell>
          <cell r="GY337">
            <v>40258</v>
          </cell>
          <cell r="GZ337">
            <v>79720</v>
          </cell>
          <cell r="HA337">
            <v>39630</v>
          </cell>
          <cell r="HB337">
            <v>40090</v>
          </cell>
          <cell r="HC337">
            <v>76914</v>
          </cell>
          <cell r="HD337">
            <v>38150</v>
          </cell>
          <cell r="HE337">
            <v>38764</v>
          </cell>
          <cell r="HF337">
            <v>78361</v>
          </cell>
          <cell r="HG337">
            <v>38508</v>
          </cell>
          <cell r="HH337">
            <v>39853</v>
          </cell>
          <cell r="HI337">
            <v>79700</v>
          </cell>
          <cell r="HJ337">
            <v>39272</v>
          </cell>
          <cell r="HK337">
            <v>40428</v>
          </cell>
          <cell r="HL337">
            <v>81591</v>
          </cell>
          <cell r="HM337">
            <v>40619</v>
          </cell>
          <cell r="HN337">
            <v>40972</v>
          </cell>
          <cell r="HO337">
            <v>86613</v>
          </cell>
          <cell r="HP337">
            <v>42443</v>
          </cell>
          <cell r="HQ337">
            <v>44170</v>
          </cell>
          <cell r="HR337">
            <v>93649</v>
          </cell>
          <cell r="HS337">
            <v>45836</v>
          </cell>
          <cell r="HT337">
            <v>47813</v>
          </cell>
          <cell r="HU337">
            <v>69548</v>
          </cell>
          <cell r="HV337">
            <v>33896</v>
          </cell>
          <cell r="HW337">
            <v>35652</v>
          </cell>
          <cell r="HX337">
            <v>67097</v>
          </cell>
          <cell r="HY337">
            <v>32508</v>
          </cell>
          <cell r="HZ337">
            <v>34589</v>
          </cell>
          <cell r="IA337">
            <v>67529</v>
          </cell>
          <cell r="IB337">
            <v>32592</v>
          </cell>
          <cell r="IC337">
            <v>34937</v>
          </cell>
          <cell r="ID337">
            <v>63136</v>
          </cell>
          <cell r="IE337">
            <v>30226</v>
          </cell>
          <cell r="IF337">
            <v>32910</v>
          </cell>
          <cell r="IG337">
            <v>56884</v>
          </cell>
          <cell r="IH337">
            <v>26807</v>
          </cell>
          <cell r="II337">
            <v>30077</v>
          </cell>
          <cell r="IJ337">
            <v>52406</v>
          </cell>
          <cell r="IK337">
            <v>24478</v>
          </cell>
          <cell r="IL337">
            <v>27928</v>
          </cell>
          <cell r="IM337">
            <v>53171</v>
          </cell>
          <cell r="IN337">
            <v>24845</v>
          </cell>
          <cell r="IO337">
            <v>28326</v>
          </cell>
          <cell r="IP337">
            <v>51880</v>
          </cell>
          <cell r="IQ337">
            <v>24015</v>
          </cell>
          <cell r="IR337">
            <v>27865</v>
          </cell>
          <cell r="IS337">
            <v>50213</v>
          </cell>
          <cell r="IT337">
            <v>23070</v>
          </cell>
          <cell r="IU337">
            <v>27143</v>
          </cell>
          <cell r="IV337">
            <v>46558</v>
          </cell>
          <cell r="IW337">
            <v>21054</v>
          </cell>
          <cell r="IX337">
            <v>25504</v>
          </cell>
          <cell r="IY337">
            <v>44232</v>
          </cell>
          <cell r="IZ337">
            <v>19725</v>
          </cell>
          <cell r="JA337">
            <v>24507</v>
          </cell>
          <cell r="JB337">
            <v>40820</v>
          </cell>
          <cell r="JC337">
            <v>18034</v>
          </cell>
          <cell r="JD337">
            <v>22786</v>
          </cell>
          <cell r="JE337">
            <v>37010</v>
          </cell>
          <cell r="JF337">
            <v>15877</v>
          </cell>
          <cell r="JG337">
            <v>21133</v>
          </cell>
          <cell r="JH337">
            <v>34227</v>
          </cell>
          <cell r="JI337">
            <v>14534</v>
          </cell>
          <cell r="JJ337">
            <v>19693</v>
          </cell>
          <cell r="JK337">
            <v>32585</v>
          </cell>
          <cell r="JL337">
            <v>13369</v>
          </cell>
          <cell r="JM337">
            <v>19216</v>
          </cell>
          <cell r="JN337">
            <v>30238</v>
          </cell>
          <cell r="JO337">
            <v>12246</v>
          </cell>
          <cell r="JP337">
            <v>17992</v>
          </cell>
          <cell r="JQ337">
            <v>27107</v>
          </cell>
          <cell r="JR337">
            <v>10561</v>
          </cell>
          <cell r="JS337">
            <v>16546</v>
          </cell>
          <cell r="JT337">
            <v>23554</v>
          </cell>
          <cell r="JU337">
            <v>8948</v>
          </cell>
          <cell r="JV337">
            <v>14606</v>
          </cell>
          <cell r="JW337">
            <v>20484</v>
          </cell>
          <cell r="JX337">
            <v>7559</v>
          </cell>
          <cell r="JY337">
            <v>12925</v>
          </cell>
          <cell r="JZ337">
            <v>17992</v>
          </cell>
          <cell r="KA337">
            <v>6428</v>
          </cell>
          <cell r="KB337">
            <v>11564</v>
          </cell>
          <cell r="KC337">
            <v>15428</v>
          </cell>
          <cell r="KD337">
            <v>5284</v>
          </cell>
          <cell r="KE337">
            <v>10144</v>
          </cell>
          <cell r="KF337">
            <v>57813</v>
          </cell>
          <cell r="KG337">
            <v>16644</v>
          </cell>
          <cell r="KH337">
            <v>41169</v>
          </cell>
        </row>
        <row r="338">
          <cell r="C338" t="str">
            <v>Yorkshire and The Humber</v>
          </cell>
          <cell r="D338" t="str">
            <v>E12000003</v>
          </cell>
          <cell r="E338" t="str">
            <v>Region</v>
          </cell>
          <cell r="F338">
            <v>5390576</v>
          </cell>
          <cell r="G338">
            <v>3397836</v>
          </cell>
          <cell r="H338">
            <v>5.2</v>
          </cell>
          <cell r="I338">
            <v>0.63032892959861808</v>
          </cell>
          <cell r="J338">
            <v>335292</v>
          </cell>
          <cell r="K338">
            <v>321727</v>
          </cell>
          <cell r="L338">
            <v>348562</v>
          </cell>
          <cell r="M338">
            <v>349768</v>
          </cell>
          <cell r="N338">
            <v>329880</v>
          </cell>
          <cell r="O338">
            <v>331207</v>
          </cell>
          <cell r="P338">
            <v>375177</v>
          </cell>
          <cell r="Q338">
            <v>380065</v>
          </cell>
          <cell r="R338">
            <v>310071</v>
          </cell>
          <cell r="S338">
            <v>316087</v>
          </cell>
          <cell r="T338">
            <v>2658411</v>
          </cell>
          <cell r="U338">
            <v>2732165</v>
          </cell>
          <cell r="V338">
            <v>64182</v>
          </cell>
          <cell r="W338">
            <v>32780</v>
          </cell>
          <cell r="X338">
            <v>31402</v>
          </cell>
          <cell r="Y338">
            <v>65040</v>
          </cell>
          <cell r="Z338">
            <v>33370</v>
          </cell>
          <cell r="AA338">
            <v>31670</v>
          </cell>
          <cell r="AB338">
            <v>66623</v>
          </cell>
          <cell r="AC338">
            <v>34073</v>
          </cell>
          <cell r="AD338">
            <v>32550</v>
          </cell>
          <cell r="AE338">
            <v>68985</v>
          </cell>
          <cell r="AF338">
            <v>35173</v>
          </cell>
          <cell r="AG338">
            <v>33812</v>
          </cell>
          <cell r="AH338">
            <v>67329</v>
          </cell>
          <cell r="AI338">
            <v>34601</v>
          </cell>
          <cell r="AJ338">
            <v>32728</v>
          </cell>
          <cell r="AK338">
            <v>67554</v>
          </cell>
          <cell r="AL338">
            <v>34494</v>
          </cell>
          <cell r="AM338">
            <v>33060</v>
          </cell>
          <cell r="AN338">
            <v>66961</v>
          </cell>
          <cell r="AO338">
            <v>34199</v>
          </cell>
          <cell r="AP338">
            <v>32762</v>
          </cell>
          <cell r="AQ338">
            <v>66767</v>
          </cell>
          <cell r="AR338">
            <v>34246</v>
          </cell>
          <cell r="AS338">
            <v>32521</v>
          </cell>
          <cell r="AT338">
            <v>64880</v>
          </cell>
          <cell r="AU338">
            <v>33111</v>
          </cell>
          <cell r="AV338">
            <v>31769</v>
          </cell>
          <cell r="AW338">
            <v>64248</v>
          </cell>
          <cell r="AX338">
            <v>32787</v>
          </cell>
          <cell r="AY338">
            <v>31461</v>
          </cell>
          <cell r="AZ338">
            <v>61564</v>
          </cell>
          <cell r="BA338">
            <v>31191</v>
          </cell>
          <cell r="BB338">
            <v>30373</v>
          </cell>
          <cell r="BC338">
            <v>60205</v>
          </cell>
          <cell r="BD338">
            <v>30759</v>
          </cell>
          <cell r="BE338">
            <v>29446</v>
          </cell>
          <cell r="BF338">
            <v>58374</v>
          </cell>
          <cell r="BG338">
            <v>29754</v>
          </cell>
          <cell r="BH338">
            <v>28620</v>
          </cell>
          <cell r="BI338">
            <v>57882</v>
          </cell>
          <cell r="BJ338">
            <v>29555</v>
          </cell>
          <cell r="BK338">
            <v>28327</v>
          </cell>
          <cell r="BL338">
            <v>58336</v>
          </cell>
          <cell r="BM338">
            <v>29589</v>
          </cell>
          <cell r="BN338">
            <v>28747</v>
          </cell>
          <cell r="BO338">
            <v>60069</v>
          </cell>
          <cell r="BP338">
            <v>30600</v>
          </cell>
          <cell r="BQ338">
            <v>29469</v>
          </cell>
          <cell r="BR338">
            <v>62577</v>
          </cell>
          <cell r="BS338">
            <v>32078</v>
          </cell>
          <cell r="BT338">
            <v>30499</v>
          </cell>
          <cell r="BU338">
            <v>64067</v>
          </cell>
          <cell r="BV338">
            <v>32904</v>
          </cell>
          <cell r="BW338">
            <v>31163</v>
          </cell>
          <cell r="BX338">
            <v>66769</v>
          </cell>
          <cell r="BY338">
            <v>34130</v>
          </cell>
          <cell r="BZ338">
            <v>32639</v>
          </cell>
          <cell r="CA338">
            <v>74720</v>
          </cell>
          <cell r="CB338">
            <v>37766</v>
          </cell>
          <cell r="CC338">
            <v>36954</v>
          </cell>
          <cell r="CD338">
            <v>75505</v>
          </cell>
          <cell r="CE338">
            <v>38326</v>
          </cell>
          <cell r="CF338">
            <v>37179</v>
          </cell>
          <cell r="CG338">
            <v>77845</v>
          </cell>
          <cell r="CH338">
            <v>39496</v>
          </cell>
          <cell r="CI338">
            <v>38349</v>
          </cell>
          <cell r="CJ338">
            <v>78919</v>
          </cell>
          <cell r="CK338">
            <v>40312</v>
          </cell>
          <cell r="CL338">
            <v>38607</v>
          </cell>
          <cell r="CM338">
            <v>78730</v>
          </cell>
          <cell r="CN338">
            <v>40086</v>
          </cell>
          <cell r="CO338">
            <v>38644</v>
          </cell>
          <cell r="CP338">
            <v>77887</v>
          </cell>
          <cell r="CQ338">
            <v>40194</v>
          </cell>
          <cell r="CR338">
            <v>37693</v>
          </cell>
          <cell r="CS338">
            <v>73986</v>
          </cell>
          <cell r="CT338">
            <v>38297</v>
          </cell>
          <cell r="CU338">
            <v>35689</v>
          </cell>
          <cell r="CV338">
            <v>71090</v>
          </cell>
          <cell r="CW338">
            <v>36077</v>
          </cell>
          <cell r="CX338">
            <v>35013</v>
          </cell>
          <cell r="CY338">
            <v>72337</v>
          </cell>
          <cell r="CZ338">
            <v>36133</v>
          </cell>
          <cell r="DA338">
            <v>36204</v>
          </cell>
          <cell r="DB338">
            <v>69385</v>
          </cell>
          <cell r="DC338">
            <v>34216</v>
          </cell>
          <cell r="DD338">
            <v>35169</v>
          </cell>
          <cell r="DE338">
            <v>69914</v>
          </cell>
          <cell r="DF338">
            <v>34907</v>
          </cell>
          <cell r="DG338">
            <v>35007</v>
          </cell>
          <cell r="DH338">
            <v>69880</v>
          </cell>
          <cell r="DI338">
            <v>34647</v>
          </cell>
          <cell r="DJ338">
            <v>35233</v>
          </cell>
          <cell r="DK338">
            <v>68156</v>
          </cell>
          <cell r="DL338">
            <v>33735</v>
          </cell>
          <cell r="DM338">
            <v>34421</v>
          </cell>
          <cell r="DN338">
            <v>67569</v>
          </cell>
          <cell r="DO338">
            <v>33362</v>
          </cell>
          <cell r="DP338">
            <v>34207</v>
          </cell>
          <cell r="DQ338">
            <v>67959</v>
          </cell>
          <cell r="DR338">
            <v>33696</v>
          </cell>
          <cell r="DS338">
            <v>34263</v>
          </cell>
          <cell r="DT338">
            <v>68054</v>
          </cell>
          <cell r="DU338">
            <v>33492</v>
          </cell>
          <cell r="DV338">
            <v>34562</v>
          </cell>
          <cell r="DW338">
            <v>68358</v>
          </cell>
          <cell r="DX338">
            <v>34074</v>
          </cell>
          <cell r="DY338">
            <v>34284</v>
          </cell>
          <cell r="DZ338">
            <v>65287</v>
          </cell>
          <cell r="EA338">
            <v>32658</v>
          </cell>
          <cell r="EB338">
            <v>32629</v>
          </cell>
          <cell r="EC338">
            <v>59820</v>
          </cell>
          <cell r="ED338">
            <v>29917</v>
          </cell>
          <cell r="EE338">
            <v>29903</v>
          </cell>
          <cell r="EF338">
            <v>58997</v>
          </cell>
          <cell r="EG338">
            <v>29628</v>
          </cell>
          <cell r="EH338">
            <v>29369</v>
          </cell>
          <cell r="EI338">
            <v>61758</v>
          </cell>
          <cell r="EJ338">
            <v>30834</v>
          </cell>
          <cell r="EK338">
            <v>30924</v>
          </cell>
          <cell r="EL338">
            <v>63207</v>
          </cell>
          <cell r="EM338">
            <v>31769</v>
          </cell>
          <cell r="EN338">
            <v>31438</v>
          </cell>
          <cell r="EO338">
            <v>64745</v>
          </cell>
          <cell r="EP338">
            <v>32160</v>
          </cell>
          <cell r="EQ338">
            <v>32585</v>
          </cell>
          <cell r="ER338">
            <v>69109</v>
          </cell>
          <cell r="ES338">
            <v>34445</v>
          </cell>
          <cell r="ET338">
            <v>34664</v>
          </cell>
          <cell r="EU338">
            <v>73069</v>
          </cell>
          <cell r="EV338">
            <v>36291</v>
          </cell>
          <cell r="EW338">
            <v>36778</v>
          </cell>
          <cell r="EX338">
            <v>76737</v>
          </cell>
          <cell r="EY338">
            <v>38104</v>
          </cell>
          <cell r="EZ338">
            <v>38633</v>
          </cell>
          <cell r="FA338">
            <v>74850</v>
          </cell>
          <cell r="FB338">
            <v>37043</v>
          </cell>
          <cell r="FC338">
            <v>37807</v>
          </cell>
          <cell r="FD338">
            <v>76006</v>
          </cell>
          <cell r="FE338">
            <v>37395</v>
          </cell>
          <cell r="FF338">
            <v>38611</v>
          </cell>
          <cell r="FG338">
            <v>76229</v>
          </cell>
          <cell r="FH338">
            <v>37802</v>
          </cell>
          <cell r="FI338">
            <v>38427</v>
          </cell>
          <cell r="FJ338">
            <v>76714</v>
          </cell>
          <cell r="FK338">
            <v>38392</v>
          </cell>
          <cell r="FL338">
            <v>38322</v>
          </cell>
          <cell r="FM338">
            <v>76293</v>
          </cell>
          <cell r="FN338">
            <v>37964</v>
          </cell>
          <cell r="FO338">
            <v>38329</v>
          </cell>
          <cell r="FP338">
            <v>76767</v>
          </cell>
          <cell r="FQ338">
            <v>38147</v>
          </cell>
          <cell r="FR338">
            <v>38620</v>
          </cell>
          <cell r="FS338">
            <v>76749</v>
          </cell>
          <cell r="FT338">
            <v>38205</v>
          </cell>
          <cell r="FU338">
            <v>38544</v>
          </cell>
          <cell r="FV338">
            <v>75549</v>
          </cell>
          <cell r="FW338">
            <v>37568</v>
          </cell>
          <cell r="FX338">
            <v>37981</v>
          </cell>
          <cell r="FY338">
            <v>74182</v>
          </cell>
          <cell r="FZ338">
            <v>36934</v>
          </cell>
          <cell r="GA338">
            <v>37248</v>
          </cell>
          <cell r="GB338">
            <v>71903</v>
          </cell>
          <cell r="GC338">
            <v>35727</v>
          </cell>
          <cell r="GD338">
            <v>36176</v>
          </cell>
          <cell r="GE338">
            <v>69675</v>
          </cell>
          <cell r="GF338">
            <v>34575</v>
          </cell>
          <cell r="GG338">
            <v>35100</v>
          </cell>
          <cell r="GH338">
            <v>67560</v>
          </cell>
          <cell r="GI338">
            <v>33370</v>
          </cell>
          <cell r="GJ338">
            <v>34190</v>
          </cell>
          <cell r="GK338">
            <v>67160</v>
          </cell>
          <cell r="GL338">
            <v>33192</v>
          </cell>
          <cell r="GM338">
            <v>33968</v>
          </cell>
          <cell r="GN338">
            <v>64651</v>
          </cell>
          <cell r="GO338">
            <v>32175</v>
          </cell>
          <cell r="GP338">
            <v>32476</v>
          </cell>
          <cell r="GQ338">
            <v>62489</v>
          </cell>
          <cell r="GR338">
            <v>30898</v>
          </cell>
          <cell r="GS338">
            <v>31591</v>
          </cell>
          <cell r="GT338">
            <v>59317</v>
          </cell>
          <cell r="GU338">
            <v>29372</v>
          </cell>
          <cell r="GV338">
            <v>29945</v>
          </cell>
          <cell r="GW338">
            <v>60192</v>
          </cell>
          <cell r="GX338">
            <v>29983</v>
          </cell>
          <cell r="GY338">
            <v>30209</v>
          </cell>
          <cell r="GZ338">
            <v>59337</v>
          </cell>
          <cell r="HA338">
            <v>29425</v>
          </cell>
          <cell r="HB338">
            <v>29912</v>
          </cell>
          <cell r="HC338">
            <v>57414</v>
          </cell>
          <cell r="HD338">
            <v>28309</v>
          </cell>
          <cell r="HE338">
            <v>29105</v>
          </cell>
          <cell r="HF338">
            <v>58363</v>
          </cell>
          <cell r="HG338">
            <v>28772</v>
          </cell>
          <cell r="HH338">
            <v>29591</v>
          </cell>
          <cell r="HI338">
            <v>59190</v>
          </cell>
          <cell r="HJ338">
            <v>28840</v>
          </cell>
          <cell r="HK338">
            <v>30350</v>
          </cell>
          <cell r="HL338">
            <v>60649</v>
          </cell>
          <cell r="HM338">
            <v>29927</v>
          </cell>
          <cell r="HN338">
            <v>30722</v>
          </cell>
          <cell r="HO338">
            <v>64097</v>
          </cell>
          <cell r="HP338">
            <v>31126</v>
          </cell>
          <cell r="HQ338">
            <v>32971</v>
          </cell>
          <cell r="HR338">
            <v>69814</v>
          </cell>
          <cell r="HS338">
            <v>34082</v>
          </cell>
          <cell r="HT338">
            <v>35732</v>
          </cell>
          <cell r="HU338">
            <v>52503</v>
          </cell>
          <cell r="HV338">
            <v>25345</v>
          </cell>
          <cell r="HW338">
            <v>27158</v>
          </cell>
          <cell r="HX338">
            <v>51535</v>
          </cell>
          <cell r="HY338">
            <v>24599</v>
          </cell>
          <cell r="HZ338">
            <v>26936</v>
          </cell>
          <cell r="IA338">
            <v>50396</v>
          </cell>
          <cell r="IB338">
            <v>24369</v>
          </cell>
          <cell r="IC338">
            <v>26027</v>
          </cell>
          <cell r="ID338">
            <v>46331</v>
          </cell>
          <cell r="IE338">
            <v>22163</v>
          </cell>
          <cell r="IF338">
            <v>24168</v>
          </cell>
          <cell r="IG338">
            <v>41154</v>
          </cell>
          <cell r="IH338">
            <v>19264</v>
          </cell>
          <cell r="II338">
            <v>21890</v>
          </cell>
          <cell r="IJ338">
            <v>37684</v>
          </cell>
          <cell r="IK338">
            <v>17481</v>
          </cell>
          <cell r="IL338">
            <v>20203</v>
          </cell>
          <cell r="IM338">
            <v>39325</v>
          </cell>
          <cell r="IN338">
            <v>18113</v>
          </cell>
          <cell r="IO338">
            <v>21212</v>
          </cell>
          <cell r="IP338">
            <v>38549</v>
          </cell>
          <cell r="IQ338">
            <v>17619</v>
          </cell>
          <cell r="IR338">
            <v>20930</v>
          </cell>
          <cell r="IS338">
            <v>37767</v>
          </cell>
          <cell r="IT338">
            <v>17361</v>
          </cell>
          <cell r="IU338">
            <v>20406</v>
          </cell>
          <cell r="IV338">
            <v>35441</v>
          </cell>
          <cell r="IW338">
            <v>15888</v>
          </cell>
          <cell r="IX338">
            <v>19553</v>
          </cell>
          <cell r="IY338">
            <v>33341</v>
          </cell>
          <cell r="IZ338">
            <v>14651</v>
          </cell>
          <cell r="JA338">
            <v>18690</v>
          </cell>
          <cell r="JB338">
            <v>31116</v>
          </cell>
          <cell r="JC338">
            <v>13604</v>
          </cell>
          <cell r="JD338">
            <v>17512</v>
          </cell>
          <cell r="JE338">
            <v>28579</v>
          </cell>
          <cell r="JF338">
            <v>12333</v>
          </cell>
          <cell r="JG338">
            <v>16246</v>
          </cell>
          <cell r="JH338">
            <v>26179</v>
          </cell>
          <cell r="JI338">
            <v>11108</v>
          </cell>
          <cell r="JJ338">
            <v>15071</v>
          </cell>
          <cell r="JK338">
            <v>24338</v>
          </cell>
          <cell r="JL338">
            <v>9985</v>
          </cell>
          <cell r="JM338">
            <v>14353</v>
          </cell>
          <cell r="JN338">
            <v>22725</v>
          </cell>
          <cell r="JO338">
            <v>9091</v>
          </cell>
          <cell r="JP338">
            <v>13634</v>
          </cell>
          <cell r="JQ338">
            <v>20373</v>
          </cell>
          <cell r="JR338">
            <v>7743</v>
          </cell>
          <cell r="JS338">
            <v>12630</v>
          </cell>
          <cell r="JT338">
            <v>17786</v>
          </cell>
          <cell r="JU338">
            <v>6810</v>
          </cell>
          <cell r="JV338">
            <v>10976</v>
          </cell>
          <cell r="JW338">
            <v>15509</v>
          </cell>
          <cell r="JX338">
            <v>5801</v>
          </cell>
          <cell r="JY338">
            <v>9708</v>
          </cell>
          <cell r="JZ338">
            <v>13705</v>
          </cell>
          <cell r="KA338">
            <v>4956</v>
          </cell>
          <cell r="KB338">
            <v>8749</v>
          </cell>
          <cell r="KC338">
            <v>11834</v>
          </cell>
          <cell r="KD338">
            <v>4073</v>
          </cell>
          <cell r="KE338">
            <v>7761</v>
          </cell>
          <cell r="KF338">
            <v>43821</v>
          </cell>
          <cell r="KG338">
            <v>12815</v>
          </cell>
          <cell r="KH338">
            <v>31006</v>
          </cell>
        </row>
        <row r="339">
          <cell r="C339" t="str">
            <v>East Midlands</v>
          </cell>
          <cell r="D339" t="str">
            <v>E12000004</v>
          </cell>
          <cell r="E339" t="str">
            <v>Region</v>
          </cell>
          <cell r="F339">
            <v>4677038</v>
          </cell>
          <cell r="G339">
            <v>2937792</v>
          </cell>
          <cell r="H339">
            <v>4.3</v>
          </cell>
          <cell r="I339">
            <v>0.62813088112604598</v>
          </cell>
          <cell r="J339">
            <v>284709</v>
          </cell>
          <cell r="K339">
            <v>268710</v>
          </cell>
          <cell r="L339">
            <v>286178</v>
          </cell>
          <cell r="M339">
            <v>289924</v>
          </cell>
          <cell r="N339">
            <v>285199</v>
          </cell>
          <cell r="O339">
            <v>291485</v>
          </cell>
          <cell r="P339">
            <v>334136</v>
          </cell>
          <cell r="Q339">
            <v>341349</v>
          </cell>
          <cell r="R339">
            <v>275608</v>
          </cell>
          <cell r="S339">
            <v>280494</v>
          </cell>
          <cell r="T339">
            <v>2309197</v>
          </cell>
          <cell r="U339">
            <v>2367841</v>
          </cell>
          <cell r="V339">
            <v>53369</v>
          </cell>
          <cell r="W339">
            <v>27523</v>
          </cell>
          <cell r="X339">
            <v>25846</v>
          </cell>
          <cell r="Y339">
            <v>53813</v>
          </cell>
          <cell r="Z339">
            <v>27405</v>
          </cell>
          <cell r="AA339">
            <v>26408</v>
          </cell>
          <cell r="AB339">
            <v>55728</v>
          </cell>
          <cell r="AC339">
            <v>28359</v>
          </cell>
          <cell r="AD339">
            <v>27369</v>
          </cell>
          <cell r="AE339">
            <v>58121</v>
          </cell>
          <cell r="AF339">
            <v>29699</v>
          </cell>
          <cell r="AG339">
            <v>28422</v>
          </cell>
          <cell r="AH339">
            <v>57626</v>
          </cell>
          <cell r="AI339">
            <v>29430</v>
          </cell>
          <cell r="AJ339">
            <v>28196</v>
          </cell>
          <cell r="AK339">
            <v>56487</v>
          </cell>
          <cell r="AL339">
            <v>28871</v>
          </cell>
          <cell r="AM339">
            <v>27616</v>
          </cell>
          <cell r="AN339">
            <v>55781</v>
          </cell>
          <cell r="AO339">
            <v>28469</v>
          </cell>
          <cell r="AP339">
            <v>27312</v>
          </cell>
          <cell r="AQ339">
            <v>56791</v>
          </cell>
          <cell r="AR339">
            <v>29029</v>
          </cell>
          <cell r="AS339">
            <v>27762</v>
          </cell>
          <cell r="AT339">
            <v>54809</v>
          </cell>
          <cell r="AU339">
            <v>27951</v>
          </cell>
          <cell r="AV339">
            <v>26858</v>
          </cell>
          <cell r="AW339">
            <v>54271</v>
          </cell>
          <cell r="AX339">
            <v>27650</v>
          </cell>
          <cell r="AY339">
            <v>26621</v>
          </cell>
          <cell r="AZ339">
            <v>51487</v>
          </cell>
          <cell r="BA339">
            <v>26286</v>
          </cell>
          <cell r="BB339">
            <v>25201</v>
          </cell>
          <cell r="BC339">
            <v>51442</v>
          </cell>
          <cell r="BD339">
            <v>26360</v>
          </cell>
          <cell r="BE339">
            <v>25082</v>
          </cell>
          <cell r="BF339">
            <v>49718</v>
          </cell>
          <cell r="BG339">
            <v>25481</v>
          </cell>
          <cell r="BH339">
            <v>24237</v>
          </cell>
          <cell r="BI339">
            <v>49003</v>
          </cell>
          <cell r="BJ339">
            <v>24897</v>
          </cell>
          <cell r="BK339">
            <v>24106</v>
          </cell>
          <cell r="BL339">
            <v>50755</v>
          </cell>
          <cell r="BM339">
            <v>25954</v>
          </cell>
          <cell r="BN339">
            <v>24801</v>
          </cell>
          <cell r="BO339">
            <v>52488</v>
          </cell>
          <cell r="BP339">
            <v>26918</v>
          </cell>
          <cell r="BQ339">
            <v>25570</v>
          </cell>
          <cell r="BR339">
            <v>54970</v>
          </cell>
          <cell r="BS339">
            <v>28151</v>
          </cell>
          <cell r="BT339">
            <v>26819</v>
          </cell>
          <cell r="BU339">
            <v>54879</v>
          </cell>
          <cell r="BV339">
            <v>28240</v>
          </cell>
          <cell r="BW339">
            <v>26639</v>
          </cell>
          <cell r="BX339">
            <v>57747</v>
          </cell>
          <cell r="BY339">
            <v>29445</v>
          </cell>
          <cell r="BZ339">
            <v>28302</v>
          </cell>
          <cell r="CA339">
            <v>62967</v>
          </cell>
          <cell r="CB339">
            <v>32478</v>
          </cell>
          <cell r="CC339">
            <v>30489</v>
          </cell>
          <cell r="CD339">
            <v>65363</v>
          </cell>
          <cell r="CE339">
            <v>33554</v>
          </cell>
          <cell r="CF339">
            <v>31809</v>
          </cell>
          <cell r="CG339">
            <v>66463</v>
          </cell>
          <cell r="CH339">
            <v>34389</v>
          </cell>
          <cell r="CI339">
            <v>32074</v>
          </cell>
          <cell r="CJ339">
            <v>64140</v>
          </cell>
          <cell r="CK339">
            <v>33215</v>
          </cell>
          <cell r="CL339">
            <v>30925</v>
          </cell>
          <cell r="CM339">
            <v>63646</v>
          </cell>
          <cell r="CN339">
            <v>32450</v>
          </cell>
          <cell r="CO339">
            <v>31196</v>
          </cell>
          <cell r="CP339">
            <v>63244</v>
          </cell>
          <cell r="CQ339">
            <v>32787</v>
          </cell>
          <cell r="CR339">
            <v>30457</v>
          </cell>
          <cell r="CS339">
            <v>61103</v>
          </cell>
          <cell r="CT339">
            <v>31328</v>
          </cell>
          <cell r="CU339">
            <v>29775</v>
          </cell>
          <cell r="CV339">
            <v>58805</v>
          </cell>
          <cell r="CW339">
            <v>29613</v>
          </cell>
          <cell r="CX339">
            <v>29192</v>
          </cell>
          <cell r="CY339">
            <v>58389</v>
          </cell>
          <cell r="CZ339">
            <v>29096</v>
          </cell>
          <cell r="DA339">
            <v>29293</v>
          </cell>
          <cell r="DB339">
            <v>56229</v>
          </cell>
          <cell r="DC339">
            <v>27668</v>
          </cell>
          <cell r="DD339">
            <v>28561</v>
          </cell>
          <cell r="DE339">
            <v>57329</v>
          </cell>
          <cell r="DF339">
            <v>28362</v>
          </cell>
          <cell r="DG339">
            <v>28967</v>
          </cell>
          <cell r="DH339">
            <v>57311</v>
          </cell>
          <cell r="DI339">
            <v>28252</v>
          </cell>
          <cell r="DJ339">
            <v>29059</v>
          </cell>
          <cell r="DK339">
            <v>56320</v>
          </cell>
          <cell r="DL339">
            <v>27912</v>
          </cell>
          <cell r="DM339">
            <v>28408</v>
          </cell>
          <cell r="DN339">
            <v>56751</v>
          </cell>
          <cell r="DO339">
            <v>27775</v>
          </cell>
          <cell r="DP339">
            <v>28976</v>
          </cell>
          <cell r="DQ339">
            <v>56134</v>
          </cell>
          <cell r="DR339">
            <v>27657</v>
          </cell>
          <cell r="DS339">
            <v>28477</v>
          </cell>
          <cell r="DT339">
            <v>57731</v>
          </cell>
          <cell r="DU339">
            <v>28515</v>
          </cell>
          <cell r="DV339">
            <v>29216</v>
          </cell>
          <cell r="DW339">
            <v>58226</v>
          </cell>
          <cell r="DX339">
            <v>28816</v>
          </cell>
          <cell r="DY339">
            <v>29410</v>
          </cell>
          <cell r="DZ339">
            <v>55530</v>
          </cell>
          <cell r="EA339">
            <v>27449</v>
          </cell>
          <cell r="EB339">
            <v>28081</v>
          </cell>
          <cell r="EC339">
            <v>51819</v>
          </cell>
          <cell r="ED339">
            <v>25557</v>
          </cell>
          <cell r="EE339">
            <v>26262</v>
          </cell>
          <cell r="EF339">
            <v>51411</v>
          </cell>
          <cell r="EG339">
            <v>25637</v>
          </cell>
          <cell r="EH339">
            <v>25774</v>
          </cell>
          <cell r="EI339">
            <v>53503</v>
          </cell>
          <cell r="EJ339">
            <v>26498</v>
          </cell>
          <cell r="EK339">
            <v>27005</v>
          </cell>
          <cell r="EL339">
            <v>55459</v>
          </cell>
          <cell r="EM339">
            <v>27259</v>
          </cell>
          <cell r="EN339">
            <v>28200</v>
          </cell>
          <cell r="EO339">
            <v>57376</v>
          </cell>
          <cell r="EP339">
            <v>28215</v>
          </cell>
          <cell r="EQ339">
            <v>29161</v>
          </cell>
          <cell r="ER339">
            <v>61218</v>
          </cell>
          <cell r="ES339">
            <v>30292</v>
          </cell>
          <cell r="ET339">
            <v>30926</v>
          </cell>
          <cell r="EU339">
            <v>64658</v>
          </cell>
          <cell r="EV339">
            <v>32233</v>
          </cell>
          <cell r="EW339">
            <v>32425</v>
          </cell>
          <cell r="EX339">
            <v>67484</v>
          </cell>
          <cell r="EY339">
            <v>33243</v>
          </cell>
          <cell r="EZ339">
            <v>34241</v>
          </cell>
          <cell r="FA339">
            <v>64887</v>
          </cell>
          <cell r="FB339">
            <v>31736</v>
          </cell>
          <cell r="FC339">
            <v>33151</v>
          </cell>
          <cell r="FD339">
            <v>68423</v>
          </cell>
          <cell r="FE339">
            <v>33561</v>
          </cell>
          <cell r="FF339">
            <v>34862</v>
          </cell>
          <cell r="FG339">
            <v>67923</v>
          </cell>
          <cell r="FH339">
            <v>33733</v>
          </cell>
          <cell r="FI339">
            <v>34190</v>
          </cell>
          <cell r="FJ339">
            <v>68876</v>
          </cell>
          <cell r="FK339">
            <v>34170</v>
          </cell>
          <cell r="FL339">
            <v>34706</v>
          </cell>
          <cell r="FM339">
            <v>69123</v>
          </cell>
          <cell r="FN339">
            <v>34124</v>
          </cell>
          <cell r="FO339">
            <v>34999</v>
          </cell>
          <cell r="FP339">
            <v>69847</v>
          </cell>
          <cell r="FQ339">
            <v>34482</v>
          </cell>
          <cell r="FR339">
            <v>35365</v>
          </cell>
          <cell r="FS339">
            <v>68823</v>
          </cell>
          <cell r="FT339">
            <v>34001</v>
          </cell>
          <cell r="FU339">
            <v>34822</v>
          </cell>
          <cell r="FV339">
            <v>67605</v>
          </cell>
          <cell r="FW339">
            <v>33716</v>
          </cell>
          <cell r="FX339">
            <v>33889</v>
          </cell>
          <cell r="FY339">
            <v>65863</v>
          </cell>
          <cell r="FZ339">
            <v>32690</v>
          </cell>
          <cell r="GA339">
            <v>33173</v>
          </cell>
          <cell r="GB339">
            <v>64115</v>
          </cell>
          <cell r="GC339">
            <v>31923</v>
          </cell>
          <cell r="GD339">
            <v>32192</v>
          </cell>
          <cell r="GE339">
            <v>61490</v>
          </cell>
          <cell r="GF339">
            <v>30504</v>
          </cell>
          <cell r="GG339">
            <v>30986</v>
          </cell>
          <cell r="GH339">
            <v>59978</v>
          </cell>
          <cell r="GI339">
            <v>29703</v>
          </cell>
          <cell r="GJ339">
            <v>30275</v>
          </cell>
          <cell r="GK339">
            <v>58655</v>
          </cell>
          <cell r="GL339">
            <v>29060</v>
          </cell>
          <cell r="GM339">
            <v>29595</v>
          </cell>
          <cell r="GN339">
            <v>55978</v>
          </cell>
          <cell r="GO339">
            <v>27870</v>
          </cell>
          <cell r="GP339">
            <v>28108</v>
          </cell>
          <cell r="GQ339">
            <v>54592</v>
          </cell>
          <cell r="GR339">
            <v>27145</v>
          </cell>
          <cell r="GS339">
            <v>27447</v>
          </cell>
          <cell r="GT339">
            <v>52757</v>
          </cell>
          <cell r="GU339">
            <v>26265</v>
          </cell>
          <cell r="GV339">
            <v>26492</v>
          </cell>
          <cell r="GW339">
            <v>53964</v>
          </cell>
          <cell r="GX339">
            <v>26493</v>
          </cell>
          <cell r="GY339">
            <v>27471</v>
          </cell>
          <cell r="GZ339">
            <v>53401</v>
          </cell>
          <cell r="HA339">
            <v>26394</v>
          </cell>
          <cell r="HB339">
            <v>27007</v>
          </cell>
          <cell r="HC339">
            <v>52385</v>
          </cell>
          <cell r="HD339">
            <v>25798</v>
          </cell>
          <cell r="HE339">
            <v>26587</v>
          </cell>
          <cell r="HF339">
            <v>52902</v>
          </cell>
          <cell r="HG339">
            <v>26376</v>
          </cell>
          <cell r="HH339">
            <v>26526</v>
          </cell>
          <cell r="HI339">
            <v>54313</v>
          </cell>
          <cell r="HJ339">
            <v>26681</v>
          </cell>
          <cell r="HK339">
            <v>27632</v>
          </cell>
          <cell r="HL339">
            <v>55279</v>
          </cell>
          <cell r="HM339">
            <v>26938</v>
          </cell>
          <cell r="HN339">
            <v>28341</v>
          </cell>
          <cell r="HO339">
            <v>58754</v>
          </cell>
          <cell r="HP339">
            <v>28542</v>
          </cell>
          <cell r="HQ339">
            <v>30212</v>
          </cell>
          <cell r="HR339">
            <v>63051</v>
          </cell>
          <cell r="HS339">
            <v>31301</v>
          </cell>
          <cell r="HT339">
            <v>31750</v>
          </cell>
          <cell r="HU339">
            <v>48537</v>
          </cell>
          <cell r="HV339">
            <v>23965</v>
          </cell>
          <cell r="HW339">
            <v>24572</v>
          </cell>
          <cell r="HX339">
            <v>47504</v>
          </cell>
          <cell r="HY339">
            <v>23230</v>
          </cell>
          <cell r="HZ339">
            <v>24274</v>
          </cell>
          <cell r="IA339">
            <v>47921</v>
          </cell>
          <cell r="IB339">
            <v>23191</v>
          </cell>
          <cell r="IC339">
            <v>24730</v>
          </cell>
          <cell r="ID339">
            <v>43281</v>
          </cell>
          <cell r="IE339">
            <v>20919</v>
          </cell>
          <cell r="IF339">
            <v>22362</v>
          </cell>
          <cell r="IG339">
            <v>37660</v>
          </cell>
          <cell r="IH339">
            <v>18098</v>
          </cell>
          <cell r="II339">
            <v>19562</v>
          </cell>
          <cell r="IJ339">
            <v>33676</v>
          </cell>
          <cell r="IK339">
            <v>16049</v>
          </cell>
          <cell r="IL339">
            <v>17627</v>
          </cell>
          <cell r="IM339">
            <v>34412</v>
          </cell>
          <cell r="IN339">
            <v>16276</v>
          </cell>
          <cell r="IO339">
            <v>18136</v>
          </cell>
          <cell r="IP339">
            <v>34408</v>
          </cell>
          <cell r="IQ339">
            <v>16229</v>
          </cell>
          <cell r="IR339">
            <v>18179</v>
          </cell>
          <cell r="IS339">
            <v>32578</v>
          </cell>
          <cell r="IT339">
            <v>15182</v>
          </cell>
          <cell r="IU339">
            <v>17396</v>
          </cell>
          <cell r="IV339">
            <v>30439</v>
          </cell>
          <cell r="IW339">
            <v>14083</v>
          </cell>
          <cell r="IX339">
            <v>16356</v>
          </cell>
          <cell r="IY339">
            <v>28426</v>
          </cell>
          <cell r="IZ339">
            <v>12931</v>
          </cell>
          <cell r="JA339">
            <v>15495</v>
          </cell>
          <cell r="JB339">
            <v>26695</v>
          </cell>
          <cell r="JC339">
            <v>12109</v>
          </cell>
          <cell r="JD339">
            <v>14586</v>
          </cell>
          <cell r="JE339">
            <v>24388</v>
          </cell>
          <cell r="JF339">
            <v>10810</v>
          </cell>
          <cell r="JG339">
            <v>13578</v>
          </cell>
          <cell r="JH339">
            <v>22794</v>
          </cell>
          <cell r="JI339">
            <v>9962</v>
          </cell>
          <cell r="JJ339">
            <v>12832</v>
          </cell>
          <cell r="JK339">
            <v>21819</v>
          </cell>
          <cell r="JL339">
            <v>9378</v>
          </cell>
          <cell r="JM339">
            <v>12441</v>
          </cell>
          <cell r="JN339">
            <v>20056</v>
          </cell>
          <cell r="JO339">
            <v>8313</v>
          </cell>
          <cell r="JP339">
            <v>11743</v>
          </cell>
          <cell r="JQ339">
            <v>18047</v>
          </cell>
          <cell r="JR339">
            <v>7340</v>
          </cell>
          <cell r="JS339">
            <v>10707</v>
          </cell>
          <cell r="JT339">
            <v>15911</v>
          </cell>
          <cell r="JU339">
            <v>6072</v>
          </cell>
          <cell r="JV339">
            <v>9839</v>
          </cell>
          <cell r="JW339">
            <v>13932</v>
          </cell>
          <cell r="JX339">
            <v>5157</v>
          </cell>
          <cell r="JY339">
            <v>8775</v>
          </cell>
          <cell r="JZ339">
            <v>12355</v>
          </cell>
          <cell r="KA339">
            <v>4583</v>
          </cell>
          <cell r="KB339">
            <v>7772</v>
          </cell>
          <cell r="KC339">
            <v>10753</v>
          </cell>
          <cell r="KD339">
            <v>3829</v>
          </cell>
          <cell r="KE339">
            <v>6924</v>
          </cell>
          <cell r="KF339">
            <v>40568</v>
          </cell>
          <cell r="KG339">
            <v>11917</v>
          </cell>
          <cell r="KH339">
            <v>28651</v>
          </cell>
        </row>
        <row r="340">
          <cell r="C340" t="str">
            <v>West Midlands</v>
          </cell>
          <cell r="D340" t="str">
            <v>E12000005</v>
          </cell>
          <cell r="E340" t="str">
            <v>Region</v>
          </cell>
          <cell r="F340">
            <v>5751000</v>
          </cell>
          <cell r="G340">
            <v>3582819</v>
          </cell>
          <cell r="H340">
            <v>5.5</v>
          </cell>
          <cell r="I340">
            <v>0.62299061032863845</v>
          </cell>
          <cell r="J340">
            <v>348444</v>
          </cell>
          <cell r="K340">
            <v>330209</v>
          </cell>
          <cell r="L340">
            <v>375577</v>
          </cell>
          <cell r="M340">
            <v>372447</v>
          </cell>
          <cell r="N340">
            <v>353351</v>
          </cell>
          <cell r="O340">
            <v>357072</v>
          </cell>
          <cell r="P340">
            <v>396613</v>
          </cell>
          <cell r="Q340">
            <v>403795</v>
          </cell>
          <cell r="R340">
            <v>319556</v>
          </cell>
          <cell r="S340">
            <v>325755</v>
          </cell>
          <cell r="T340">
            <v>2844758</v>
          </cell>
          <cell r="U340">
            <v>2906242</v>
          </cell>
          <cell r="V340">
            <v>69951</v>
          </cell>
          <cell r="W340">
            <v>35964</v>
          </cell>
          <cell r="X340">
            <v>33987</v>
          </cell>
          <cell r="Y340">
            <v>71703</v>
          </cell>
          <cell r="Z340">
            <v>36820</v>
          </cell>
          <cell r="AA340">
            <v>34883</v>
          </cell>
          <cell r="AB340">
            <v>73918</v>
          </cell>
          <cell r="AC340">
            <v>38133</v>
          </cell>
          <cell r="AD340">
            <v>35785</v>
          </cell>
          <cell r="AE340">
            <v>75572</v>
          </cell>
          <cell r="AF340">
            <v>38875</v>
          </cell>
          <cell r="AG340">
            <v>36697</v>
          </cell>
          <cell r="AH340">
            <v>74124</v>
          </cell>
          <cell r="AI340">
            <v>37833</v>
          </cell>
          <cell r="AJ340">
            <v>36291</v>
          </cell>
          <cell r="AK340">
            <v>72533</v>
          </cell>
          <cell r="AL340">
            <v>37356</v>
          </cell>
          <cell r="AM340">
            <v>35177</v>
          </cell>
          <cell r="AN340">
            <v>72817</v>
          </cell>
          <cell r="AO340">
            <v>37292</v>
          </cell>
          <cell r="AP340">
            <v>35525</v>
          </cell>
          <cell r="AQ340">
            <v>73469</v>
          </cell>
          <cell r="AR340">
            <v>37681</v>
          </cell>
          <cell r="AS340">
            <v>35788</v>
          </cell>
          <cell r="AT340">
            <v>71136</v>
          </cell>
          <cell r="AU340">
            <v>36384</v>
          </cell>
          <cell r="AV340">
            <v>34752</v>
          </cell>
          <cell r="AW340">
            <v>70140</v>
          </cell>
          <cell r="AX340">
            <v>35665</v>
          </cell>
          <cell r="AY340">
            <v>34475</v>
          </cell>
          <cell r="AZ340">
            <v>68415</v>
          </cell>
          <cell r="BA340">
            <v>34986</v>
          </cell>
          <cell r="BB340">
            <v>33429</v>
          </cell>
          <cell r="BC340">
            <v>67074</v>
          </cell>
          <cell r="BD340">
            <v>34443</v>
          </cell>
          <cell r="BE340">
            <v>32631</v>
          </cell>
          <cell r="BF340">
            <v>64847</v>
          </cell>
          <cell r="BG340">
            <v>33309</v>
          </cell>
          <cell r="BH340">
            <v>31538</v>
          </cell>
          <cell r="BI340">
            <v>63958</v>
          </cell>
          <cell r="BJ340">
            <v>32717</v>
          </cell>
          <cell r="BK340">
            <v>31241</v>
          </cell>
          <cell r="BL340">
            <v>65387</v>
          </cell>
          <cell r="BM340">
            <v>33285</v>
          </cell>
          <cell r="BN340">
            <v>32102</v>
          </cell>
          <cell r="BO340">
            <v>67332</v>
          </cell>
          <cell r="BP340">
            <v>34662</v>
          </cell>
          <cell r="BQ340">
            <v>32670</v>
          </cell>
          <cell r="BR340">
            <v>68746</v>
          </cell>
          <cell r="BS340">
            <v>35371</v>
          </cell>
          <cell r="BT340">
            <v>33375</v>
          </cell>
          <cell r="BU340">
            <v>70761</v>
          </cell>
          <cell r="BV340">
            <v>36309</v>
          </cell>
          <cell r="BW340">
            <v>34452</v>
          </cell>
          <cell r="BX340">
            <v>73210</v>
          </cell>
          <cell r="BY340">
            <v>37676</v>
          </cell>
          <cell r="BZ340">
            <v>35534</v>
          </cell>
          <cell r="CA340">
            <v>73856</v>
          </cell>
          <cell r="CB340">
            <v>37896</v>
          </cell>
          <cell r="CC340">
            <v>35960</v>
          </cell>
          <cell r="CD340">
            <v>74297</v>
          </cell>
          <cell r="CE340">
            <v>38214</v>
          </cell>
          <cell r="CF340">
            <v>36083</v>
          </cell>
          <cell r="CG340">
            <v>77021</v>
          </cell>
          <cell r="CH340">
            <v>39605</v>
          </cell>
          <cell r="CI340">
            <v>37416</v>
          </cell>
          <cell r="CJ340">
            <v>77469</v>
          </cell>
          <cell r="CK340">
            <v>39773</v>
          </cell>
          <cell r="CL340">
            <v>37696</v>
          </cell>
          <cell r="CM340">
            <v>80639</v>
          </cell>
          <cell r="CN340">
            <v>41027</v>
          </cell>
          <cell r="CO340">
            <v>39612</v>
          </cell>
          <cell r="CP340">
            <v>82654</v>
          </cell>
          <cell r="CQ340">
            <v>42573</v>
          </cell>
          <cell r="CR340">
            <v>40081</v>
          </cell>
          <cell r="CS340">
            <v>79920</v>
          </cell>
          <cell r="CT340">
            <v>41160</v>
          </cell>
          <cell r="CU340">
            <v>38760</v>
          </cell>
          <cell r="CV340">
            <v>77500</v>
          </cell>
          <cell r="CW340">
            <v>39354</v>
          </cell>
          <cell r="CX340">
            <v>38146</v>
          </cell>
          <cell r="CY340">
            <v>76243</v>
          </cell>
          <cell r="CZ340">
            <v>38505</v>
          </cell>
          <cell r="DA340">
            <v>37738</v>
          </cell>
          <cell r="DB340">
            <v>74540</v>
          </cell>
          <cell r="DC340">
            <v>36907</v>
          </cell>
          <cell r="DD340">
            <v>37633</v>
          </cell>
          <cell r="DE340">
            <v>74751</v>
          </cell>
          <cell r="DF340">
            <v>37561</v>
          </cell>
          <cell r="DG340">
            <v>37190</v>
          </cell>
          <cell r="DH340">
            <v>74553</v>
          </cell>
          <cell r="DI340">
            <v>37741</v>
          </cell>
          <cell r="DJ340">
            <v>36812</v>
          </cell>
          <cell r="DK340">
            <v>72037</v>
          </cell>
          <cell r="DL340">
            <v>35899</v>
          </cell>
          <cell r="DM340">
            <v>36138</v>
          </cell>
          <cell r="DN340">
            <v>73341</v>
          </cell>
          <cell r="DO340">
            <v>36586</v>
          </cell>
          <cell r="DP340">
            <v>36755</v>
          </cell>
          <cell r="DQ340">
            <v>72248</v>
          </cell>
          <cell r="DR340">
            <v>35703</v>
          </cell>
          <cell r="DS340">
            <v>36545</v>
          </cell>
          <cell r="DT340">
            <v>72891</v>
          </cell>
          <cell r="DU340">
            <v>36161</v>
          </cell>
          <cell r="DV340">
            <v>36730</v>
          </cell>
          <cell r="DW340">
            <v>74077</v>
          </cell>
          <cell r="DX340">
            <v>36467</v>
          </cell>
          <cell r="DY340">
            <v>37610</v>
          </cell>
          <cell r="DZ340">
            <v>69977</v>
          </cell>
          <cell r="EA340">
            <v>34555</v>
          </cell>
          <cell r="EB340">
            <v>35422</v>
          </cell>
          <cell r="EC340">
            <v>64907</v>
          </cell>
          <cell r="ED340">
            <v>32451</v>
          </cell>
          <cell r="EE340">
            <v>32456</v>
          </cell>
          <cell r="EF340">
            <v>64208</v>
          </cell>
          <cell r="EG340">
            <v>31991</v>
          </cell>
          <cell r="EH340">
            <v>32217</v>
          </cell>
          <cell r="EI340">
            <v>66708</v>
          </cell>
          <cell r="EJ340">
            <v>33376</v>
          </cell>
          <cell r="EK340">
            <v>33332</v>
          </cell>
          <cell r="EL340">
            <v>67738</v>
          </cell>
          <cell r="EM340">
            <v>33859</v>
          </cell>
          <cell r="EN340">
            <v>33879</v>
          </cell>
          <cell r="EO340">
            <v>70313</v>
          </cell>
          <cell r="EP340">
            <v>35120</v>
          </cell>
          <cell r="EQ340">
            <v>35193</v>
          </cell>
          <cell r="ER340">
            <v>73768</v>
          </cell>
          <cell r="ES340">
            <v>36936</v>
          </cell>
          <cell r="ET340">
            <v>36832</v>
          </cell>
          <cell r="EU340">
            <v>77781</v>
          </cell>
          <cell r="EV340">
            <v>38665</v>
          </cell>
          <cell r="EW340">
            <v>39116</v>
          </cell>
          <cell r="EX340">
            <v>80946</v>
          </cell>
          <cell r="EY340">
            <v>39931</v>
          </cell>
          <cell r="EZ340">
            <v>41015</v>
          </cell>
          <cell r="FA340">
            <v>79747</v>
          </cell>
          <cell r="FB340">
            <v>39505</v>
          </cell>
          <cell r="FC340">
            <v>40242</v>
          </cell>
          <cell r="FD340">
            <v>81286</v>
          </cell>
          <cell r="FE340">
            <v>40284</v>
          </cell>
          <cell r="FF340">
            <v>41002</v>
          </cell>
          <cell r="FG340">
            <v>80969</v>
          </cell>
          <cell r="FH340">
            <v>40186</v>
          </cell>
          <cell r="FI340">
            <v>40783</v>
          </cell>
          <cell r="FJ340">
            <v>81455</v>
          </cell>
          <cell r="FK340">
            <v>40475</v>
          </cell>
          <cell r="FL340">
            <v>40980</v>
          </cell>
          <cell r="FM340">
            <v>81865</v>
          </cell>
          <cell r="FN340">
            <v>40354</v>
          </cell>
          <cell r="FO340">
            <v>41511</v>
          </cell>
          <cell r="FP340">
            <v>81714</v>
          </cell>
          <cell r="FQ340">
            <v>39993</v>
          </cell>
          <cell r="FR340">
            <v>41721</v>
          </cell>
          <cell r="FS340">
            <v>80723</v>
          </cell>
          <cell r="FT340">
            <v>39856</v>
          </cell>
          <cell r="FU340">
            <v>40867</v>
          </cell>
          <cell r="FV340">
            <v>79019</v>
          </cell>
          <cell r="FW340">
            <v>39451</v>
          </cell>
          <cell r="FX340">
            <v>39568</v>
          </cell>
          <cell r="FY340">
            <v>78635</v>
          </cell>
          <cell r="FZ340">
            <v>39240</v>
          </cell>
          <cell r="GA340">
            <v>39395</v>
          </cell>
          <cell r="GB340">
            <v>74995</v>
          </cell>
          <cell r="GC340">
            <v>37269</v>
          </cell>
          <cell r="GD340">
            <v>37726</v>
          </cell>
          <cell r="GE340">
            <v>70498</v>
          </cell>
          <cell r="GF340">
            <v>34936</v>
          </cell>
          <cell r="GG340">
            <v>35562</v>
          </cell>
          <cell r="GH340">
            <v>69474</v>
          </cell>
          <cell r="GI340">
            <v>34659</v>
          </cell>
          <cell r="GJ340">
            <v>34815</v>
          </cell>
          <cell r="GK340">
            <v>67881</v>
          </cell>
          <cell r="GL340">
            <v>34007</v>
          </cell>
          <cell r="GM340">
            <v>33874</v>
          </cell>
          <cell r="GN340">
            <v>65573</v>
          </cell>
          <cell r="GO340">
            <v>32333</v>
          </cell>
          <cell r="GP340">
            <v>33240</v>
          </cell>
          <cell r="GQ340">
            <v>63625</v>
          </cell>
          <cell r="GR340">
            <v>31407</v>
          </cell>
          <cell r="GS340">
            <v>32218</v>
          </cell>
          <cell r="GT340">
            <v>62104</v>
          </cell>
          <cell r="GU340">
            <v>30877</v>
          </cell>
          <cell r="GV340">
            <v>31227</v>
          </cell>
          <cell r="GW340">
            <v>62951</v>
          </cell>
          <cell r="GX340">
            <v>31057</v>
          </cell>
          <cell r="GY340">
            <v>31894</v>
          </cell>
          <cell r="GZ340">
            <v>62575</v>
          </cell>
          <cell r="HA340">
            <v>30884</v>
          </cell>
          <cell r="HB340">
            <v>31691</v>
          </cell>
          <cell r="HC340">
            <v>60333</v>
          </cell>
          <cell r="HD340">
            <v>29775</v>
          </cell>
          <cell r="HE340">
            <v>30558</v>
          </cell>
          <cell r="HF340">
            <v>60297</v>
          </cell>
          <cell r="HG340">
            <v>29621</v>
          </cell>
          <cell r="HH340">
            <v>30676</v>
          </cell>
          <cell r="HI340">
            <v>61884</v>
          </cell>
          <cell r="HJ340">
            <v>30244</v>
          </cell>
          <cell r="HK340">
            <v>31640</v>
          </cell>
          <cell r="HL340">
            <v>63296</v>
          </cell>
          <cell r="HM340">
            <v>30919</v>
          </cell>
          <cell r="HN340">
            <v>32377</v>
          </cell>
          <cell r="HO340">
            <v>65516</v>
          </cell>
          <cell r="HP340">
            <v>32014</v>
          </cell>
          <cell r="HQ340">
            <v>33502</v>
          </cell>
          <cell r="HR340">
            <v>69625</v>
          </cell>
          <cell r="HS340">
            <v>33995</v>
          </cell>
          <cell r="HT340">
            <v>35630</v>
          </cell>
          <cell r="HU340">
            <v>55521</v>
          </cell>
          <cell r="HV340">
            <v>27013</v>
          </cell>
          <cell r="HW340">
            <v>28508</v>
          </cell>
          <cell r="HX340">
            <v>55923</v>
          </cell>
          <cell r="HY340">
            <v>27096</v>
          </cell>
          <cell r="HZ340">
            <v>28827</v>
          </cell>
          <cell r="IA340">
            <v>56977</v>
          </cell>
          <cell r="IB340">
            <v>27439</v>
          </cell>
          <cell r="IC340">
            <v>29538</v>
          </cell>
          <cell r="ID340">
            <v>52426</v>
          </cell>
          <cell r="IE340">
            <v>25140</v>
          </cell>
          <cell r="IF340">
            <v>27286</v>
          </cell>
          <cell r="IG340">
            <v>46549</v>
          </cell>
          <cell r="IH340">
            <v>22286</v>
          </cell>
          <cell r="II340">
            <v>24263</v>
          </cell>
          <cell r="IJ340">
            <v>41471</v>
          </cell>
          <cell r="IK340">
            <v>19516</v>
          </cell>
          <cell r="IL340">
            <v>21955</v>
          </cell>
          <cell r="IM340">
            <v>42234</v>
          </cell>
          <cell r="IN340">
            <v>19944</v>
          </cell>
          <cell r="IO340">
            <v>22290</v>
          </cell>
          <cell r="IP340">
            <v>41477</v>
          </cell>
          <cell r="IQ340">
            <v>19457</v>
          </cell>
          <cell r="IR340">
            <v>22020</v>
          </cell>
          <cell r="IS340">
            <v>40276</v>
          </cell>
          <cell r="IT340">
            <v>18721</v>
          </cell>
          <cell r="IU340">
            <v>21555</v>
          </cell>
          <cell r="IV340">
            <v>38306</v>
          </cell>
          <cell r="IW340">
            <v>17436</v>
          </cell>
          <cell r="IX340">
            <v>20870</v>
          </cell>
          <cell r="IY340">
            <v>35354</v>
          </cell>
          <cell r="IZ340">
            <v>15946</v>
          </cell>
          <cell r="JA340">
            <v>19408</v>
          </cell>
          <cell r="JB340">
            <v>32861</v>
          </cell>
          <cell r="JC340">
            <v>14629</v>
          </cell>
          <cell r="JD340">
            <v>18232</v>
          </cell>
          <cell r="JE340">
            <v>29755</v>
          </cell>
          <cell r="JF340">
            <v>13128</v>
          </cell>
          <cell r="JG340">
            <v>16627</v>
          </cell>
          <cell r="JH340">
            <v>27983</v>
          </cell>
          <cell r="JI340">
            <v>12103</v>
          </cell>
          <cell r="JJ340">
            <v>15880</v>
          </cell>
          <cell r="JK340">
            <v>26957</v>
          </cell>
          <cell r="JL340">
            <v>11420</v>
          </cell>
          <cell r="JM340">
            <v>15537</v>
          </cell>
          <cell r="JN340">
            <v>24839</v>
          </cell>
          <cell r="JO340">
            <v>10143</v>
          </cell>
          <cell r="JP340">
            <v>14696</v>
          </cell>
          <cell r="JQ340">
            <v>22594</v>
          </cell>
          <cell r="JR340">
            <v>8962</v>
          </cell>
          <cell r="JS340">
            <v>13632</v>
          </cell>
          <cell r="JT340">
            <v>19579</v>
          </cell>
          <cell r="JU340">
            <v>7570</v>
          </cell>
          <cell r="JV340">
            <v>12009</v>
          </cell>
          <cell r="JW340">
            <v>17081</v>
          </cell>
          <cell r="JX340">
            <v>6495</v>
          </cell>
          <cell r="JY340">
            <v>10586</v>
          </cell>
          <cell r="JZ340">
            <v>15091</v>
          </cell>
          <cell r="KA340">
            <v>5628</v>
          </cell>
          <cell r="KB340">
            <v>9463</v>
          </cell>
          <cell r="KC340">
            <v>12983</v>
          </cell>
          <cell r="KD340">
            <v>4593</v>
          </cell>
          <cell r="KE340">
            <v>8390</v>
          </cell>
          <cell r="KF340">
            <v>49247</v>
          </cell>
          <cell r="KG340">
            <v>13975</v>
          </cell>
          <cell r="KH340">
            <v>35272</v>
          </cell>
        </row>
        <row r="341">
          <cell r="C341" t="str">
            <v>East</v>
          </cell>
          <cell r="D341" t="str">
            <v>E12000006</v>
          </cell>
          <cell r="E341" t="str">
            <v>Region</v>
          </cell>
          <cell r="F341">
            <v>6076451</v>
          </cell>
          <cell r="G341">
            <v>3755306</v>
          </cell>
          <cell r="H341">
            <v>3.8</v>
          </cell>
          <cell r="I341">
            <v>0.61800975602370534</v>
          </cell>
          <cell r="J341">
            <v>325152</v>
          </cell>
          <cell r="K341">
            <v>305482</v>
          </cell>
          <cell r="L341">
            <v>380260</v>
          </cell>
          <cell r="M341">
            <v>384126</v>
          </cell>
          <cell r="N341">
            <v>388082</v>
          </cell>
          <cell r="O341">
            <v>398052</v>
          </cell>
          <cell r="P341">
            <v>430430</v>
          </cell>
          <cell r="Q341">
            <v>439769</v>
          </cell>
          <cell r="R341">
            <v>345811</v>
          </cell>
          <cell r="S341">
            <v>358142</v>
          </cell>
          <cell r="T341">
            <v>2993366</v>
          </cell>
          <cell r="U341">
            <v>3083085</v>
          </cell>
          <cell r="V341">
            <v>72253</v>
          </cell>
          <cell r="W341">
            <v>37065</v>
          </cell>
          <cell r="X341">
            <v>35188</v>
          </cell>
          <cell r="Y341">
            <v>73839</v>
          </cell>
          <cell r="Z341">
            <v>37909</v>
          </cell>
          <cell r="AA341">
            <v>35930</v>
          </cell>
          <cell r="AB341">
            <v>75845</v>
          </cell>
          <cell r="AC341">
            <v>38859</v>
          </cell>
          <cell r="AD341">
            <v>36986</v>
          </cell>
          <cell r="AE341">
            <v>78412</v>
          </cell>
          <cell r="AF341">
            <v>39973</v>
          </cell>
          <cell r="AG341">
            <v>38439</v>
          </cell>
          <cell r="AH341">
            <v>77954</v>
          </cell>
          <cell r="AI341">
            <v>40051</v>
          </cell>
          <cell r="AJ341">
            <v>37903</v>
          </cell>
          <cell r="AK341">
            <v>76946</v>
          </cell>
          <cell r="AL341">
            <v>39287</v>
          </cell>
          <cell r="AM341">
            <v>37659</v>
          </cell>
          <cell r="AN341">
            <v>76025</v>
          </cell>
          <cell r="AO341">
            <v>38739</v>
          </cell>
          <cell r="AP341">
            <v>37286</v>
          </cell>
          <cell r="AQ341">
            <v>76382</v>
          </cell>
          <cell r="AR341">
            <v>39241</v>
          </cell>
          <cell r="AS341">
            <v>37141</v>
          </cell>
          <cell r="AT341">
            <v>73274</v>
          </cell>
          <cell r="AU341">
            <v>37630</v>
          </cell>
          <cell r="AV341">
            <v>35644</v>
          </cell>
          <cell r="AW341">
            <v>71556</v>
          </cell>
          <cell r="AX341">
            <v>36754</v>
          </cell>
          <cell r="AY341">
            <v>34802</v>
          </cell>
          <cell r="AZ341">
            <v>68892</v>
          </cell>
          <cell r="BA341">
            <v>35349</v>
          </cell>
          <cell r="BB341">
            <v>33543</v>
          </cell>
          <cell r="BC341">
            <v>68692</v>
          </cell>
          <cell r="BD341">
            <v>35145</v>
          </cell>
          <cell r="BE341">
            <v>33547</v>
          </cell>
          <cell r="BF341">
            <v>66016</v>
          </cell>
          <cell r="BG341">
            <v>33920</v>
          </cell>
          <cell r="BH341">
            <v>32096</v>
          </cell>
          <cell r="BI341">
            <v>65404</v>
          </cell>
          <cell r="BJ341">
            <v>33763</v>
          </cell>
          <cell r="BK341">
            <v>31641</v>
          </cell>
          <cell r="BL341">
            <v>67185</v>
          </cell>
          <cell r="BM341">
            <v>34066</v>
          </cell>
          <cell r="BN341">
            <v>33119</v>
          </cell>
          <cell r="BO341">
            <v>68602</v>
          </cell>
          <cell r="BP341">
            <v>35289</v>
          </cell>
          <cell r="BQ341">
            <v>33313</v>
          </cell>
          <cell r="BR341">
            <v>70903</v>
          </cell>
          <cell r="BS341">
            <v>36283</v>
          </cell>
          <cell r="BT341">
            <v>34620</v>
          </cell>
          <cell r="BU341">
            <v>71804</v>
          </cell>
          <cell r="BV341">
            <v>36865</v>
          </cell>
          <cell r="BW341">
            <v>34939</v>
          </cell>
          <cell r="BX341">
            <v>72252</v>
          </cell>
          <cell r="BY341">
            <v>37384</v>
          </cell>
          <cell r="BZ341">
            <v>34868</v>
          </cell>
          <cell r="CA341">
            <v>64751</v>
          </cell>
          <cell r="CB341">
            <v>33534</v>
          </cell>
          <cell r="CC341">
            <v>31217</v>
          </cell>
          <cell r="CD341">
            <v>63474</v>
          </cell>
          <cell r="CE341">
            <v>33171</v>
          </cell>
          <cell r="CF341">
            <v>30303</v>
          </cell>
          <cell r="CG341">
            <v>68923</v>
          </cell>
          <cell r="CH341">
            <v>35640</v>
          </cell>
          <cell r="CI341">
            <v>33283</v>
          </cell>
          <cell r="CJ341">
            <v>70010</v>
          </cell>
          <cell r="CK341">
            <v>36003</v>
          </cell>
          <cell r="CL341">
            <v>34007</v>
          </cell>
          <cell r="CM341">
            <v>72975</v>
          </cell>
          <cell r="CN341">
            <v>37399</v>
          </cell>
          <cell r="CO341">
            <v>35576</v>
          </cell>
          <cell r="CP341">
            <v>75542</v>
          </cell>
          <cell r="CQ341">
            <v>38873</v>
          </cell>
          <cell r="CR341">
            <v>36669</v>
          </cell>
          <cell r="CS341">
            <v>74508</v>
          </cell>
          <cell r="CT341">
            <v>38184</v>
          </cell>
          <cell r="CU341">
            <v>36324</v>
          </cell>
          <cell r="CV341">
            <v>75832</v>
          </cell>
          <cell r="CW341">
            <v>38361</v>
          </cell>
          <cell r="CX341">
            <v>37471</v>
          </cell>
          <cell r="CY341">
            <v>77472</v>
          </cell>
          <cell r="CZ341">
            <v>38873</v>
          </cell>
          <cell r="DA341">
            <v>38599</v>
          </cell>
          <cell r="DB341">
            <v>76059</v>
          </cell>
          <cell r="DC341">
            <v>38029</v>
          </cell>
          <cell r="DD341">
            <v>38030</v>
          </cell>
          <cell r="DE341">
            <v>76170</v>
          </cell>
          <cell r="DF341">
            <v>38259</v>
          </cell>
          <cell r="DG341">
            <v>37911</v>
          </cell>
          <cell r="DH341">
            <v>75995</v>
          </cell>
          <cell r="DI341">
            <v>37573</v>
          </cell>
          <cell r="DJ341">
            <v>38422</v>
          </cell>
          <cell r="DK341">
            <v>74921</v>
          </cell>
          <cell r="DL341">
            <v>36988</v>
          </cell>
          <cell r="DM341">
            <v>37933</v>
          </cell>
          <cell r="DN341">
            <v>76151</v>
          </cell>
          <cell r="DO341">
            <v>37248</v>
          </cell>
          <cell r="DP341">
            <v>38903</v>
          </cell>
          <cell r="DQ341">
            <v>78147</v>
          </cell>
          <cell r="DR341">
            <v>38082</v>
          </cell>
          <cell r="DS341">
            <v>40065</v>
          </cell>
          <cell r="DT341">
            <v>79131</v>
          </cell>
          <cell r="DU341">
            <v>38663</v>
          </cell>
          <cell r="DV341">
            <v>40468</v>
          </cell>
          <cell r="DW341">
            <v>80026</v>
          </cell>
          <cell r="DX341">
            <v>39365</v>
          </cell>
          <cell r="DY341">
            <v>40661</v>
          </cell>
          <cell r="DZ341">
            <v>77986</v>
          </cell>
          <cell r="EA341">
            <v>38452</v>
          </cell>
          <cell r="EB341">
            <v>39534</v>
          </cell>
          <cell r="EC341">
            <v>73099</v>
          </cell>
          <cell r="ED341">
            <v>35973</v>
          </cell>
          <cell r="EE341">
            <v>37126</v>
          </cell>
          <cell r="EF341">
            <v>72937</v>
          </cell>
          <cell r="EG341">
            <v>36111</v>
          </cell>
          <cell r="EH341">
            <v>36826</v>
          </cell>
          <cell r="EI341">
            <v>74336</v>
          </cell>
          <cell r="EJ341">
            <v>36926</v>
          </cell>
          <cell r="EK341">
            <v>37410</v>
          </cell>
          <cell r="EL341">
            <v>76892</v>
          </cell>
          <cell r="EM341">
            <v>37921</v>
          </cell>
          <cell r="EN341">
            <v>38971</v>
          </cell>
          <cell r="EO341">
            <v>78017</v>
          </cell>
          <cell r="EP341">
            <v>38396</v>
          </cell>
          <cell r="EQ341">
            <v>39621</v>
          </cell>
          <cell r="ER341">
            <v>81359</v>
          </cell>
          <cell r="ES341">
            <v>40408</v>
          </cell>
          <cell r="ET341">
            <v>40951</v>
          </cell>
          <cell r="EU341">
            <v>84413</v>
          </cell>
          <cell r="EV341">
            <v>41788</v>
          </cell>
          <cell r="EW341">
            <v>42625</v>
          </cell>
          <cell r="EX341">
            <v>87069</v>
          </cell>
          <cell r="EY341">
            <v>42742</v>
          </cell>
          <cell r="EZ341">
            <v>44327</v>
          </cell>
          <cell r="FA341">
            <v>85015</v>
          </cell>
          <cell r="FB341">
            <v>42196</v>
          </cell>
          <cell r="FC341">
            <v>42819</v>
          </cell>
          <cell r="FD341">
            <v>87546</v>
          </cell>
          <cell r="FE341">
            <v>43358</v>
          </cell>
          <cell r="FF341">
            <v>44188</v>
          </cell>
          <cell r="FG341">
            <v>87782</v>
          </cell>
          <cell r="FH341">
            <v>43010</v>
          </cell>
          <cell r="FI341">
            <v>44772</v>
          </cell>
          <cell r="FJ341">
            <v>89125</v>
          </cell>
          <cell r="FK341">
            <v>44251</v>
          </cell>
          <cell r="FL341">
            <v>44874</v>
          </cell>
          <cell r="FM341">
            <v>89872</v>
          </cell>
          <cell r="FN341">
            <v>44213</v>
          </cell>
          <cell r="FO341">
            <v>45659</v>
          </cell>
          <cell r="FP341">
            <v>89593</v>
          </cell>
          <cell r="FQ341">
            <v>44327</v>
          </cell>
          <cell r="FR341">
            <v>45266</v>
          </cell>
          <cell r="FS341">
            <v>88535</v>
          </cell>
          <cell r="FT341">
            <v>43568</v>
          </cell>
          <cell r="FU341">
            <v>44967</v>
          </cell>
          <cell r="FV341">
            <v>86505</v>
          </cell>
          <cell r="FW341">
            <v>42803</v>
          </cell>
          <cell r="FX341">
            <v>43702</v>
          </cell>
          <cell r="FY341">
            <v>84482</v>
          </cell>
          <cell r="FZ341">
            <v>41946</v>
          </cell>
          <cell r="GA341">
            <v>42536</v>
          </cell>
          <cell r="GB341">
            <v>81744</v>
          </cell>
          <cell r="GC341">
            <v>40758</v>
          </cell>
          <cell r="GD341">
            <v>40986</v>
          </cell>
          <cell r="GE341">
            <v>77561</v>
          </cell>
          <cell r="GF341">
            <v>38708</v>
          </cell>
          <cell r="GG341">
            <v>38853</v>
          </cell>
          <cell r="GH341">
            <v>76091</v>
          </cell>
          <cell r="GI341">
            <v>37752</v>
          </cell>
          <cell r="GJ341">
            <v>38339</v>
          </cell>
          <cell r="GK341">
            <v>74723</v>
          </cell>
          <cell r="GL341">
            <v>37117</v>
          </cell>
          <cell r="GM341">
            <v>37606</v>
          </cell>
          <cell r="GN341">
            <v>71923</v>
          </cell>
          <cell r="GO341">
            <v>35622</v>
          </cell>
          <cell r="GP341">
            <v>36301</v>
          </cell>
          <cell r="GQ341">
            <v>69742</v>
          </cell>
          <cell r="GR341">
            <v>34335</v>
          </cell>
          <cell r="GS341">
            <v>35407</v>
          </cell>
          <cell r="GT341">
            <v>67305</v>
          </cell>
          <cell r="GU341">
            <v>32738</v>
          </cell>
          <cell r="GV341">
            <v>34567</v>
          </cell>
          <cell r="GW341">
            <v>68167</v>
          </cell>
          <cell r="GX341">
            <v>33086</v>
          </cell>
          <cell r="GY341">
            <v>35081</v>
          </cell>
          <cell r="GZ341">
            <v>66942</v>
          </cell>
          <cell r="HA341">
            <v>32800</v>
          </cell>
          <cell r="HB341">
            <v>34142</v>
          </cell>
          <cell r="HC341">
            <v>65575</v>
          </cell>
          <cell r="HD341">
            <v>31793</v>
          </cell>
          <cell r="HE341">
            <v>33782</v>
          </cell>
          <cell r="HF341">
            <v>65924</v>
          </cell>
          <cell r="HG341">
            <v>31860</v>
          </cell>
          <cell r="HH341">
            <v>34064</v>
          </cell>
          <cell r="HI341">
            <v>67825</v>
          </cell>
          <cell r="HJ341">
            <v>32921</v>
          </cell>
          <cell r="HK341">
            <v>34904</v>
          </cell>
          <cell r="HL341">
            <v>69964</v>
          </cell>
          <cell r="HM341">
            <v>33852</v>
          </cell>
          <cell r="HN341">
            <v>36112</v>
          </cell>
          <cell r="HO341">
            <v>75201</v>
          </cell>
          <cell r="HP341">
            <v>36525</v>
          </cell>
          <cell r="HQ341">
            <v>38676</v>
          </cell>
          <cell r="HR341">
            <v>84091</v>
          </cell>
          <cell r="HS341">
            <v>40241</v>
          </cell>
          <cell r="HT341">
            <v>43850</v>
          </cell>
          <cell r="HU341">
            <v>63604</v>
          </cell>
          <cell r="HV341">
            <v>30956</v>
          </cell>
          <cell r="HW341">
            <v>32648</v>
          </cell>
          <cell r="HX341">
            <v>60591</v>
          </cell>
          <cell r="HY341">
            <v>29377</v>
          </cell>
          <cell r="HZ341">
            <v>31214</v>
          </cell>
          <cell r="IA341">
            <v>60214</v>
          </cell>
          <cell r="IB341">
            <v>29243</v>
          </cell>
          <cell r="IC341">
            <v>30971</v>
          </cell>
          <cell r="ID341">
            <v>55794</v>
          </cell>
          <cell r="IE341">
            <v>26644</v>
          </cell>
          <cell r="IF341">
            <v>29150</v>
          </cell>
          <cell r="IG341">
            <v>48976</v>
          </cell>
          <cell r="IH341">
            <v>23370</v>
          </cell>
          <cell r="II341">
            <v>25606</v>
          </cell>
          <cell r="IJ341">
            <v>42790</v>
          </cell>
          <cell r="IK341">
            <v>20129</v>
          </cell>
          <cell r="IL341">
            <v>22661</v>
          </cell>
          <cell r="IM341">
            <v>44919</v>
          </cell>
          <cell r="IN341">
            <v>21049</v>
          </cell>
          <cell r="IO341">
            <v>23870</v>
          </cell>
          <cell r="IP341">
            <v>44769</v>
          </cell>
          <cell r="IQ341">
            <v>20884</v>
          </cell>
          <cell r="IR341">
            <v>23885</v>
          </cell>
          <cell r="IS341">
            <v>43520</v>
          </cell>
          <cell r="IT341">
            <v>20572</v>
          </cell>
          <cell r="IU341">
            <v>22948</v>
          </cell>
          <cell r="IV341">
            <v>41409</v>
          </cell>
          <cell r="IW341">
            <v>19382</v>
          </cell>
          <cell r="IX341">
            <v>22027</v>
          </cell>
          <cell r="IY341">
            <v>39017</v>
          </cell>
          <cell r="IZ341">
            <v>17703</v>
          </cell>
          <cell r="JA341">
            <v>21314</v>
          </cell>
          <cell r="JB341">
            <v>36984</v>
          </cell>
          <cell r="JC341">
            <v>16862</v>
          </cell>
          <cell r="JD341">
            <v>20122</v>
          </cell>
          <cell r="JE341">
            <v>33891</v>
          </cell>
          <cell r="JF341">
            <v>15106</v>
          </cell>
          <cell r="JG341">
            <v>18785</v>
          </cell>
          <cell r="JH341">
            <v>31507</v>
          </cell>
          <cell r="JI341">
            <v>13832</v>
          </cell>
          <cell r="JJ341">
            <v>17675</v>
          </cell>
          <cell r="JK341">
            <v>30539</v>
          </cell>
          <cell r="JL341">
            <v>13122</v>
          </cell>
          <cell r="JM341">
            <v>17417</v>
          </cell>
          <cell r="JN341">
            <v>28163</v>
          </cell>
          <cell r="JO341">
            <v>11793</v>
          </cell>
          <cell r="JP341">
            <v>16370</v>
          </cell>
          <cell r="JQ341">
            <v>25858</v>
          </cell>
          <cell r="JR341">
            <v>10535</v>
          </cell>
          <cell r="JS341">
            <v>15323</v>
          </cell>
          <cell r="JT341">
            <v>22877</v>
          </cell>
          <cell r="JU341">
            <v>9045</v>
          </cell>
          <cell r="JV341">
            <v>13832</v>
          </cell>
          <cell r="JW341">
            <v>19998</v>
          </cell>
          <cell r="JX341">
            <v>7697</v>
          </cell>
          <cell r="JY341">
            <v>12301</v>
          </cell>
          <cell r="JZ341">
            <v>17550</v>
          </cell>
          <cell r="KA341">
            <v>6541</v>
          </cell>
          <cell r="KB341">
            <v>11009</v>
          </cell>
          <cell r="KC341">
            <v>15383</v>
          </cell>
          <cell r="KD341">
            <v>5605</v>
          </cell>
          <cell r="KE341">
            <v>9778</v>
          </cell>
          <cell r="KF341">
            <v>58434</v>
          </cell>
          <cell r="KG341">
            <v>17605</v>
          </cell>
          <cell r="KH341">
            <v>40829</v>
          </cell>
        </row>
        <row r="342">
          <cell r="C342" t="str">
            <v>London</v>
          </cell>
          <cell r="D342" t="str">
            <v>E12000007</v>
          </cell>
          <cell r="E342" t="str">
            <v>Region</v>
          </cell>
          <cell r="F342">
            <v>8673713</v>
          </cell>
          <cell r="G342">
            <v>5907762</v>
          </cell>
          <cell r="H342">
            <v>5.7</v>
          </cell>
          <cell r="I342">
            <v>0.68111107665194826</v>
          </cell>
          <cell r="J342">
            <v>477621</v>
          </cell>
          <cell r="K342">
            <v>472246</v>
          </cell>
          <cell r="L342">
            <v>851765</v>
          </cell>
          <cell r="M342">
            <v>842242</v>
          </cell>
          <cell r="N342">
            <v>697076</v>
          </cell>
          <cell r="O342">
            <v>667293</v>
          </cell>
          <cell r="P342">
            <v>555207</v>
          </cell>
          <cell r="Q342">
            <v>567172</v>
          </cell>
          <cell r="R342">
            <v>379561</v>
          </cell>
          <cell r="S342">
            <v>397579</v>
          </cell>
          <cell r="T342">
            <v>4309512</v>
          </cell>
          <cell r="U342">
            <v>4364201</v>
          </cell>
          <cell r="V342">
            <v>127515</v>
          </cell>
          <cell r="W342">
            <v>65193</v>
          </cell>
          <cell r="X342">
            <v>62322</v>
          </cell>
          <cell r="Y342">
            <v>125714</v>
          </cell>
          <cell r="Z342">
            <v>64664</v>
          </cell>
          <cell r="AA342">
            <v>61050</v>
          </cell>
          <cell r="AB342">
            <v>127711</v>
          </cell>
          <cell r="AC342">
            <v>65299</v>
          </cell>
          <cell r="AD342">
            <v>62412</v>
          </cell>
          <cell r="AE342">
            <v>130301</v>
          </cell>
          <cell r="AF342">
            <v>66651</v>
          </cell>
          <cell r="AG342">
            <v>63650</v>
          </cell>
          <cell r="AH342">
            <v>122029</v>
          </cell>
          <cell r="AI342">
            <v>62597</v>
          </cell>
          <cell r="AJ342">
            <v>59432</v>
          </cell>
          <cell r="AK342">
            <v>118287</v>
          </cell>
          <cell r="AL342">
            <v>60583</v>
          </cell>
          <cell r="AM342">
            <v>57704</v>
          </cell>
          <cell r="AN342">
            <v>115481</v>
          </cell>
          <cell r="AO342">
            <v>58814</v>
          </cell>
          <cell r="AP342">
            <v>56667</v>
          </cell>
          <cell r="AQ342">
            <v>115290</v>
          </cell>
          <cell r="AR342">
            <v>58715</v>
          </cell>
          <cell r="AS342">
            <v>56575</v>
          </cell>
          <cell r="AT342">
            <v>110847</v>
          </cell>
          <cell r="AU342">
            <v>56804</v>
          </cell>
          <cell r="AV342">
            <v>54043</v>
          </cell>
          <cell r="AW342">
            <v>106033</v>
          </cell>
          <cell r="AX342">
            <v>54167</v>
          </cell>
          <cell r="AY342">
            <v>51866</v>
          </cell>
          <cell r="AZ342">
            <v>100427</v>
          </cell>
          <cell r="BA342">
            <v>51587</v>
          </cell>
          <cell r="BB342">
            <v>48840</v>
          </cell>
          <cell r="BC342">
            <v>96289</v>
          </cell>
          <cell r="BD342">
            <v>48936</v>
          </cell>
          <cell r="BE342">
            <v>47353</v>
          </cell>
          <cell r="BF342">
            <v>93884</v>
          </cell>
          <cell r="BG342">
            <v>47649</v>
          </cell>
          <cell r="BH342">
            <v>46235</v>
          </cell>
          <cell r="BI342">
            <v>90400</v>
          </cell>
          <cell r="BJ342">
            <v>46213</v>
          </cell>
          <cell r="BK342">
            <v>44187</v>
          </cell>
          <cell r="BL342">
            <v>91668</v>
          </cell>
          <cell r="BM342">
            <v>47111</v>
          </cell>
          <cell r="BN342">
            <v>44557</v>
          </cell>
          <cell r="BO342">
            <v>92709</v>
          </cell>
          <cell r="BP342">
            <v>47521</v>
          </cell>
          <cell r="BQ342">
            <v>45188</v>
          </cell>
          <cell r="BR342">
            <v>93497</v>
          </cell>
          <cell r="BS342">
            <v>48014</v>
          </cell>
          <cell r="BT342">
            <v>45483</v>
          </cell>
          <cell r="BU342">
            <v>94788</v>
          </cell>
          <cell r="BV342">
            <v>48514</v>
          </cell>
          <cell r="BW342">
            <v>46274</v>
          </cell>
          <cell r="BX342">
            <v>95537</v>
          </cell>
          <cell r="BY342">
            <v>49099</v>
          </cell>
          <cell r="BZ342">
            <v>46438</v>
          </cell>
          <cell r="CA342">
            <v>91639</v>
          </cell>
          <cell r="CB342">
            <v>47641</v>
          </cell>
          <cell r="CC342">
            <v>43998</v>
          </cell>
          <cell r="CD342">
            <v>93368</v>
          </cell>
          <cell r="CE342">
            <v>47787</v>
          </cell>
          <cell r="CF342">
            <v>45581</v>
          </cell>
          <cell r="CG342">
            <v>100402</v>
          </cell>
          <cell r="CH342">
            <v>51298</v>
          </cell>
          <cell r="CI342">
            <v>49104</v>
          </cell>
          <cell r="CJ342">
            <v>111538</v>
          </cell>
          <cell r="CK342">
            <v>55081</v>
          </cell>
          <cell r="CL342">
            <v>56457</v>
          </cell>
          <cell r="CM342">
            <v>126530</v>
          </cell>
          <cell r="CN342">
            <v>61072</v>
          </cell>
          <cell r="CO342">
            <v>65458</v>
          </cell>
          <cell r="CP342">
            <v>142568</v>
          </cell>
          <cell r="CQ342">
            <v>69115</v>
          </cell>
          <cell r="CR342">
            <v>73453</v>
          </cell>
          <cell r="CS342">
            <v>152686</v>
          </cell>
          <cell r="CT342">
            <v>74528</v>
          </cell>
          <cell r="CU342">
            <v>78158</v>
          </cell>
          <cell r="CV342">
            <v>161426</v>
          </cell>
          <cell r="CW342">
            <v>78914</v>
          </cell>
          <cell r="CX342">
            <v>82512</v>
          </cell>
          <cell r="CY342">
            <v>170653</v>
          </cell>
          <cell r="CZ342">
            <v>84008</v>
          </cell>
          <cell r="DA342">
            <v>86645</v>
          </cell>
          <cell r="DB342">
            <v>171501</v>
          </cell>
          <cell r="DC342">
            <v>84505</v>
          </cell>
          <cell r="DD342">
            <v>86996</v>
          </cell>
          <cell r="DE342">
            <v>176364</v>
          </cell>
          <cell r="DF342">
            <v>88790</v>
          </cell>
          <cell r="DG342">
            <v>87574</v>
          </cell>
          <cell r="DH342">
            <v>177660</v>
          </cell>
          <cell r="DI342">
            <v>90525</v>
          </cell>
          <cell r="DJ342">
            <v>87135</v>
          </cell>
          <cell r="DK342">
            <v>172763</v>
          </cell>
          <cell r="DL342">
            <v>88817</v>
          </cell>
          <cell r="DM342">
            <v>83946</v>
          </cell>
          <cell r="DN342">
            <v>172807</v>
          </cell>
          <cell r="DO342">
            <v>88469</v>
          </cell>
          <cell r="DP342">
            <v>84338</v>
          </cell>
          <cell r="DQ342">
            <v>170152</v>
          </cell>
          <cell r="DR342">
            <v>86857</v>
          </cell>
          <cell r="DS342">
            <v>83295</v>
          </cell>
          <cell r="DT342">
            <v>167995</v>
          </cell>
          <cell r="DU342">
            <v>86352</v>
          </cell>
          <cell r="DV342">
            <v>81643</v>
          </cell>
          <cell r="DW342">
            <v>163348</v>
          </cell>
          <cell r="DX342">
            <v>84031</v>
          </cell>
          <cell r="DY342">
            <v>79317</v>
          </cell>
          <cell r="DZ342">
            <v>155613</v>
          </cell>
          <cell r="EA342">
            <v>79664</v>
          </cell>
          <cell r="EB342">
            <v>75949</v>
          </cell>
          <cell r="EC342">
            <v>144917</v>
          </cell>
          <cell r="ED342">
            <v>74592</v>
          </cell>
          <cell r="EE342">
            <v>70325</v>
          </cell>
          <cell r="EF342">
            <v>139044</v>
          </cell>
          <cell r="EG342">
            <v>71503</v>
          </cell>
          <cell r="EH342">
            <v>67541</v>
          </cell>
          <cell r="EI342">
            <v>133721</v>
          </cell>
          <cell r="EJ342">
            <v>68269</v>
          </cell>
          <cell r="EK342">
            <v>65452</v>
          </cell>
          <cell r="EL342">
            <v>130205</v>
          </cell>
          <cell r="EM342">
            <v>66300</v>
          </cell>
          <cell r="EN342">
            <v>63905</v>
          </cell>
          <cell r="EO342">
            <v>126262</v>
          </cell>
          <cell r="EP342">
            <v>64138</v>
          </cell>
          <cell r="EQ342">
            <v>62124</v>
          </cell>
          <cell r="ER342">
            <v>124861</v>
          </cell>
          <cell r="ES342">
            <v>63668</v>
          </cell>
          <cell r="ET342">
            <v>61193</v>
          </cell>
          <cell r="EU342">
            <v>124049</v>
          </cell>
          <cell r="EV342">
            <v>63024</v>
          </cell>
          <cell r="EW342">
            <v>61025</v>
          </cell>
          <cell r="EX342">
            <v>122349</v>
          </cell>
          <cell r="EY342">
            <v>61887</v>
          </cell>
          <cell r="EZ342">
            <v>60462</v>
          </cell>
          <cell r="FA342">
            <v>119880</v>
          </cell>
          <cell r="FB342">
            <v>60411</v>
          </cell>
          <cell r="FC342">
            <v>59469</v>
          </cell>
          <cell r="FD342">
            <v>118960</v>
          </cell>
          <cell r="FE342">
            <v>59184</v>
          </cell>
          <cell r="FF342">
            <v>59776</v>
          </cell>
          <cell r="FG342">
            <v>117832</v>
          </cell>
          <cell r="FH342">
            <v>58689</v>
          </cell>
          <cell r="FI342">
            <v>59143</v>
          </cell>
          <cell r="FJ342">
            <v>116752</v>
          </cell>
          <cell r="FK342">
            <v>58036</v>
          </cell>
          <cell r="FL342">
            <v>58716</v>
          </cell>
          <cell r="FM342">
            <v>115894</v>
          </cell>
          <cell r="FN342">
            <v>56969</v>
          </cell>
          <cell r="FO342">
            <v>58925</v>
          </cell>
          <cell r="FP342">
            <v>113630</v>
          </cell>
          <cell r="FQ342">
            <v>55891</v>
          </cell>
          <cell r="FR342">
            <v>57739</v>
          </cell>
          <cell r="FS342">
            <v>111373</v>
          </cell>
          <cell r="FT342">
            <v>54663</v>
          </cell>
          <cell r="FU342">
            <v>56710</v>
          </cell>
          <cell r="FV342">
            <v>107316</v>
          </cell>
          <cell r="FW342">
            <v>52458</v>
          </cell>
          <cell r="FX342">
            <v>54858</v>
          </cell>
          <cell r="FY342">
            <v>102222</v>
          </cell>
          <cell r="FZ342">
            <v>50213</v>
          </cell>
          <cell r="GA342">
            <v>52009</v>
          </cell>
          <cell r="GB342">
            <v>98520</v>
          </cell>
          <cell r="GC342">
            <v>48693</v>
          </cell>
          <cell r="GD342">
            <v>49827</v>
          </cell>
          <cell r="GE342">
            <v>95144</v>
          </cell>
          <cell r="GF342">
            <v>47085</v>
          </cell>
          <cell r="GG342">
            <v>48059</v>
          </cell>
          <cell r="GH342">
            <v>90229</v>
          </cell>
          <cell r="GI342">
            <v>44709</v>
          </cell>
          <cell r="GJ342">
            <v>45520</v>
          </cell>
          <cell r="GK342">
            <v>86165</v>
          </cell>
          <cell r="GL342">
            <v>42467</v>
          </cell>
          <cell r="GM342">
            <v>43698</v>
          </cell>
          <cell r="GN342">
            <v>81838</v>
          </cell>
          <cell r="GO342">
            <v>40159</v>
          </cell>
          <cell r="GP342">
            <v>41679</v>
          </cell>
          <cell r="GQ342">
            <v>78826</v>
          </cell>
          <cell r="GR342">
            <v>38743</v>
          </cell>
          <cell r="GS342">
            <v>40083</v>
          </cell>
          <cell r="GT342">
            <v>74380</v>
          </cell>
          <cell r="GU342">
            <v>36376</v>
          </cell>
          <cell r="GV342">
            <v>38004</v>
          </cell>
          <cell r="GW342">
            <v>71156</v>
          </cell>
          <cell r="GX342">
            <v>34231</v>
          </cell>
          <cell r="GY342">
            <v>36925</v>
          </cell>
          <cell r="GZ342">
            <v>68565</v>
          </cell>
          <cell r="HA342">
            <v>33129</v>
          </cell>
          <cell r="HB342">
            <v>35436</v>
          </cell>
          <cell r="HC342">
            <v>66282</v>
          </cell>
          <cell r="HD342">
            <v>31717</v>
          </cell>
          <cell r="HE342">
            <v>34565</v>
          </cell>
          <cell r="HF342">
            <v>64555</v>
          </cell>
          <cell r="HG342">
            <v>30945</v>
          </cell>
          <cell r="HH342">
            <v>33610</v>
          </cell>
          <cell r="HI342">
            <v>63673</v>
          </cell>
          <cell r="HJ342">
            <v>30255</v>
          </cell>
          <cell r="HK342">
            <v>33418</v>
          </cell>
          <cell r="HL342">
            <v>62731</v>
          </cell>
          <cell r="HM342">
            <v>29848</v>
          </cell>
          <cell r="HN342">
            <v>32883</v>
          </cell>
          <cell r="HO342">
            <v>63587</v>
          </cell>
          <cell r="HP342">
            <v>30278</v>
          </cell>
          <cell r="HQ342">
            <v>33309</v>
          </cell>
          <cell r="HR342">
            <v>66511</v>
          </cell>
          <cell r="HS342">
            <v>31902</v>
          </cell>
          <cell r="HT342">
            <v>34609</v>
          </cell>
          <cell r="HU342">
            <v>54141</v>
          </cell>
          <cell r="HV342">
            <v>25340</v>
          </cell>
          <cell r="HW342">
            <v>28801</v>
          </cell>
          <cell r="HX342">
            <v>50260</v>
          </cell>
          <cell r="HY342">
            <v>23521</v>
          </cell>
          <cell r="HZ342">
            <v>26739</v>
          </cell>
          <cell r="IA342">
            <v>48999</v>
          </cell>
          <cell r="IB342">
            <v>22889</v>
          </cell>
          <cell r="IC342">
            <v>26110</v>
          </cell>
          <cell r="ID342">
            <v>46222</v>
          </cell>
          <cell r="IE342">
            <v>21098</v>
          </cell>
          <cell r="IF342">
            <v>25124</v>
          </cell>
          <cell r="IG342">
            <v>41988</v>
          </cell>
          <cell r="IH342">
            <v>18950</v>
          </cell>
          <cell r="II342">
            <v>23038</v>
          </cell>
          <cell r="IJ342">
            <v>38224</v>
          </cell>
          <cell r="IK342">
            <v>17351</v>
          </cell>
          <cell r="IL342">
            <v>20873</v>
          </cell>
          <cell r="IM342">
            <v>40776</v>
          </cell>
          <cell r="IN342">
            <v>18747</v>
          </cell>
          <cell r="IO342">
            <v>22029</v>
          </cell>
          <cell r="IP342">
            <v>40015</v>
          </cell>
          <cell r="IQ342">
            <v>18223</v>
          </cell>
          <cell r="IR342">
            <v>21792</v>
          </cell>
          <cell r="IS342">
            <v>38267</v>
          </cell>
          <cell r="IT342">
            <v>17289</v>
          </cell>
          <cell r="IU342">
            <v>20978</v>
          </cell>
          <cell r="IV342">
            <v>35864</v>
          </cell>
          <cell r="IW342">
            <v>16112</v>
          </cell>
          <cell r="IX342">
            <v>19752</v>
          </cell>
          <cell r="IY342">
            <v>34548</v>
          </cell>
          <cell r="IZ342">
            <v>15485</v>
          </cell>
          <cell r="JA342">
            <v>19063</v>
          </cell>
          <cell r="JB342">
            <v>32025</v>
          </cell>
          <cell r="JC342">
            <v>14052</v>
          </cell>
          <cell r="JD342">
            <v>17973</v>
          </cell>
          <cell r="JE342">
            <v>29475</v>
          </cell>
          <cell r="JF342">
            <v>12955</v>
          </cell>
          <cell r="JG342">
            <v>16520</v>
          </cell>
          <cell r="JH342">
            <v>27630</v>
          </cell>
          <cell r="JI342">
            <v>11840</v>
          </cell>
          <cell r="JJ342">
            <v>15790</v>
          </cell>
          <cell r="JK342">
            <v>26164</v>
          </cell>
          <cell r="JL342">
            <v>11196</v>
          </cell>
          <cell r="JM342">
            <v>14968</v>
          </cell>
          <cell r="JN342">
            <v>24012</v>
          </cell>
          <cell r="JO342">
            <v>9894</v>
          </cell>
          <cell r="JP342">
            <v>14118</v>
          </cell>
          <cell r="JQ342">
            <v>22507</v>
          </cell>
          <cell r="JR342">
            <v>9005</v>
          </cell>
          <cell r="JS342">
            <v>13502</v>
          </cell>
          <cell r="JT342">
            <v>19334</v>
          </cell>
          <cell r="JU342">
            <v>7560</v>
          </cell>
          <cell r="JV342">
            <v>11774</v>
          </cell>
          <cell r="JW342">
            <v>16786</v>
          </cell>
          <cell r="JX342">
            <v>6399</v>
          </cell>
          <cell r="JY342">
            <v>10387</v>
          </cell>
          <cell r="JZ342">
            <v>14459</v>
          </cell>
          <cell r="KA342">
            <v>5508</v>
          </cell>
          <cell r="KB342">
            <v>8951</v>
          </cell>
          <cell r="KC342">
            <v>12643</v>
          </cell>
          <cell r="KD342">
            <v>4495</v>
          </cell>
          <cell r="KE342">
            <v>8148</v>
          </cell>
          <cell r="KF342">
            <v>50525</v>
          </cell>
          <cell r="KG342">
            <v>15586</v>
          </cell>
          <cell r="KH342">
            <v>34939</v>
          </cell>
        </row>
        <row r="343">
          <cell r="C343" t="str">
            <v>South East</v>
          </cell>
          <cell r="D343" t="str">
            <v>E12000008</v>
          </cell>
          <cell r="E343" t="str">
            <v>Region</v>
          </cell>
          <cell r="F343">
            <v>8947913</v>
          </cell>
          <cell r="G343">
            <v>5563814</v>
          </cell>
          <cell r="H343">
            <v>4</v>
          </cell>
          <cell r="I343">
            <v>0.62180018960845951</v>
          </cell>
          <cell r="J343">
            <v>502258</v>
          </cell>
          <cell r="K343">
            <v>472968</v>
          </cell>
          <cell r="L343">
            <v>542427</v>
          </cell>
          <cell r="M343">
            <v>546567</v>
          </cell>
          <cell r="N343">
            <v>575626</v>
          </cell>
          <cell r="O343">
            <v>595224</v>
          </cell>
          <cell r="P343">
            <v>643607</v>
          </cell>
          <cell r="Q343">
            <v>655217</v>
          </cell>
          <cell r="R343">
            <v>507594</v>
          </cell>
          <cell r="S343">
            <v>522326</v>
          </cell>
          <cell r="T343">
            <v>4404373</v>
          </cell>
          <cell r="U343">
            <v>4543540</v>
          </cell>
          <cell r="V343">
            <v>103264</v>
          </cell>
          <cell r="W343">
            <v>52845</v>
          </cell>
          <cell r="X343">
            <v>50419</v>
          </cell>
          <cell r="Y343">
            <v>104978</v>
          </cell>
          <cell r="Z343">
            <v>53739</v>
          </cell>
          <cell r="AA343">
            <v>51239</v>
          </cell>
          <cell r="AB343">
            <v>108928</v>
          </cell>
          <cell r="AC343">
            <v>56109</v>
          </cell>
          <cell r="AD343">
            <v>52819</v>
          </cell>
          <cell r="AE343">
            <v>114326</v>
          </cell>
          <cell r="AF343">
            <v>58592</v>
          </cell>
          <cell r="AG343">
            <v>55734</v>
          </cell>
          <cell r="AH343">
            <v>114873</v>
          </cell>
          <cell r="AI343">
            <v>58983</v>
          </cell>
          <cell r="AJ343">
            <v>55890</v>
          </cell>
          <cell r="AK343">
            <v>113637</v>
          </cell>
          <cell r="AL343">
            <v>58111</v>
          </cell>
          <cell r="AM343">
            <v>55526</v>
          </cell>
          <cell r="AN343">
            <v>111335</v>
          </cell>
          <cell r="AO343">
            <v>57213</v>
          </cell>
          <cell r="AP343">
            <v>54122</v>
          </cell>
          <cell r="AQ343">
            <v>112654</v>
          </cell>
          <cell r="AR343">
            <v>57743</v>
          </cell>
          <cell r="AS343">
            <v>54911</v>
          </cell>
          <cell r="AT343">
            <v>109603</v>
          </cell>
          <cell r="AU343">
            <v>56428</v>
          </cell>
          <cell r="AV343">
            <v>53175</v>
          </cell>
          <cell r="AW343">
            <v>107084</v>
          </cell>
          <cell r="AX343">
            <v>54886</v>
          </cell>
          <cell r="AY343">
            <v>52198</v>
          </cell>
          <cell r="AZ343">
            <v>102322</v>
          </cell>
          <cell r="BA343">
            <v>52578</v>
          </cell>
          <cell r="BB343">
            <v>49744</v>
          </cell>
          <cell r="BC343">
            <v>102076</v>
          </cell>
          <cell r="BD343">
            <v>52327</v>
          </cell>
          <cell r="BE343">
            <v>49749</v>
          </cell>
          <cell r="BF343">
            <v>99095</v>
          </cell>
          <cell r="BG343">
            <v>50835</v>
          </cell>
          <cell r="BH343">
            <v>48260</v>
          </cell>
          <cell r="BI343">
            <v>97006</v>
          </cell>
          <cell r="BJ343">
            <v>49654</v>
          </cell>
          <cell r="BK343">
            <v>47352</v>
          </cell>
          <cell r="BL343">
            <v>100546</v>
          </cell>
          <cell r="BM343">
            <v>51571</v>
          </cell>
          <cell r="BN343">
            <v>48975</v>
          </cell>
          <cell r="BO343">
            <v>102753</v>
          </cell>
          <cell r="BP343">
            <v>52934</v>
          </cell>
          <cell r="BQ343">
            <v>49819</v>
          </cell>
          <cell r="BR343">
            <v>106194</v>
          </cell>
          <cell r="BS343">
            <v>54749</v>
          </cell>
          <cell r="BT343">
            <v>51445</v>
          </cell>
          <cell r="BU343">
            <v>107401</v>
          </cell>
          <cell r="BV343">
            <v>55332</v>
          </cell>
          <cell r="BW343">
            <v>52069</v>
          </cell>
          <cell r="BX343">
            <v>108900</v>
          </cell>
          <cell r="BY343">
            <v>55949</v>
          </cell>
          <cell r="BZ343">
            <v>52951</v>
          </cell>
          <cell r="CA343">
            <v>105505</v>
          </cell>
          <cell r="CB343">
            <v>55294</v>
          </cell>
          <cell r="CC343">
            <v>50211</v>
          </cell>
          <cell r="CD343">
            <v>105267</v>
          </cell>
          <cell r="CE343">
            <v>53895</v>
          </cell>
          <cell r="CF343">
            <v>51372</v>
          </cell>
          <cell r="CG343">
            <v>109227</v>
          </cell>
          <cell r="CH343">
            <v>56284</v>
          </cell>
          <cell r="CI343">
            <v>52943</v>
          </cell>
          <cell r="CJ343">
            <v>108639</v>
          </cell>
          <cell r="CK343">
            <v>55886</v>
          </cell>
          <cell r="CL343">
            <v>52753</v>
          </cell>
          <cell r="CM343">
            <v>111223</v>
          </cell>
          <cell r="CN343">
            <v>56947</v>
          </cell>
          <cell r="CO343">
            <v>54276</v>
          </cell>
          <cell r="CP343">
            <v>112870</v>
          </cell>
          <cell r="CQ343">
            <v>57922</v>
          </cell>
          <cell r="CR343">
            <v>54948</v>
          </cell>
          <cell r="CS343">
            <v>110588</v>
          </cell>
          <cell r="CT343">
            <v>56815</v>
          </cell>
          <cell r="CU343">
            <v>53773</v>
          </cell>
          <cell r="CV343">
            <v>107123</v>
          </cell>
          <cell r="CW343">
            <v>54395</v>
          </cell>
          <cell r="CX343">
            <v>52728</v>
          </cell>
          <cell r="CY343">
            <v>107466</v>
          </cell>
          <cell r="CZ343">
            <v>54648</v>
          </cell>
          <cell r="DA343">
            <v>52818</v>
          </cell>
          <cell r="DB343">
            <v>104984</v>
          </cell>
          <cell r="DC343">
            <v>52260</v>
          </cell>
          <cell r="DD343">
            <v>52724</v>
          </cell>
          <cell r="DE343">
            <v>106531</v>
          </cell>
          <cell r="DF343">
            <v>53379</v>
          </cell>
          <cell r="DG343">
            <v>53152</v>
          </cell>
          <cell r="DH343">
            <v>107786</v>
          </cell>
          <cell r="DI343">
            <v>53548</v>
          </cell>
          <cell r="DJ343">
            <v>54238</v>
          </cell>
          <cell r="DK343">
            <v>106727</v>
          </cell>
          <cell r="DL343">
            <v>52399</v>
          </cell>
          <cell r="DM343">
            <v>54328</v>
          </cell>
          <cell r="DN343">
            <v>110271</v>
          </cell>
          <cell r="DO343">
            <v>54050</v>
          </cell>
          <cell r="DP343">
            <v>56221</v>
          </cell>
          <cell r="DQ343">
            <v>111944</v>
          </cell>
          <cell r="DR343">
            <v>54570</v>
          </cell>
          <cell r="DS343">
            <v>57374</v>
          </cell>
          <cell r="DT343">
            <v>115574</v>
          </cell>
          <cell r="DU343">
            <v>56363</v>
          </cell>
          <cell r="DV343">
            <v>59211</v>
          </cell>
          <cell r="DW343">
            <v>117195</v>
          </cell>
          <cell r="DX343">
            <v>57117</v>
          </cell>
          <cell r="DY343">
            <v>60078</v>
          </cell>
          <cell r="DZ343">
            <v>114582</v>
          </cell>
          <cell r="EA343">
            <v>56279</v>
          </cell>
          <cell r="EB343">
            <v>58303</v>
          </cell>
          <cell r="EC343">
            <v>109266</v>
          </cell>
          <cell r="ED343">
            <v>53658</v>
          </cell>
          <cell r="EE343">
            <v>55608</v>
          </cell>
          <cell r="EF343">
            <v>108916</v>
          </cell>
          <cell r="EG343">
            <v>53545</v>
          </cell>
          <cell r="EH343">
            <v>55371</v>
          </cell>
          <cell r="EI343">
            <v>110135</v>
          </cell>
          <cell r="EJ343">
            <v>54030</v>
          </cell>
          <cell r="EK343">
            <v>56105</v>
          </cell>
          <cell r="EL343">
            <v>114625</v>
          </cell>
          <cell r="EM343">
            <v>56280</v>
          </cell>
          <cell r="EN343">
            <v>58345</v>
          </cell>
          <cell r="EO343">
            <v>117111</v>
          </cell>
          <cell r="EP343">
            <v>57872</v>
          </cell>
          <cell r="EQ343">
            <v>59239</v>
          </cell>
          <cell r="ER343">
            <v>122537</v>
          </cell>
          <cell r="ES343">
            <v>60250</v>
          </cell>
          <cell r="ET343">
            <v>62287</v>
          </cell>
          <cell r="EU343">
            <v>126221</v>
          </cell>
          <cell r="EV343">
            <v>62490</v>
          </cell>
          <cell r="EW343">
            <v>63731</v>
          </cell>
          <cell r="EX343">
            <v>130262</v>
          </cell>
          <cell r="EY343">
            <v>64105</v>
          </cell>
          <cell r="EZ343">
            <v>66157</v>
          </cell>
          <cell r="FA343">
            <v>126555</v>
          </cell>
          <cell r="FB343">
            <v>62619</v>
          </cell>
          <cell r="FC343">
            <v>63936</v>
          </cell>
          <cell r="FD343">
            <v>129990</v>
          </cell>
          <cell r="FE343">
            <v>64157</v>
          </cell>
          <cell r="FF343">
            <v>65833</v>
          </cell>
          <cell r="FG343">
            <v>130812</v>
          </cell>
          <cell r="FH343">
            <v>64355</v>
          </cell>
          <cell r="FI343">
            <v>66457</v>
          </cell>
          <cell r="FJ343">
            <v>133754</v>
          </cell>
          <cell r="FK343">
            <v>66146</v>
          </cell>
          <cell r="FL343">
            <v>67608</v>
          </cell>
          <cell r="FM343">
            <v>133451</v>
          </cell>
          <cell r="FN343">
            <v>66147</v>
          </cell>
          <cell r="FO343">
            <v>67304</v>
          </cell>
          <cell r="FP343">
            <v>134783</v>
          </cell>
          <cell r="FQ343">
            <v>66767</v>
          </cell>
          <cell r="FR343">
            <v>68016</v>
          </cell>
          <cell r="FS343">
            <v>133089</v>
          </cell>
          <cell r="FT343">
            <v>66228</v>
          </cell>
          <cell r="FU343">
            <v>66861</v>
          </cell>
          <cell r="FV343">
            <v>129737</v>
          </cell>
          <cell r="FW343">
            <v>64232</v>
          </cell>
          <cell r="FX343">
            <v>65505</v>
          </cell>
          <cell r="FY343">
            <v>125430</v>
          </cell>
          <cell r="FZ343">
            <v>62428</v>
          </cell>
          <cell r="GA343">
            <v>63002</v>
          </cell>
          <cell r="GB343">
            <v>121223</v>
          </cell>
          <cell r="GC343">
            <v>60528</v>
          </cell>
          <cell r="GD343">
            <v>60695</v>
          </cell>
          <cell r="GE343">
            <v>116153</v>
          </cell>
          <cell r="GF343">
            <v>57693</v>
          </cell>
          <cell r="GG343">
            <v>58460</v>
          </cell>
          <cell r="GH343">
            <v>113598</v>
          </cell>
          <cell r="GI343">
            <v>56257</v>
          </cell>
          <cell r="GJ343">
            <v>57341</v>
          </cell>
          <cell r="GK343">
            <v>110526</v>
          </cell>
          <cell r="GL343">
            <v>54918</v>
          </cell>
          <cell r="GM343">
            <v>55608</v>
          </cell>
          <cell r="GN343">
            <v>106137</v>
          </cell>
          <cell r="GO343">
            <v>52621</v>
          </cell>
          <cell r="GP343">
            <v>53516</v>
          </cell>
          <cell r="GQ343">
            <v>101858</v>
          </cell>
          <cell r="GR343">
            <v>50625</v>
          </cell>
          <cell r="GS343">
            <v>51233</v>
          </cell>
          <cell r="GT343">
            <v>98787</v>
          </cell>
          <cell r="GU343">
            <v>48614</v>
          </cell>
          <cell r="GV343">
            <v>50173</v>
          </cell>
          <cell r="GW343">
            <v>97722</v>
          </cell>
          <cell r="GX343">
            <v>47994</v>
          </cell>
          <cell r="GY343">
            <v>49728</v>
          </cell>
          <cell r="GZ343">
            <v>96649</v>
          </cell>
          <cell r="HA343">
            <v>47371</v>
          </cell>
          <cell r="HB343">
            <v>49278</v>
          </cell>
          <cell r="HC343">
            <v>93810</v>
          </cell>
          <cell r="HD343">
            <v>45547</v>
          </cell>
          <cell r="HE343">
            <v>48263</v>
          </cell>
          <cell r="HF343">
            <v>94680</v>
          </cell>
          <cell r="HG343">
            <v>45954</v>
          </cell>
          <cell r="HH343">
            <v>48726</v>
          </cell>
          <cell r="HI343">
            <v>97116</v>
          </cell>
          <cell r="HJ343">
            <v>46683</v>
          </cell>
          <cell r="HK343">
            <v>50433</v>
          </cell>
          <cell r="HL343">
            <v>101298</v>
          </cell>
          <cell r="HM343">
            <v>48847</v>
          </cell>
          <cell r="HN343">
            <v>52451</v>
          </cell>
          <cell r="HO343">
            <v>107737</v>
          </cell>
          <cell r="HP343">
            <v>52350</v>
          </cell>
          <cell r="HQ343">
            <v>55387</v>
          </cell>
          <cell r="HR343">
            <v>118463</v>
          </cell>
          <cell r="HS343">
            <v>57297</v>
          </cell>
          <cell r="HT343">
            <v>61166</v>
          </cell>
          <cell r="HU343">
            <v>91366</v>
          </cell>
          <cell r="HV343">
            <v>43797</v>
          </cell>
          <cell r="HW343">
            <v>47569</v>
          </cell>
          <cell r="HX343">
            <v>87395</v>
          </cell>
          <cell r="HY343">
            <v>41996</v>
          </cell>
          <cell r="HZ343">
            <v>45399</v>
          </cell>
          <cell r="IA343">
            <v>86497</v>
          </cell>
          <cell r="IB343">
            <v>41504</v>
          </cell>
          <cell r="IC343">
            <v>44993</v>
          </cell>
          <cell r="ID343">
            <v>80606</v>
          </cell>
          <cell r="IE343">
            <v>38181</v>
          </cell>
          <cell r="IF343">
            <v>42425</v>
          </cell>
          <cell r="IG343">
            <v>70985</v>
          </cell>
          <cell r="IH343">
            <v>33562</v>
          </cell>
          <cell r="II343">
            <v>37423</v>
          </cell>
          <cell r="IJ343">
            <v>62157</v>
          </cell>
          <cell r="IK343">
            <v>29135</v>
          </cell>
          <cell r="IL343">
            <v>33022</v>
          </cell>
          <cell r="IM343">
            <v>65241</v>
          </cell>
          <cell r="IN343">
            <v>30492</v>
          </cell>
          <cell r="IO343">
            <v>34749</v>
          </cell>
          <cell r="IP343">
            <v>64393</v>
          </cell>
          <cell r="IQ343">
            <v>29768</v>
          </cell>
          <cell r="IR343">
            <v>34625</v>
          </cell>
          <cell r="IS343">
            <v>62003</v>
          </cell>
          <cell r="IT343">
            <v>28447</v>
          </cell>
          <cell r="IU343">
            <v>33556</v>
          </cell>
          <cell r="IV343">
            <v>58707</v>
          </cell>
          <cell r="IW343">
            <v>26978</v>
          </cell>
          <cell r="IX343">
            <v>31729</v>
          </cell>
          <cell r="IY343">
            <v>55815</v>
          </cell>
          <cell r="IZ343">
            <v>25357</v>
          </cell>
          <cell r="JA343">
            <v>30458</v>
          </cell>
          <cell r="JB343">
            <v>52260</v>
          </cell>
          <cell r="JC343">
            <v>23324</v>
          </cell>
          <cell r="JD343">
            <v>28936</v>
          </cell>
          <cell r="JE343">
            <v>48049</v>
          </cell>
          <cell r="JF343">
            <v>21156</v>
          </cell>
          <cell r="JG343">
            <v>26893</v>
          </cell>
          <cell r="JH343">
            <v>45389</v>
          </cell>
          <cell r="JI343">
            <v>19525</v>
          </cell>
          <cell r="JJ343">
            <v>25864</v>
          </cell>
          <cell r="JK343">
            <v>43894</v>
          </cell>
          <cell r="JL343">
            <v>18762</v>
          </cell>
          <cell r="JM343">
            <v>25132</v>
          </cell>
          <cell r="JN343">
            <v>41367</v>
          </cell>
          <cell r="JO343">
            <v>17180</v>
          </cell>
          <cell r="JP343">
            <v>24187</v>
          </cell>
          <cell r="JQ343">
            <v>37306</v>
          </cell>
          <cell r="JR343">
            <v>14976</v>
          </cell>
          <cell r="JS343">
            <v>22330</v>
          </cell>
          <cell r="JT343">
            <v>33445</v>
          </cell>
          <cell r="JU343">
            <v>13136</v>
          </cell>
          <cell r="JV343">
            <v>20309</v>
          </cell>
          <cell r="JW343">
            <v>29000</v>
          </cell>
          <cell r="JX343">
            <v>11069</v>
          </cell>
          <cell r="JY343">
            <v>17931</v>
          </cell>
          <cell r="JZ343">
            <v>25977</v>
          </cell>
          <cell r="KA343">
            <v>9745</v>
          </cell>
          <cell r="KB343">
            <v>16232</v>
          </cell>
          <cell r="KC343">
            <v>22428</v>
          </cell>
          <cell r="KD343">
            <v>8018</v>
          </cell>
          <cell r="KE343">
            <v>14410</v>
          </cell>
          <cell r="KF343">
            <v>90725</v>
          </cell>
          <cell r="KG343">
            <v>27028</v>
          </cell>
          <cell r="KH343">
            <v>63697</v>
          </cell>
        </row>
        <row r="344">
          <cell r="C344" t="str">
            <v>South West</v>
          </cell>
          <cell r="D344" t="str">
            <v>E12000009</v>
          </cell>
          <cell r="E344" t="str">
            <v>Region</v>
          </cell>
          <cell r="F344">
            <v>5471180</v>
          </cell>
          <cell r="G344">
            <v>3344746</v>
          </cell>
          <cell r="H344">
            <v>4.0999999999999996</v>
          </cell>
          <cell r="I344">
            <v>0.61133905300136349</v>
          </cell>
          <cell r="J344">
            <v>310258</v>
          </cell>
          <cell r="K344">
            <v>292056</v>
          </cell>
          <cell r="L344">
            <v>325060</v>
          </cell>
          <cell r="M344">
            <v>318357</v>
          </cell>
          <cell r="N344">
            <v>319469</v>
          </cell>
          <cell r="O344">
            <v>327077</v>
          </cell>
          <cell r="P344">
            <v>382471</v>
          </cell>
          <cell r="Q344">
            <v>395494</v>
          </cell>
          <cell r="R344">
            <v>328837</v>
          </cell>
          <cell r="S344">
            <v>345667</v>
          </cell>
          <cell r="T344">
            <v>2688096</v>
          </cell>
          <cell r="U344">
            <v>2783084</v>
          </cell>
          <cell r="V344">
            <v>58086</v>
          </cell>
          <cell r="W344">
            <v>29867</v>
          </cell>
          <cell r="X344">
            <v>28219</v>
          </cell>
          <cell r="Y344">
            <v>59653</v>
          </cell>
          <cell r="Z344">
            <v>30392</v>
          </cell>
          <cell r="AA344">
            <v>29261</v>
          </cell>
          <cell r="AB344">
            <v>61550</v>
          </cell>
          <cell r="AC344">
            <v>31550</v>
          </cell>
          <cell r="AD344">
            <v>30000</v>
          </cell>
          <cell r="AE344">
            <v>64310</v>
          </cell>
          <cell r="AF344">
            <v>33183</v>
          </cell>
          <cell r="AG344">
            <v>31127</v>
          </cell>
          <cell r="AH344">
            <v>63766</v>
          </cell>
          <cell r="AI344">
            <v>32654</v>
          </cell>
          <cell r="AJ344">
            <v>31112</v>
          </cell>
          <cell r="AK344">
            <v>62770</v>
          </cell>
          <cell r="AL344">
            <v>31904</v>
          </cell>
          <cell r="AM344">
            <v>30866</v>
          </cell>
          <cell r="AN344">
            <v>61763</v>
          </cell>
          <cell r="AO344">
            <v>31640</v>
          </cell>
          <cell r="AP344">
            <v>30123</v>
          </cell>
          <cell r="AQ344">
            <v>62639</v>
          </cell>
          <cell r="AR344">
            <v>32104</v>
          </cell>
          <cell r="AS344">
            <v>30535</v>
          </cell>
          <cell r="AT344">
            <v>61143</v>
          </cell>
          <cell r="AU344">
            <v>31414</v>
          </cell>
          <cell r="AV344">
            <v>29729</v>
          </cell>
          <cell r="AW344">
            <v>59522</v>
          </cell>
          <cell r="AX344">
            <v>30558</v>
          </cell>
          <cell r="AY344">
            <v>28964</v>
          </cell>
          <cell r="AZ344">
            <v>57365</v>
          </cell>
          <cell r="BA344">
            <v>29248</v>
          </cell>
          <cell r="BB344">
            <v>28117</v>
          </cell>
          <cell r="BC344">
            <v>56866</v>
          </cell>
          <cell r="BD344">
            <v>29076</v>
          </cell>
          <cell r="BE344">
            <v>27790</v>
          </cell>
          <cell r="BF344">
            <v>56160</v>
          </cell>
          <cell r="BG344">
            <v>28848</v>
          </cell>
          <cell r="BH344">
            <v>27312</v>
          </cell>
          <cell r="BI344">
            <v>54894</v>
          </cell>
          <cell r="BJ344">
            <v>28074</v>
          </cell>
          <cell r="BK344">
            <v>26820</v>
          </cell>
          <cell r="BL344">
            <v>57169</v>
          </cell>
          <cell r="BM344">
            <v>29158</v>
          </cell>
          <cell r="BN344">
            <v>28011</v>
          </cell>
          <cell r="BO344">
            <v>59824</v>
          </cell>
          <cell r="BP344">
            <v>30496</v>
          </cell>
          <cell r="BQ344">
            <v>29328</v>
          </cell>
          <cell r="BR344">
            <v>61944</v>
          </cell>
          <cell r="BS344">
            <v>31698</v>
          </cell>
          <cell r="BT344">
            <v>30246</v>
          </cell>
          <cell r="BU344">
            <v>62657</v>
          </cell>
          <cell r="BV344">
            <v>31921</v>
          </cell>
          <cell r="BW344">
            <v>30736</v>
          </cell>
          <cell r="BX344">
            <v>65754</v>
          </cell>
          <cell r="BY344">
            <v>33731</v>
          </cell>
          <cell r="BZ344">
            <v>32023</v>
          </cell>
          <cell r="CA344">
            <v>68827</v>
          </cell>
          <cell r="CB344">
            <v>35486</v>
          </cell>
          <cell r="CC344">
            <v>33341</v>
          </cell>
          <cell r="CD344">
            <v>68545</v>
          </cell>
          <cell r="CE344">
            <v>34926</v>
          </cell>
          <cell r="CF344">
            <v>33619</v>
          </cell>
          <cell r="CG344">
            <v>70033</v>
          </cell>
          <cell r="CH344">
            <v>36253</v>
          </cell>
          <cell r="CI344">
            <v>33780</v>
          </cell>
          <cell r="CJ344">
            <v>67994</v>
          </cell>
          <cell r="CK344">
            <v>35381</v>
          </cell>
          <cell r="CL344">
            <v>32613</v>
          </cell>
          <cell r="CM344">
            <v>67884</v>
          </cell>
          <cell r="CN344">
            <v>34980</v>
          </cell>
          <cell r="CO344">
            <v>32904</v>
          </cell>
          <cell r="CP344">
            <v>68676</v>
          </cell>
          <cell r="CQ344">
            <v>35882</v>
          </cell>
          <cell r="CR344">
            <v>32794</v>
          </cell>
          <cell r="CS344">
            <v>67160</v>
          </cell>
          <cell r="CT344">
            <v>35337</v>
          </cell>
          <cell r="CU344">
            <v>31823</v>
          </cell>
          <cell r="CV344">
            <v>66557</v>
          </cell>
          <cell r="CW344">
            <v>34503</v>
          </cell>
          <cell r="CX344">
            <v>32054</v>
          </cell>
          <cell r="CY344">
            <v>65948</v>
          </cell>
          <cell r="CZ344">
            <v>33322</v>
          </cell>
          <cell r="DA344">
            <v>32626</v>
          </cell>
          <cell r="DB344">
            <v>63880</v>
          </cell>
          <cell r="DC344">
            <v>31981</v>
          </cell>
          <cell r="DD344">
            <v>31899</v>
          </cell>
          <cell r="DE344">
            <v>62656</v>
          </cell>
          <cell r="DF344">
            <v>31827</v>
          </cell>
          <cell r="DG344">
            <v>30829</v>
          </cell>
          <cell r="DH344">
            <v>63496</v>
          </cell>
          <cell r="DI344">
            <v>32050</v>
          </cell>
          <cell r="DJ344">
            <v>31446</v>
          </cell>
          <cell r="DK344">
            <v>62784</v>
          </cell>
          <cell r="DL344">
            <v>31103</v>
          </cell>
          <cell r="DM344">
            <v>31681</v>
          </cell>
          <cell r="DN344">
            <v>63194</v>
          </cell>
          <cell r="DO344">
            <v>31618</v>
          </cell>
          <cell r="DP344">
            <v>31576</v>
          </cell>
          <cell r="DQ344">
            <v>63445</v>
          </cell>
          <cell r="DR344">
            <v>31495</v>
          </cell>
          <cell r="DS344">
            <v>31950</v>
          </cell>
          <cell r="DT344">
            <v>64297</v>
          </cell>
          <cell r="DU344">
            <v>31824</v>
          </cell>
          <cell r="DV344">
            <v>32473</v>
          </cell>
          <cell r="DW344">
            <v>64865</v>
          </cell>
          <cell r="DX344">
            <v>32200</v>
          </cell>
          <cell r="DY344">
            <v>32665</v>
          </cell>
          <cell r="DZ344">
            <v>62359</v>
          </cell>
          <cell r="EA344">
            <v>31175</v>
          </cell>
          <cell r="EB344">
            <v>31184</v>
          </cell>
          <cell r="EC344">
            <v>58279</v>
          </cell>
          <cell r="ED344">
            <v>28936</v>
          </cell>
          <cell r="EE344">
            <v>29343</v>
          </cell>
          <cell r="EF344">
            <v>58194</v>
          </cell>
          <cell r="EG344">
            <v>28837</v>
          </cell>
          <cell r="EH344">
            <v>29357</v>
          </cell>
          <cell r="EI344">
            <v>59689</v>
          </cell>
          <cell r="EJ344">
            <v>29387</v>
          </cell>
          <cell r="EK344">
            <v>30302</v>
          </cell>
          <cell r="EL344">
            <v>62292</v>
          </cell>
          <cell r="EM344">
            <v>30639</v>
          </cell>
          <cell r="EN344">
            <v>31653</v>
          </cell>
          <cell r="EO344">
            <v>64726</v>
          </cell>
          <cell r="EP344">
            <v>31788</v>
          </cell>
          <cell r="EQ344">
            <v>32938</v>
          </cell>
          <cell r="ER344">
            <v>68607</v>
          </cell>
          <cell r="ES344">
            <v>33926</v>
          </cell>
          <cell r="ET344">
            <v>34681</v>
          </cell>
          <cell r="EU344">
            <v>72256</v>
          </cell>
          <cell r="EV344">
            <v>35563</v>
          </cell>
          <cell r="EW344">
            <v>36693</v>
          </cell>
          <cell r="EX344">
            <v>75279</v>
          </cell>
          <cell r="EY344">
            <v>37018</v>
          </cell>
          <cell r="EZ344">
            <v>38261</v>
          </cell>
          <cell r="FA344">
            <v>74188</v>
          </cell>
          <cell r="FB344">
            <v>36264</v>
          </cell>
          <cell r="FC344">
            <v>37924</v>
          </cell>
          <cell r="FD344">
            <v>76482</v>
          </cell>
          <cell r="FE344">
            <v>37685</v>
          </cell>
          <cell r="FF344">
            <v>38797</v>
          </cell>
          <cell r="FG344">
            <v>76516</v>
          </cell>
          <cell r="FH344">
            <v>37766</v>
          </cell>
          <cell r="FI344">
            <v>38750</v>
          </cell>
          <cell r="FJ344">
            <v>79611</v>
          </cell>
          <cell r="FK344">
            <v>39113</v>
          </cell>
          <cell r="FL344">
            <v>40498</v>
          </cell>
          <cell r="FM344">
            <v>79994</v>
          </cell>
          <cell r="FN344">
            <v>39181</v>
          </cell>
          <cell r="FO344">
            <v>40813</v>
          </cell>
          <cell r="FP344">
            <v>80111</v>
          </cell>
          <cell r="FQ344">
            <v>39388</v>
          </cell>
          <cell r="FR344">
            <v>40723</v>
          </cell>
          <cell r="FS344">
            <v>80519</v>
          </cell>
          <cell r="FT344">
            <v>39425</v>
          </cell>
          <cell r="FU344">
            <v>41094</v>
          </cell>
          <cell r="FV344">
            <v>78429</v>
          </cell>
          <cell r="FW344">
            <v>38698</v>
          </cell>
          <cell r="FX344">
            <v>39731</v>
          </cell>
          <cell r="FY344">
            <v>77277</v>
          </cell>
          <cell r="FZ344">
            <v>38123</v>
          </cell>
          <cell r="GA344">
            <v>39154</v>
          </cell>
          <cell r="GB344">
            <v>74838</v>
          </cell>
          <cell r="GC344">
            <v>36828</v>
          </cell>
          <cell r="GD344">
            <v>38010</v>
          </cell>
          <cell r="GE344">
            <v>72305</v>
          </cell>
          <cell r="GF344">
            <v>35572</v>
          </cell>
          <cell r="GG344">
            <v>36733</v>
          </cell>
          <cell r="GH344">
            <v>71467</v>
          </cell>
          <cell r="GI344">
            <v>35166</v>
          </cell>
          <cell r="GJ344">
            <v>36301</v>
          </cell>
          <cell r="GK344">
            <v>70420</v>
          </cell>
          <cell r="GL344">
            <v>34364</v>
          </cell>
          <cell r="GM344">
            <v>36056</v>
          </cell>
          <cell r="GN344">
            <v>68374</v>
          </cell>
          <cell r="GO344">
            <v>33454</v>
          </cell>
          <cell r="GP344">
            <v>34920</v>
          </cell>
          <cell r="GQ344">
            <v>65619</v>
          </cell>
          <cell r="GR344">
            <v>32172</v>
          </cell>
          <cell r="GS344">
            <v>33447</v>
          </cell>
          <cell r="GT344">
            <v>64408</v>
          </cell>
          <cell r="GU344">
            <v>31489</v>
          </cell>
          <cell r="GV344">
            <v>32919</v>
          </cell>
          <cell r="GW344">
            <v>65908</v>
          </cell>
          <cell r="GX344">
            <v>31842</v>
          </cell>
          <cell r="GY344">
            <v>34066</v>
          </cell>
          <cell r="GZ344">
            <v>65632</v>
          </cell>
          <cell r="HA344">
            <v>31778</v>
          </cell>
          <cell r="HB344">
            <v>33854</v>
          </cell>
          <cell r="HC344">
            <v>64692</v>
          </cell>
          <cell r="HD344">
            <v>31272</v>
          </cell>
          <cell r="HE344">
            <v>33420</v>
          </cell>
          <cell r="HF344">
            <v>65679</v>
          </cell>
          <cell r="HG344">
            <v>31728</v>
          </cell>
          <cell r="HH344">
            <v>33951</v>
          </cell>
          <cell r="HI344">
            <v>67869</v>
          </cell>
          <cell r="HJ344">
            <v>32782</v>
          </cell>
          <cell r="HK344">
            <v>35087</v>
          </cell>
          <cell r="HL344">
            <v>69968</v>
          </cell>
          <cell r="HM344">
            <v>33837</v>
          </cell>
          <cell r="HN344">
            <v>36131</v>
          </cell>
          <cell r="HO344">
            <v>74890</v>
          </cell>
          <cell r="HP344">
            <v>36267</v>
          </cell>
          <cell r="HQ344">
            <v>38623</v>
          </cell>
          <cell r="HR344">
            <v>81670</v>
          </cell>
          <cell r="HS344">
            <v>39819</v>
          </cell>
          <cell r="HT344">
            <v>41851</v>
          </cell>
          <cell r="HU344">
            <v>63408</v>
          </cell>
          <cell r="HV344">
            <v>30863</v>
          </cell>
          <cell r="HW344">
            <v>32545</v>
          </cell>
          <cell r="HX344">
            <v>62037</v>
          </cell>
          <cell r="HY344">
            <v>29979</v>
          </cell>
          <cell r="HZ344">
            <v>32058</v>
          </cell>
          <cell r="IA344">
            <v>61071</v>
          </cell>
          <cell r="IB344">
            <v>29378</v>
          </cell>
          <cell r="IC344">
            <v>31693</v>
          </cell>
          <cell r="ID344">
            <v>57010</v>
          </cell>
          <cell r="IE344">
            <v>27557</v>
          </cell>
          <cell r="IF344">
            <v>29453</v>
          </cell>
          <cell r="IG344">
            <v>50415</v>
          </cell>
          <cell r="IH344">
            <v>24111</v>
          </cell>
          <cell r="II344">
            <v>26304</v>
          </cell>
          <cell r="IJ344">
            <v>44127</v>
          </cell>
          <cell r="IK344">
            <v>20935</v>
          </cell>
          <cell r="IL344">
            <v>23192</v>
          </cell>
          <cell r="IM344">
            <v>45100</v>
          </cell>
          <cell r="IN344">
            <v>21334</v>
          </cell>
          <cell r="IO344">
            <v>23766</v>
          </cell>
          <cell r="IP344">
            <v>44575</v>
          </cell>
          <cell r="IQ344">
            <v>20955</v>
          </cell>
          <cell r="IR344">
            <v>23620</v>
          </cell>
          <cell r="IS344">
            <v>42735</v>
          </cell>
          <cell r="IT344">
            <v>20077</v>
          </cell>
          <cell r="IU344">
            <v>22658</v>
          </cell>
          <cell r="IV344">
            <v>40608</v>
          </cell>
          <cell r="IW344">
            <v>18836</v>
          </cell>
          <cell r="IX344">
            <v>21772</v>
          </cell>
          <cell r="IY344">
            <v>38005</v>
          </cell>
          <cell r="IZ344">
            <v>17468</v>
          </cell>
          <cell r="JA344">
            <v>20537</v>
          </cell>
          <cell r="JB344">
            <v>36403</v>
          </cell>
          <cell r="JC344">
            <v>16452</v>
          </cell>
          <cell r="JD344">
            <v>19951</v>
          </cell>
          <cell r="JE344">
            <v>33147</v>
          </cell>
          <cell r="JF344">
            <v>14646</v>
          </cell>
          <cell r="JG344">
            <v>18501</v>
          </cell>
          <cell r="JH344">
            <v>31830</v>
          </cell>
          <cell r="JI344">
            <v>13756</v>
          </cell>
          <cell r="JJ344">
            <v>18074</v>
          </cell>
          <cell r="JK344">
            <v>30068</v>
          </cell>
          <cell r="JL344">
            <v>12634</v>
          </cell>
          <cell r="JM344">
            <v>17434</v>
          </cell>
          <cell r="JN344">
            <v>28280</v>
          </cell>
          <cell r="JO344">
            <v>11821</v>
          </cell>
          <cell r="JP344">
            <v>16459</v>
          </cell>
          <cell r="JQ344">
            <v>26116</v>
          </cell>
          <cell r="JR344">
            <v>10565</v>
          </cell>
          <cell r="JS344">
            <v>15551</v>
          </cell>
          <cell r="JT344">
            <v>22946</v>
          </cell>
          <cell r="JU344">
            <v>9137</v>
          </cell>
          <cell r="JV344">
            <v>13809</v>
          </cell>
          <cell r="JW344">
            <v>20303</v>
          </cell>
          <cell r="JX344">
            <v>7649</v>
          </cell>
          <cell r="JY344">
            <v>12654</v>
          </cell>
          <cell r="JZ344">
            <v>17817</v>
          </cell>
          <cell r="KA344">
            <v>6658</v>
          </cell>
          <cell r="KB344">
            <v>11159</v>
          </cell>
          <cell r="KC344">
            <v>15785</v>
          </cell>
          <cell r="KD344">
            <v>5620</v>
          </cell>
          <cell r="KE344">
            <v>10165</v>
          </cell>
          <cell r="KF344">
            <v>62771</v>
          </cell>
          <cell r="KG344">
            <v>18699</v>
          </cell>
          <cell r="KH344">
            <v>44072</v>
          </cell>
        </row>
        <row r="345">
          <cell r="C345" t="str">
            <v>Bath, Swindon and Wiltshire STP</v>
          </cell>
          <cell r="E345" t="str">
            <v>STP</v>
          </cell>
          <cell r="G345">
            <v>558508.93366093363</v>
          </cell>
        </row>
        <row r="346">
          <cell r="C346" t="str">
            <v>NHS Bath and North East Somerset</v>
          </cell>
          <cell r="E346" t="str">
            <v>CCG</v>
          </cell>
          <cell r="G346">
            <v>119242</v>
          </cell>
        </row>
        <row r="347">
          <cell r="C347" t="str">
            <v>NHS Swindon</v>
          </cell>
          <cell r="E347" t="str">
            <v>CCG</v>
          </cell>
          <cell r="G347">
            <v>144482.93366093366</v>
          </cell>
        </row>
        <row r="348">
          <cell r="C348" t="str">
            <v>NHS Wiltshire</v>
          </cell>
          <cell r="E348" t="str">
            <v>CCG</v>
          </cell>
          <cell r="G348">
            <v>294784</v>
          </cell>
        </row>
        <row r="349">
          <cell r="C349" t="str">
            <v>Birmingham and Solihull STP</v>
          </cell>
          <cell r="E349" t="str">
            <v>STP</v>
          </cell>
          <cell r="G349">
            <v>736071.88106416294</v>
          </cell>
        </row>
        <row r="350">
          <cell r="C350" t="str">
            <v>NHS Birmingham Crosscity</v>
          </cell>
          <cell r="E350" t="str">
            <v>CCG</v>
          </cell>
          <cell r="G350">
            <v>481492.73239436618</v>
          </cell>
        </row>
        <row r="351">
          <cell r="C351" t="str">
            <v>NHS Birmingham South and Central</v>
          </cell>
          <cell r="E351" t="str">
            <v>CCG</v>
          </cell>
          <cell r="G351">
            <v>128175.14866979681</v>
          </cell>
        </row>
        <row r="352">
          <cell r="C352" t="str">
            <v>NHS Solihull</v>
          </cell>
          <cell r="E352" t="str">
            <v>CCG</v>
          </cell>
          <cell r="G352">
            <v>126404</v>
          </cell>
        </row>
        <row r="353">
          <cell r="C353" t="str">
            <v>Black Country and West Birmingham STP</v>
          </cell>
          <cell r="E353" t="str">
            <v>STP</v>
          </cell>
          <cell r="G353">
            <v>824181.11893583694</v>
          </cell>
        </row>
        <row r="354">
          <cell r="C354" t="str">
            <v>NHS Dudley</v>
          </cell>
          <cell r="E354" t="str">
            <v>CCG</v>
          </cell>
          <cell r="G354">
            <v>192922</v>
          </cell>
        </row>
        <row r="355">
          <cell r="C355" t="str">
            <v>NHS Sandwell and West Birmingham</v>
          </cell>
          <cell r="E355" t="str">
            <v>CCG</v>
          </cell>
          <cell r="G355">
            <v>302591.118935837</v>
          </cell>
        </row>
        <row r="356">
          <cell r="C356" t="str">
            <v>NHS Walsall</v>
          </cell>
          <cell r="E356" t="str">
            <v>CCG</v>
          </cell>
          <cell r="G356">
            <v>168922</v>
          </cell>
        </row>
        <row r="357">
          <cell r="C357" t="str">
            <v>NHS Wolverhampton</v>
          </cell>
          <cell r="E357" t="str">
            <v>CCG</v>
          </cell>
          <cell r="G357">
            <v>159746</v>
          </cell>
        </row>
        <row r="358">
          <cell r="C358" t="str">
            <v>Bristol, North Somerset, South Gloucestershire STP</v>
          </cell>
          <cell r="E358" t="str">
            <v>STP</v>
          </cell>
          <cell r="G358">
            <v>602645</v>
          </cell>
        </row>
        <row r="359">
          <cell r="C359" t="str">
            <v>NHS Bristol</v>
          </cell>
          <cell r="E359" t="str">
            <v>CCG</v>
          </cell>
          <cell r="G359">
            <v>306269</v>
          </cell>
        </row>
        <row r="360">
          <cell r="C360" t="str">
            <v>NHS North Somerset</v>
          </cell>
          <cell r="E360" t="str">
            <v>CCG</v>
          </cell>
          <cell r="G360">
            <v>123214</v>
          </cell>
        </row>
        <row r="361">
          <cell r="C361" t="str">
            <v>NHS South Gloucestershire</v>
          </cell>
          <cell r="E361" t="str">
            <v>CCG</v>
          </cell>
          <cell r="G361">
            <v>173162</v>
          </cell>
        </row>
        <row r="362">
          <cell r="C362" t="str">
            <v>Buckinghamshire, Oxfordshire and Berkshire STP</v>
          </cell>
          <cell r="E362" t="str">
            <v>STP</v>
          </cell>
          <cell r="G362">
            <v>1055132.4205710413</v>
          </cell>
        </row>
        <row r="363">
          <cell r="C363" t="str">
            <v>NHS Aylesbury Vale</v>
          </cell>
          <cell r="E363" t="str">
            <v>CCG</v>
          </cell>
          <cell r="G363">
            <v>127560.54011691952</v>
          </cell>
        </row>
        <row r="364">
          <cell r="C364" t="str">
            <v>NHS Chiltern</v>
          </cell>
          <cell r="E364" t="str">
            <v>CCG</v>
          </cell>
          <cell r="G364">
            <v>198638.9811912225</v>
          </cell>
        </row>
        <row r="365">
          <cell r="C365" t="str">
            <v>NHS Newbury and District</v>
          </cell>
          <cell r="E365" t="str">
            <v>CCG</v>
          </cell>
          <cell r="G365">
            <v>64860.618556701018</v>
          </cell>
        </row>
        <row r="366">
          <cell r="C366" t="str">
            <v>NHS North &amp; West Reading</v>
          </cell>
          <cell r="E366" t="str">
            <v>CCG</v>
          </cell>
          <cell r="G366">
            <v>67928.082474226845</v>
          </cell>
        </row>
        <row r="367">
          <cell r="C367" t="str">
            <v>NHS Oxfordshire</v>
          </cell>
          <cell r="E367" t="str">
            <v>CCG</v>
          </cell>
          <cell r="G367">
            <v>423564.8992628993</v>
          </cell>
        </row>
        <row r="368">
          <cell r="C368" t="str">
            <v>NHS South Reading</v>
          </cell>
          <cell r="E368" t="str">
            <v>CCG</v>
          </cell>
          <cell r="G368">
            <v>73118.298969072144</v>
          </cell>
        </row>
        <row r="369">
          <cell r="C369" t="str">
            <v>NHS Wokingham</v>
          </cell>
          <cell r="E369" t="str">
            <v>CCG</v>
          </cell>
          <cell r="G369">
            <v>99461</v>
          </cell>
        </row>
        <row r="370">
          <cell r="C370" t="str">
            <v>Cambridgeshire and Peterborough STP</v>
          </cell>
          <cell r="E370" t="str">
            <v>STP</v>
          </cell>
          <cell r="G370">
            <v>560339.23450873594</v>
          </cell>
        </row>
        <row r="371">
          <cell r="C371" t="str">
            <v>NHS Cambridgeshire and Peterborough</v>
          </cell>
          <cell r="E371" t="str">
            <v>CCG</v>
          </cell>
          <cell r="G371">
            <v>560339.23450873594</v>
          </cell>
        </row>
        <row r="372">
          <cell r="C372" t="str">
            <v>Cheshire and Merseyside STP</v>
          </cell>
          <cell r="E372" t="str">
            <v>STP</v>
          </cell>
          <cell r="G372">
            <v>1535263</v>
          </cell>
        </row>
        <row r="373">
          <cell r="C373" t="str">
            <v>NHS Eastern Cheshire</v>
          </cell>
          <cell r="E373" t="str">
            <v>CCG</v>
          </cell>
          <cell r="G373">
            <v>118335.3076923076</v>
          </cell>
        </row>
        <row r="374">
          <cell r="C374" t="str">
            <v>NHS Halton</v>
          </cell>
          <cell r="E374" t="str">
            <v>CCG</v>
          </cell>
          <cell r="G374">
            <v>79794</v>
          </cell>
        </row>
        <row r="375">
          <cell r="C375" t="str">
            <v>NHS Knowsley</v>
          </cell>
          <cell r="E375" t="str">
            <v>CCG</v>
          </cell>
          <cell r="G375">
            <v>93818</v>
          </cell>
        </row>
        <row r="376">
          <cell r="C376" t="str">
            <v>NHS Liverpool</v>
          </cell>
          <cell r="E376" t="str">
            <v>CCG</v>
          </cell>
          <cell r="G376">
            <v>327711</v>
          </cell>
        </row>
        <row r="377">
          <cell r="C377" t="str">
            <v>NHS South Cheshire</v>
          </cell>
          <cell r="E377" t="str">
            <v>CCG</v>
          </cell>
          <cell r="G377">
            <v>108635.69230769238</v>
          </cell>
        </row>
        <row r="378">
          <cell r="C378" t="str">
            <v>NHS South Sefton</v>
          </cell>
          <cell r="E378" t="str">
            <v>CCG</v>
          </cell>
          <cell r="G378">
            <v>96895.952380952323</v>
          </cell>
        </row>
        <row r="379">
          <cell r="C379" t="str">
            <v>NHS Southport and Formby</v>
          </cell>
          <cell r="E379" t="str">
            <v>CCG</v>
          </cell>
          <cell r="G379">
            <v>68089.047619047677</v>
          </cell>
        </row>
        <row r="380">
          <cell r="C380" t="str">
            <v>NHS St Helens</v>
          </cell>
          <cell r="E380" t="str">
            <v>CCG</v>
          </cell>
          <cell r="G380">
            <v>110143</v>
          </cell>
        </row>
        <row r="381">
          <cell r="C381" t="str">
            <v>NHS Vale Royal</v>
          </cell>
          <cell r="E381" t="str">
            <v>CCG</v>
          </cell>
          <cell r="G381">
            <v>62321.811320754678</v>
          </cell>
        </row>
        <row r="382">
          <cell r="C382" t="str">
            <v>NHS Warrington</v>
          </cell>
          <cell r="E382" t="str">
            <v>CCG</v>
          </cell>
          <cell r="G382">
            <v>131296</v>
          </cell>
        </row>
        <row r="383">
          <cell r="C383" t="str">
            <v>NHS West Cheshire</v>
          </cell>
          <cell r="E383" t="str">
            <v>CCG</v>
          </cell>
          <cell r="G383">
            <v>144119.18867924533</v>
          </cell>
        </row>
        <row r="384">
          <cell r="C384" t="str">
            <v>NHS Wirral</v>
          </cell>
          <cell r="E384" t="str">
            <v>CCG</v>
          </cell>
          <cell r="G384">
            <v>194104</v>
          </cell>
        </row>
        <row r="385">
          <cell r="C385" t="str">
            <v>Humber, Coast and Vale STP</v>
          </cell>
          <cell r="E385" t="str">
            <v>STP</v>
          </cell>
          <cell r="G385">
            <v>846536.84182305634</v>
          </cell>
        </row>
        <row r="386">
          <cell r="C386" t="str">
            <v>NHS East Riding of Yorkshire</v>
          </cell>
          <cell r="E386" t="str">
            <v>CCG</v>
          </cell>
          <cell r="G386">
            <v>186842.30476190473</v>
          </cell>
        </row>
        <row r="387">
          <cell r="C387" t="str">
            <v>NHS Hull</v>
          </cell>
          <cell r="E387" t="str">
            <v>CCG</v>
          </cell>
          <cell r="G387">
            <v>170881</v>
          </cell>
        </row>
        <row r="388">
          <cell r="C388" t="str">
            <v>NHS North East Lincolnshire</v>
          </cell>
          <cell r="E388" t="str">
            <v>CCG</v>
          </cell>
          <cell r="G388">
            <v>97980</v>
          </cell>
        </row>
        <row r="389">
          <cell r="C389" t="str">
            <v>NHS North Lincolnshire</v>
          </cell>
          <cell r="E389" t="str">
            <v>CCG</v>
          </cell>
          <cell r="G389">
            <v>104274</v>
          </cell>
        </row>
        <row r="390">
          <cell r="C390" t="str">
            <v>NHS Scarborough and Ryedale</v>
          </cell>
          <cell r="E390" t="str">
            <v>CCG</v>
          </cell>
          <cell r="G390">
            <v>66527.099195710543</v>
          </cell>
        </row>
        <row r="391">
          <cell r="C391" t="str">
            <v>NHS Vale of York</v>
          </cell>
          <cell r="E391" t="str">
            <v>CCG</v>
          </cell>
          <cell r="G391">
            <v>220032.43786544108</v>
          </cell>
        </row>
        <row r="392">
          <cell r="C392" t="str">
            <v>Cornwall and the Isles of Scilly STP</v>
          </cell>
          <cell r="E392" t="str">
            <v>STP</v>
          </cell>
          <cell r="G392">
            <v>326073</v>
          </cell>
        </row>
        <row r="393">
          <cell r="C393" t="str">
            <v>NHS Kernow</v>
          </cell>
          <cell r="E393" t="str">
            <v>CCG</v>
          </cell>
          <cell r="G393">
            <v>326073</v>
          </cell>
        </row>
        <row r="394">
          <cell r="C394" t="str">
            <v>Coventry and Warwickshire STP</v>
          </cell>
          <cell r="E394" t="str">
            <v>STP</v>
          </cell>
          <cell r="G394">
            <v>570110</v>
          </cell>
        </row>
        <row r="395">
          <cell r="C395" t="str">
            <v>NHS Coventry and Rugby</v>
          </cell>
          <cell r="E395" t="str">
            <v>CCG</v>
          </cell>
          <cell r="G395">
            <v>289868.77876106213</v>
          </cell>
        </row>
        <row r="396">
          <cell r="C396" t="str">
            <v>NHS South Warwickshire</v>
          </cell>
          <cell r="E396" t="str">
            <v>CCG</v>
          </cell>
          <cell r="G396">
            <v>160281.84955752199</v>
          </cell>
        </row>
        <row r="397">
          <cell r="C397" t="str">
            <v>NHS Warwickshire North</v>
          </cell>
          <cell r="E397" t="str">
            <v>CCG</v>
          </cell>
          <cell r="G397">
            <v>119959.3716814159</v>
          </cell>
        </row>
        <row r="398">
          <cell r="C398" t="str">
            <v>Derbyshire STP</v>
          </cell>
          <cell r="E398" t="str">
            <v>STP</v>
          </cell>
          <cell r="G398">
            <v>624783.86965376767</v>
          </cell>
        </row>
        <row r="399">
          <cell r="C399" t="str">
            <v>NHS Erewash</v>
          </cell>
          <cell r="E399" t="str">
            <v>CCG</v>
          </cell>
          <cell r="G399">
            <v>61232.765784113937</v>
          </cell>
        </row>
        <row r="400">
          <cell r="C400" t="str">
            <v>NHS Hardwick</v>
          </cell>
          <cell r="E400" t="str">
            <v>CCG</v>
          </cell>
          <cell r="G400">
            <v>69133.76782077417</v>
          </cell>
        </row>
        <row r="401">
          <cell r="C401" t="str">
            <v>NHS North Derbyshire</v>
          </cell>
          <cell r="E401" t="str">
            <v>CCG</v>
          </cell>
          <cell r="G401">
            <v>172834.4195519347</v>
          </cell>
        </row>
        <row r="402">
          <cell r="C402" t="str">
            <v>NHS Southern Derbyshire</v>
          </cell>
          <cell r="E402" t="str">
            <v>CCG</v>
          </cell>
          <cell r="G402">
            <v>321582.91649694485</v>
          </cell>
        </row>
        <row r="403">
          <cell r="C403" t="str">
            <v>Devon STP</v>
          </cell>
          <cell r="E403" t="str">
            <v>STP</v>
          </cell>
          <cell r="G403">
            <v>704555</v>
          </cell>
        </row>
        <row r="404">
          <cell r="C404" t="str">
            <v>NHS North, East, West Devon</v>
          </cell>
          <cell r="E404" t="str">
            <v>CCG</v>
          </cell>
          <cell r="G404">
            <v>535578.65864332602</v>
          </cell>
        </row>
        <row r="405">
          <cell r="C405" t="str">
            <v>NHS South Devon and Torbay</v>
          </cell>
          <cell r="E405" t="str">
            <v>CCG</v>
          </cell>
          <cell r="G405">
            <v>168976.34135667401</v>
          </cell>
        </row>
        <row r="406">
          <cell r="C406" t="str">
            <v>Dorset STP</v>
          </cell>
          <cell r="E406" t="str">
            <v>STP</v>
          </cell>
          <cell r="G406">
            <v>455175</v>
          </cell>
        </row>
        <row r="407">
          <cell r="C407" t="str">
            <v>NHS Dorset</v>
          </cell>
          <cell r="E407" t="str">
            <v>CCG</v>
          </cell>
          <cell r="G407">
            <v>455175</v>
          </cell>
        </row>
        <row r="408">
          <cell r="C408" t="str">
            <v>Durham, Darlington and Tees, Hambleton, Richmondshire and  Whitby STP</v>
          </cell>
          <cell r="E408" t="str">
            <v>STP</v>
          </cell>
          <cell r="G408">
            <v>835121.28150134056</v>
          </cell>
        </row>
        <row r="409">
          <cell r="C409" t="str">
            <v>NHS Darlington</v>
          </cell>
          <cell r="E409" t="str">
            <v>CCG</v>
          </cell>
          <cell r="G409">
            <v>64814</v>
          </cell>
        </row>
        <row r="410">
          <cell r="C410" t="str">
            <v>NHS Durham Dales, Easington and Sedgefield</v>
          </cell>
          <cell r="E410" t="str">
            <v>CCG</v>
          </cell>
          <cell r="G410">
            <v>180998.2808641975</v>
          </cell>
        </row>
        <row r="411">
          <cell r="C411" t="str">
            <v>NHS Hambleton, Richmondshire and Whitby</v>
          </cell>
          <cell r="E411" t="str">
            <v>CCG</v>
          </cell>
          <cell r="G411">
            <v>91595.28150134052</v>
          </cell>
        </row>
        <row r="412">
          <cell r="C412" t="str">
            <v>NHS Hartlepool and Stockton-On-Tees</v>
          </cell>
          <cell r="E412" t="str">
            <v>CCG</v>
          </cell>
          <cell r="G412">
            <v>180453</v>
          </cell>
        </row>
        <row r="413">
          <cell r="C413" t="str">
            <v>NHS North Durham</v>
          </cell>
          <cell r="E413" t="str">
            <v>CCG</v>
          </cell>
          <cell r="G413">
            <v>146618.71913580253</v>
          </cell>
        </row>
        <row r="414">
          <cell r="C414" t="str">
            <v>NHS South Tees</v>
          </cell>
          <cell r="E414" t="str">
            <v>CCG</v>
          </cell>
          <cell r="G414">
            <v>170642</v>
          </cell>
        </row>
        <row r="415">
          <cell r="C415" t="str">
            <v>Frimley Health STP</v>
          </cell>
          <cell r="E415" t="str">
            <v>STP</v>
          </cell>
          <cell r="G415">
            <v>460665.02063781617</v>
          </cell>
        </row>
        <row r="416">
          <cell r="C416" t="str">
            <v>NHS Bracknell and Ascot</v>
          </cell>
          <cell r="E416" t="str">
            <v>CCG</v>
          </cell>
          <cell r="G416">
            <v>88083.337078651704</v>
          </cell>
        </row>
        <row r="417">
          <cell r="C417" t="str">
            <v>NHS North East Hampshire and Farnham</v>
          </cell>
          <cell r="E417" t="str">
            <v>CCG</v>
          </cell>
          <cell r="G417">
            <v>129609.63276757639</v>
          </cell>
        </row>
        <row r="418">
          <cell r="C418" t="str">
            <v>NHS Slough</v>
          </cell>
          <cell r="E418" t="str">
            <v>CCG</v>
          </cell>
          <cell r="G418">
            <v>94777</v>
          </cell>
        </row>
        <row r="419">
          <cell r="C419" t="str">
            <v>NHS Surrey Heath</v>
          </cell>
          <cell r="E419" t="str">
            <v>CCG</v>
          </cell>
          <cell r="G419">
            <v>61250.35260930888</v>
          </cell>
        </row>
        <row r="420">
          <cell r="C420" t="str">
            <v>NHS Windsor, Ascot and Maidenhead</v>
          </cell>
          <cell r="E420" t="str">
            <v>CCG</v>
          </cell>
          <cell r="G420">
            <v>86944.698182279186</v>
          </cell>
        </row>
        <row r="421">
          <cell r="C421" t="str">
            <v>Gloucestershire STP</v>
          </cell>
          <cell r="E421" t="str">
            <v>STP</v>
          </cell>
          <cell r="G421">
            <v>380385</v>
          </cell>
        </row>
        <row r="422">
          <cell r="C422" t="str">
            <v>NHS Gloucestershire</v>
          </cell>
          <cell r="E422" t="str">
            <v>CCG</v>
          </cell>
          <cell r="G422">
            <v>380385</v>
          </cell>
        </row>
        <row r="423">
          <cell r="C423" t="str">
            <v>Greater Manchester STP</v>
          </cell>
          <cell r="E423" t="str">
            <v>STP</v>
          </cell>
          <cell r="G423">
            <v>1789385.1303462321</v>
          </cell>
        </row>
        <row r="424">
          <cell r="C424" t="str">
            <v>NHS Bolton</v>
          </cell>
          <cell r="E424" t="str">
            <v>CCG</v>
          </cell>
          <cell r="G424">
            <v>175194</v>
          </cell>
        </row>
        <row r="425">
          <cell r="C425" t="str">
            <v>NHS Bury</v>
          </cell>
          <cell r="E425" t="str">
            <v>CCG</v>
          </cell>
          <cell r="G425">
            <v>116412</v>
          </cell>
        </row>
        <row r="426">
          <cell r="C426" t="str">
            <v>NHS Central Manchester</v>
          </cell>
          <cell r="E426" t="str">
            <v>CCG</v>
          </cell>
          <cell r="G426">
            <v>120829.92907801422</v>
          </cell>
        </row>
        <row r="427">
          <cell r="C427" t="str">
            <v>NHS Heywood, Middleton and Rochdale</v>
          </cell>
          <cell r="E427" t="str">
            <v>CCG</v>
          </cell>
          <cell r="G427">
            <v>134646</v>
          </cell>
        </row>
        <row r="428">
          <cell r="C428" t="str">
            <v>NHS North Manchester</v>
          </cell>
          <cell r="E428" t="str">
            <v>CCG</v>
          </cell>
          <cell r="G428">
            <v>127468.93617021291</v>
          </cell>
        </row>
        <row r="429">
          <cell r="C429" t="str">
            <v>NHS Oldham</v>
          </cell>
          <cell r="E429" t="str">
            <v>CCG</v>
          </cell>
          <cell r="G429">
            <v>142255</v>
          </cell>
        </row>
        <row r="430">
          <cell r="C430" t="str">
            <v>NHS Salford</v>
          </cell>
          <cell r="E430" t="str">
            <v>CCG</v>
          </cell>
          <cell r="G430">
            <v>161322</v>
          </cell>
        </row>
        <row r="431">
          <cell r="C431" t="str">
            <v>NHS South Manchester</v>
          </cell>
          <cell r="E431" t="str">
            <v>CCG</v>
          </cell>
          <cell r="G431">
            <v>126141.13475177287</v>
          </cell>
        </row>
        <row r="432">
          <cell r="C432" t="str">
            <v>NHS Stockport</v>
          </cell>
          <cell r="E432" t="str">
            <v>CCG</v>
          </cell>
          <cell r="G432">
            <v>177076</v>
          </cell>
        </row>
        <row r="433">
          <cell r="C433" t="str">
            <v>NHS Tameside and Glossop</v>
          </cell>
          <cell r="E433" t="str">
            <v>CCG</v>
          </cell>
          <cell r="G433">
            <v>160380.13034623221</v>
          </cell>
        </row>
        <row r="434">
          <cell r="C434" t="str">
            <v>NHS Trafford</v>
          </cell>
          <cell r="E434" t="str">
            <v>CCG</v>
          </cell>
          <cell r="G434">
            <v>145198</v>
          </cell>
        </row>
        <row r="435">
          <cell r="C435" t="str">
            <v>NHS Wigan Borough</v>
          </cell>
          <cell r="E435" t="str">
            <v>CCG</v>
          </cell>
          <cell r="G435">
            <v>202462</v>
          </cell>
        </row>
        <row r="436">
          <cell r="C436" t="str">
            <v>Hampshire and the Isle of Wight STP</v>
          </cell>
          <cell r="E436" t="str">
            <v>STP</v>
          </cell>
          <cell r="G436">
            <v>1119007.7043269237</v>
          </cell>
        </row>
        <row r="437">
          <cell r="C437" t="str">
            <v>NHS Fareham and Gosport</v>
          </cell>
          <cell r="E437" t="str">
            <v>CCG</v>
          </cell>
          <cell r="G437">
            <v>124759.08173076947</v>
          </cell>
        </row>
        <row r="438">
          <cell r="C438" t="str">
            <v>NHS Isle of Wight</v>
          </cell>
          <cell r="E438" t="str">
            <v>CCG</v>
          </cell>
          <cell r="G438">
            <v>80239</v>
          </cell>
        </row>
        <row r="439">
          <cell r="C439" t="str">
            <v>NHS North Hampshire</v>
          </cell>
          <cell r="E439" t="str">
            <v>CCG</v>
          </cell>
          <cell r="G439">
            <v>135650.74759615422</v>
          </cell>
        </row>
        <row r="440">
          <cell r="C440" t="str">
            <v>NHS Portsmouth</v>
          </cell>
          <cell r="E440" t="str">
            <v>CCG</v>
          </cell>
          <cell r="G440">
            <v>142763</v>
          </cell>
        </row>
        <row r="441">
          <cell r="C441" t="str">
            <v>NHS South Eastern Hampshire</v>
          </cell>
          <cell r="E441" t="str">
            <v>CCG</v>
          </cell>
          <cell r="G441">
            <v>131690.14182692289</v>
          </cell>
        </row>
        <row r="442">
          <cell r="C442" t="str">
            <v>NHS Southampton</v>
          </cell>
          <cell r="E442" t="str">
            <v>CCG</v>
          </cell>
          <cell r="G442">
            <v>172205</v>
          </cell>
        </row>
        <row r="443">
          <cell r="C443" t="str">
            <v>NHS West Hampshire</v>
          </cell>
          <cell r="E443" t="str">
            <v>CCG</v>
          </cell>
          <cell r="G443">
            <v>331700.73317307711</v>
          </cell>
        </row>
        <row r="444">
          <cell r="C444" t="str">
            <v>Herefordshire and Worcestershire STP</v>
          </cell>
          <cell r="E444" t="str">
            <v>STP</v>
          </cell>
          <cell r="G444">
            <v>464065</v>
          </cell>
        </row>
        <row r="445">
          <cell r="C445" t="str">
            <v>NHS Herefordshire</v>
          </cell>
          <cell r="E445" t="str">
            <v>CCG</v>
          </cell>
          <cell r="G445">
            <v>112448</v>
          </cell>
        </row>
        <row r="446">
          <cell r="C446" t="str">
            <v>NHS Redditch and Bromsgrove</v>
          </cell>
          <cell r="E446" t="str">
            <v>CCG</v>
          </cell>
          <cell r="G446">
            <v>109155.82692307678</v>
          </cell>
        </row>
        <row r="447">
          <cell r="C447" t="str">
            <v>NHS South Worcestershire</v>
          </cell>
          <cell r="E447" t="str">
            <v>CCG</v>
          </cell>
          <cell r="G447">
            <v>179672.42307692306</v>
          </cell>
        </row>
        <row r="448">
          <cell r="C448" t="str">
            <v>NHS Wyre Forest</v>
          </cell>
          <cell r="E448" t="str">
            <v>CCG</v>
          </cell>
          <cell r="G448">
            <v>62788.750000000146</v>
          </cell>
        </row>
        <row r="449">
          <cell r="C449" t="str">
            <v>Hertfordshire and West Essex STP</v>
          </cell>
          <cell r="E449" t="str">
            <v>STP</v>
          </cell>
          <cell r="G449">
            <v>1069243.1016363138</v>
          </cell>
        </row>
        <row r="450">
          <cell r="C450" t="str">
            <v>NHS East and North Hertfordshire</v>
          </cell>
          <cell r="E450" t="str">
            <v>CCG</v>
          </cell>
          <cell r="G450">
            <v>439651.94402985089</v>
          </cell>
        </row>
        <row r="451">
          <cell r="C451" t="str">
            <v>NHS Herts Valleys</v>
          </cell>
          <cell r="E451" t="str">
            <v>CCG</v>
          </cell>
          <cell r="G451">
            <v>449275.93283582106</v>
          </cell>
        </row>
        <row r="452">
          <cell r="C452" t="str">
            <v>NHS West Essex</v>
          </cell>
          <cell r="E452" t="str">
            <v>STP</v>
          </cell>
          <cell r="G452">
            <v>180315.22477064177</v>
          </cell>
        </row>
        <row r="453">
          <cell r="C453" t="str">
            <v>Kent &amp; Medway STP</v>
          </cell>
          <cell r="E453" t="str">
            <v>CCG</v>
          </cell>
          <cell r="G453">
            <v>1110475.9999999991</v>
          </cell>
        </row>
        <row r="454">
          <cell r="C454" t="str">
            <v>NHS Ashford</v>
          </cell>
          <cell r="E454" t="str">
            <v>CCG</v>
          </cell>
          <cell r="G454">
            <v>80641.277161862483</v>
          </cell>
        </row>
        <row r="455">
          <cell r="C455" t="str">
            <v>NHS Canterbury and Coastal</v>
          </cell>
          <cell r="E455" t="str">
            <v>CCG</v>
          </cell>
          <cell r="G455">
            <v>123029.64079822625</v>
          </cell>
        </row>
        <row r="456">
          <cell r="C456" t="str">
            <v>NHS Dartford, Gravesham and Swanley</v>
          </cell>
          <cell r="E456" t="str">
            <v>CCG</v>
          </cell>
          <cell r="G456">
            <v>158180.9667405762</v>
          </cell>
        </row>
        <row r="457">
          <cell r="C457" t="str">
            <v>NHS Medway</v>
          </cell>
          <cell r="E457" t="str">
            <v>CCG</v>
          </cell>
          <cell r="G457">
            <v>177932</v>
          </cell>
        </row>
        <row r="458">
          <cell r="C458" t="str">
            <v>NHS South Kent Coast</v>
          </cell>
          <cell r="E458" t="str">
            <v>CCG</v>
          </cell>
          <cell r="G458">
            <v>128198.95343680687</v>
          </cell>
        </row>
        <row r="459">
          <cell r="C459" t="str">
            <v>NHS Swale</v>
          </cell>
          <cell r="E459" t="str">
            <v>CCG</v>
          </cell>
          <cell r="G459">
            <v>68234.926829268312</v>
          </cell>
        </row>
        <row r="460">
          <cell r="C460" t="str">
            <v>NHS Thanet</v>
          </cell>
          <cell r="E460" t="str">
            <v>CCG</v>
          </cell>
          <cell r="G460">
            <v>86844.452328159605</v>
          </cell>
        </row>
        <row r="461">
          <cell r="C461" t="str">
            <v>NHS West Kent</v>
          </cell>
          <cell r="E461" t="str">
            <v>CCG</v>
          </cell>
          <cell r="G461">
            <v>287413.78270509938</v>
          </cell>
        </row>
        <row r="462">
          <cell r="C462" t="str">
            <v>Lancashire and South Cumbria STP</v>
          </cell>
          <cell r="E462" t="str">
            <v>STP</v>
          </cell>
          <cell r="G462">
            <v>1218143.4825737262</v>
          </cell>
        </row>
        <row r="463">
          <cell r="C463" t="str">
            <v>NHS Blackburn with Darwen</v>
          </cell>
          <cell r="E463" t="str">
            <v>CCG</v>
          </cell>
          <cell r="G463">
            <v>91844</v>
          </cell>
        </row>
        <row r="464">
          <cell r="C464" t="str">
            <v>NHS Blackpool</v>
          </cell>
          <cell r="E464" t="str">
            <v>CCG</v>
          </cell>
          <cell r="G464">
            <v>85767</v>
          </cell>
        </row>
        <row r="465">
          <cell r="C465" t="str">
            <v>NHS Chorley and South Ribble</v>
          </cell>
          <cell r="E465" t="str">
            <v>CCG</v>
          </cell>
          <cell r="G465">
            <v>99377.817460317514</v>
          </cell>
        </row>
        <row r="466">
          <cell r="C466" t="str">
            <v>NHS Cumbria</v>
          </cell>
          <cell r="E466" t="str">
            <v>CCG</v>
          </cell>
          <cell r="G466">
            <v>303967.48257372656</v>
          </cell>
        </row>
        <row r="467">
          <cell r="C467" t="str">
            <v>NHS East Lancashire</v>
          </cell>
          <cell r="E467" t="str">
            <v>CCG</v>
          </cell>
          <cell r="G467">
            <v>237727.32804232824</v>
          </cell>
        </row>
        <row r="468">
          <cell r="C468" t="str">
            <v>NHS Fylde &amp; Wyre</v>
          </cell>
          <cell r="E468" t="str">
            <v>CCG</v>
          </cell>
          <cell r="G468">
            <v>107172.15608465571</v>
          </cell>
        </row>
        <row r="469">
          <cell r="C469" t="str">
            <v>NHS Greater Preston</v>
          </cell>
          <cell r="E469" t="str">
            <v>CCG</v>
          </cell>
          <cell r="G469">
            <v>124709.41798941775</v>
          </cell>
        </row>
        <row r="470">
          <cell r="C470" t="str">
            <v>NHS Lancashire North</v>
          </cell>
          <cell r="E470" t="str">
            <v>CCG</v>
          </cell>
          <cell r="G470">
            <v>96454.940476190503</v>
          </cell>
        </row>
        <row r="471">
          <cell r="C471" t="str">
            <v>NHS West Lancashire</v>
          </cell>
          <cell r="E471" t="str">
            <v>CCG</v>
          </cell>
          <cell r="G471">
            <v>71123.339947089975</v>
          </cell>
        </row>
        <row r="472">
          <cell r="C472" t="str">
            <v>Leicester, Leicestershire and Rutland STP</v>
          </cell>
          <cell r="E472" t="str">
            <v>STP</v>
          </cell>
          <cell r="G472">
            <v>673555</v>
          </cell>
        </row>
        <row r="473">
          <cell r="C473" t="str">
            <v>NHS East Leicestershire and Rutland</v>
          </cell>
          <cell r="E473" t="str">
            <v>CCG</v>
          </cell>
          <cell r="G473">
            <v>202641.39646464656</v>
          </cell>
        </row>
        <row r="474">
          <cell r="C474" t="str">
            <v>NHS Leicester City</v>
          </cell>
          <cell r="E474" t="str">
            <v>CCG</v>
          </cell>
          <cell r="G474">
            <v>228876</v>
          </cell>
        </row>
        <row r="475">
          <cell r="C475" t="str">
            <v>NHS West Leicestershire</v>
          </cell>
          <cell r="E475" t="str">
            <v>CCG</v>
          </cell>
          <cell r="G475">
            <v>242037.60353535344</v>
          </cell>
        </row>
        <row r="476">
          <cell r="C476" t="str">
            <v>Lincolnshire STP</v>
          </cell>
          <cell r="E476" t="str">
            <v>STP</v>
          </cell>
          <cell r="G476">
            <v>443783</v>
          </cell>
        </row>
        <row r="477">
          <cell r="C477" t="str">
            <v>NHS Lincolnshire East</v>
          </cell>
          <cell r="E477" t="str">
            <v>CCG</v>
          </cell>
          <cell r="G477">
            <v>138418.030952381</v>
          </cell>
        </row>
        <row r="478">
          <cell r="C478" t="str">
            <v>NHS Lincolnshire West</v>
          </cell>
          <cell r="E478" t="str">
            <v>CCG</v>
          </cell>
          <cell r="G478">
            <v>144757.78809523801</v>
          </cell>
        </row>
        <row r="479">
          <cell r="C479" t="str">
            <v>NHS South Lincolnshire</v>
          </cell>
          <cell r="E479" t="str">
            <v>CCG</v>
          </cell>
          <cell r="G479">
            <v>88756.6</v>
          </cell>
        </row>
        <row r="480">
          <cell r="C480" t="str">
            <v>NHS South West Lincolnshire</v>
          </cell>
          <cell r="E480" t="str">
            <v>CCG</v>
          </cell>
          <cell r="G480">
            <v>71850.580952380988</v>
          </cell>
        </row>
        <row r="481">
          <cell r="C481" t="str">
            <v>Mid and South Essex STP</v>
          </cell>
          <cell r="E481" t="str">
            <v>STP</v>
          </cell>
          <cell r="G481">
            <v>722386.44036697247</v>
          </cell>
        </row>
        <row r="482">
          <cell r="C482" t="str">
            <v>NHS Basildon and Brentwood</v>
          </cell>
          <cell r="E482" t="str">
            <v>CCG</v>
          </cell>
          <cell r="G482">
            <v>158029.07339449509</v>
          </cell>
        </row>
        <row r="483">
          <cell r="C483" t="str">
            <v>NHS Castle Point and Rochford</v>
          </cell>
          <cell r="E483" t="str">
            <v>CCG</v>
          </cell>
          <cell r="G483">
            <v>111430.7568807342</v>
          </cell>
        </row>
        <row r="484">
          <cell r="C484" t="str">
            <v>NHS Mid Essex</v>
          </cell>
          <cell r="E484" t="str">
            <v>CCG</v>
          </cell>
          <cell r="G484">
            <v>237043.61009174312</v>
          </cell>
        </row>
        <row r="485">
          <cell r="C485" t="str">
            <v>NHS Southend</v>
          </cell>
          <cell r="E485" t="str">
            <v>CCG</v>
          </cell>
          <cell r="G485">
            <v>110434</v>
          </cell>
        </row>
        <row r="486">
          <cell r="C486" t="str">
            <v>NHS Thurrock</v>
          </cell>
          <cell r="E486" t="str">
            <v>CCG</v>
          </cell>
          <cell r="G486">
            <v>105449</v>
          </cell>
        </row>
        <row r="487">
          <cell r="C487" t="str">
            <v>Milton Keynes, Bedfordshire and Luton STP</v>
          </cell>
          <cell r="E487" t="str">
            <v>STP</v>
          </cell>
          <cell r="G487">
            <v>588446.64576802508</v>
          </cell>
        </row>
        <row r="488">
          <cell r="C488" t="str">
            <v>NHS Bedfordshire</v>
          </cell>
          <cell r="E488" t="str">
            <v>CCG</v>
          </cell>
          <cell r="G488">
            <v>277598</v>
          </cell>
        </row>
        <row r="489">
          <cell r="C489" t="str">
            <v>NHS Luton</v>
          </cell>
          <cell r="E489" t="str">
            <v>CCG</v>
          </cell>
          <cell r="G489">
            <v>138226</v>
          </cell>
        </row>
        <row r="490">
          <cell r="C490" t="str">
            <v>NHS Milton Keynes</v>
          </cell>
          <cell r="E490" t="str">
            <v>CCG</v>
          </cell>
          <cell r="G490">
            <v>172622.6457680251</v>
          </cell>
        </row>
        <row r="491">
          <cell r="C491" t="str">
            <v>Norfolk STP</v>
          </cell>
          <cell r="E491" t="str">
            <v>STP</v>
          </cell>
          <cell r="G491">
            <v>600313.9251700684</v>
          </cell>
        </row>
        <row r="492">
          <cell r="C492" t="str">
            <v>NHS Great Yarmouth and Waveney</v>
          </cell>
          <cell r="E492" t="str">
            <v>CCG</v>
          </cell>
          <cell r="G492">
            <v>132862.7913410718</v>
          </cell>
        </row>
        <row r="493">
          <cell r="C493" t="str">
            <v>NHS North Norfolk</v>
          </cell>
          <cell r="E493" t="str">
            <v>CCG</v>
          </cell>
          <cell r="G493">
            <v>104858.01115241621</v>
          </cell>
        </row>
        <row r="494">
          <cell r="C494" t="str">
            <v>NHS Norwich</v>
          </cell>
          <cell r="E494" t="str">
            <v>CCG</v>
          </cell>
          <cell r="G494">
            <v>119557.73234200766</v>
          </cell>
        </row>
        <row r="495">
          <cell r="C495" t="str">
            <v>NHS South Norfolk</v>
          </cell>
          <cell r="E495" t="str">
            <v>CCG</v>
          </cell>
          <cell r="G495">
            <v>143077.28624535323</v>
          </cell>
        </row>
        <row r="496">
          <cell r="C496" t="str">
            <v>NHS West Norfolk</v>
          </cell>
          <cell r="E496" t="str">
            <v>CCG</v>
          </cell>
          <cell r="G496">
            <v>99958.104089219589</v>
          </cell>
        </row>
        <row r="497">
          <cell r="C497" t="str">
            <v>North Central London STP</v>
          </cell>
          <cell r="E497" t="str">
            <v>STP</v>
          </cell>
          <cell r="G497">
            <v>993597</v>
          </cell>
        </row>
        <row r="498">
          <cell r="C498" t="str">
            <v>NHS Barnet</v>
          </cell>
          <cell r="E498" t="str">
            <v>CCG</v>
          </cell>
          <cell r="G498">
            <v>246528</v>
          </cell>
        </row>
        <row r="499">
          <cell r="C499" t="str">
            <v>NHS Camden</v>
          </cell>
          <cell r="E499" t="str">
            <v>CCG</v>
          </cell>
          <cell r="G499">
            <v>171079</v>
          </cell>
        </row>
        <row r="500">
          <cell r="C500" t="str">
            <v>NHS Enfield</v>
          </cell>
          <cell r="E500" t="str">
            <v>CCG</v>
          </cell>
          <cell r="G500">
            <v>211597</v>
          </cell>
        </row>
        <row r="501">
          <cell r="C501" t="str">
            <v>NHS Haringey</v>
          </cell>
          <cell r="E501" t="str">
            <v>CCG</v>
          </cell>
          <cell r="G501">
            <v>192970</v>
          </cell>
        </row>
        <row r="502">
          <cell r="C502" t="str">
            <v>NHS Islington</v>
          </cell>
          <cell r="E502" t="str">
            <v>CCG</v>
          </cell>
          <cell r="G502">
            <v>171423</v>
          </cell>
        </row>
        <row r="503">
          <cell r="C503" t="str">
            <v>North East London STP</v>
          </cell>
          <cell r="E503" t="str">
            <v>STP</v>
          </cell>
          <cell r="G503">
            <v>1312193</v>
          </cell>
        </row>
        <row r="504">
          <cell r="C504" t="str">
            <v>NHS Barking and Dagenham</v>
          </cell>
          <cell r="E504" t="str">
            <v>CCG</v>
          </cell>
          <cell r="G504">
            <v>127461</v>
          </cell>
        </row>
        <row r="505">
          <cell r="C505" t="str">
            <v>NHS City and Hackney</v>
          </cell>
          <cell r="E505" t="str">
            <v>CCG</v>
          </cell>
          <cell r="G505">
            <v>200404</v>
          </cell>
        </row>
        <row r="506">
          <cell r="C506" t="str">
            <v>NHS Havering</v>
          </cell>
          <cell r="E506" t="str">
            <v>CCG</v>
          </cell>
          <cell r="G506">
            <v>155106</v>
          </cell>
        </row>
        <row r="507">
          <cell r="C507" t="str">
            <v>NHS Newham</v>
          </cell>
          <cell r="E507" t="str">
            <v>CCG</v>
          </cell>
          <cell r="G507">
            <v>233709</v>
          </cell>
        </row>
        <row r="508">
          <cell r="C508" t="str">
            <v>NHS Redbridge</v>
          </cell>
          <cell r="E508" t="str">
            <v>CCG</v>
          </cell>
          <cell r="G508">
            <v>193029</v>
          </cell>
        </row>
        <row r="509">
          <cell r="C509" t="str">
            <v>NHS Tower Hamlets</v>
          </cell>
          <cell r="E509" t="str">
            <v>CCG</v>
          </cell>
          <cell r="G509">
            <v>218284</v>
          </cell>
        </row>
        <row r="510">
          <cell r="C510" t="str">
            <v>NHS Waltham Forest</v>
          </cell>
          <cell r="E510" t="str">
            <v>CCG</v>
          </cell>
          <cell r="G510">
            <v>184200</v>
          </cell>
        </row>
        <row r="511">
          <cell r="C511" t="str">
            <v>North West London STP</v>
          </cell>
          <cell r="E511" t="str">
            <v>STP</v>
          </cell>
          <cell r="G511">
            <v>1399241</v>
          </cell>
        </row>
        <row r="512">
          <cell r="C512" t="str">
            <v>NHS Brent</v>
          </cell>
          <cell r="E512" t="str">
            <v>CCG</v>
          </cell>
          <cell r="G512">
            <v>219663</v>
          </cell>
        </row>
        <row r="513">
          <cell r="C513" t="str">
            <v>NHS Central London (Westminster)</v>
          </cell>
          <cell r="E513" t="str">
            <v>CCG</v>
          </cell>
          <cell r="G513">
            <v>128719.046875</v>
          </cell>
        </row>
        <row r="514">
          <cell r="C514" t="str">
            <v>NHS Ealing</v>
          </cell>
          <cell r="E514" t="str">
            <v>CCG</v>
          </cell>
          <cell r="G514">
            <v>229111</v>
          </cell>
        </row>
        <row r="515">
          <cell r="C515" t="str">
            <v>NHS Hammersmith and Fulham</v>
          </cell>
          <cell r="E515" t="str">
            <v>CCG</v>
          </cell>
          <cell r="G515">
            <v>129641</v>
          </cell>
        </row>
        <row r="516">
          <cell r="C516" t="str">
            <v>NHS Harrow</v>
          </cell>
          <cell r="E516" t="str">
            <v>CCG</v>
          </cell>
          <cell r="G516">
            <v>159401</v>
          </cell>
        </row>
        <row r="517">
          <cell r="C517" t="str">
            <v>NHS Hillingdon</v>
          </cell>
          <cell r="E517" t="str">
            <v>CCG</v>
          </cell>
          <cell r="G517">
            <v>195274</v>
          </cell>
        </row>
        <row r="518">
          <cell r="C518" t="str">
            <v>NHS Hounslow</v>
          </cell>
          <cell r="E518" t="str">
            <v>CCG</v>
          </cell>
          <cell r="G518">
            <v>181629</v>
          </cell>
        </row>
        <row r="519">
          <cell r="C519" t="str">
            <v>NHS West London (K&amp;C &amp; QPP)</v>
          </cell>
          <cell r="E519" t="str">
            <v>CCG</v>
          </cell>
          <cell r="G519">
            <v>155802.953125</v>
          </cell>
        </row>
        <row r="520">
          <cell r="C520" t="str">
            <v>Northamptonshire STP</v>
          </cell>
          <cell r="E520" t="str">
            <v>STP</v>
          </cell>
          <cell r="G520">
            <v>442832.88862559234</v>
          </cell>
        </row>
        <row r="521">
          <cell r="C521" t="str">
            <v>NHS Corby</v>
          </cell>
          <cell r="E521" t="str">
            <v>CCG</v>
          </cell>
          <cell r="G521">
            <v>43961.618483412327</v>
          </cell>
        </row>
        <row r="522">
          <cell r="C522" t="str">
            <v>NHS Nene</v>
          </cell>
          <cell r="E522" t="str">
            <v>CCG</v>
          </cell>
          <cell r="G522">
            <v>398871.27014218003</v>
          </cell>
        </row>
        <row r="523">
          <cell r="C523" t="str">
            <v>Northumberland, Tyne and Wear STP</v>
          </cell>
          <cell r="E523" t="str">
            <v>STP</v>
          </cell>
          <cell r="G523">
            <v>916881</v>
          </cell>
        </row>
        <row r="524">
          <cell r="C524" t="str">
            <v>NHS Newcastle Gateshead</v>
          </cell>
          <cell r="E524" t="str">
            <v>CCG</v>
          </cell>
          <cell r="G524">
            <v>327846</v>
          </cell>
        </row>
        <row r="525">
          <cell r="C525" t="str">
            <v>NHS North Tyneside</v>
          </cell>
          <cell r="E525" t="str">
            <v>CCG</v>
          </cell>
          <cell r="G525">
            <v>127345</v>
          </cell>
        </row>
        <row r="526">
          <cell r="C526" t="str">
            <v>NHS Northumberland</v>
          </cell>
          <cell r="E526" t="str">
            <v>CCG</v>
          </cell>
          <cell r="G526">
            <v>190478</v>
          </cell>
        </row>
        <row r="527">
          <cell r="C527" t="str">
            <v>NHS South Tyneside</v>
          </cell>
          <cell r="E527" t="str">
            <v>CCG</v>
          </cell>
          <cell r="G527">
            <v>93702</v>
          </cell>
        </row>
        <row r="528">
          <cell r="C528" t="str">
            <v>NHS Sunderland</v>
          </cell>
          <cell r="E528" t="str">
            <v>CCG</v>
          </cell>
          <cell r="G528">
            <v>177510</v>
          </cell>
        </row>
        <row r="529">
          <cell r="C529" t="str">
            <v>Nottinghamshire STP</v>
          </cell>
          <cell r="E529" t="str">
            <v>STP</v>
          </cell>
          <cell r="G529">
            <v>652031.92957746494</v>
          </cell>
        </row>
        <row r="530">
          <cell r="C530" t="str">
            <v>NHS Mansfield and Ashfield</v>
          </cell>
          <cell r="E530" t="str">
            <v>CCG</v>
          </cell>
          <cell r="G530">
            <v>121717.47887323936</v>
          </cell>
        </row>
        <row r="531">
          <cell r="C531" t="str">
            <v>NHS Newark &amp; Sherwood</v>
          </cell>
          <cell r="E531" t="str">
            <v>CCG</v>
          </cell>
          <cell r="G531">
            <v>71421.000000000058</v>
          </cell>
        </row>
        <row r="532">
          <cell r="C532" t="str">
            <v>NHS Nottingham City</v>
          </cell>
          <cell r="E532" t="str">
            <v>CCG</v>
          </cell>
          <cell r="G532">
            <v>222500</v>
          </cell>
        </row>
        <row r="533">
          <cell r="C533" t="str">
            <v>NHS Nottingham North and East</v>
          </cell>
          <cell r="E533" t="str">
            <v>CCG</v>
          </cell>
          <cell r="G533">
            <v>96569.239436619711</v>
          </cell>
        </row>
        <row r="534">
          <cell r="C534" t="str">
            <v>NHS Nottingham West</v>
          </cell>
          <cell r="E534" t="str">
            <v>CCG</v>
          </cell>
          <cell r="G534">
            <v>71421.000000000058</v>
          </cell>
        </row>
        <row r="535">
          <cell r="C535" t="str">
            <v>NHS Rushcliffe</v>
          </cell>
          <cell r="E535" t="str">
            <v>CCG</v>
          </cell>
          <cell r="G535">
            <v>68403.211267605686</v>
          </cell>
        </row>
        <row r="536">
          <cell r="C536" t="str">
            <v>Shropshire, Telford and Wrekin STP</v>
          </cell>
          <cell r="E536" t="str">
            <v>STP</v>
          </cell>
          <cell r="G536">
            <v>295166</v>
          </cell>
        </row>
        <row r="537">
          <cell r="C537" t="str">
            <v>NHS Shropshire</v>
          </cell>
          <cell r="E537" t="str">
            <v>CCG</v>
          </cell>
          <cell r="G537">
            <v>186940</v>
          </cell>
        </row>
        <row r="538">
          <cell r="C538" t="str">
            <v>NHS Telford and Wrekin</v>
          </cell>
          <cell r="E538" t="str">
            <v>CCG</v>
          </cell>
          <cell r="G538">
            <v>108226</v>
          </cell>
        </row>
        <row r="539">
          <cell r="C539" t="str">
            <v>Somerset STP</v>
          </cell>
          <cell r="E539" t="str">
            <v>STP</v>
          </cell>
          <cell r="G539">
            <v>321661</v>
          </cell>
        </row>
        <row r="540">
          <cell r="C540" t="str">
            <v>NHS Somerset</v>
          </cell>
          <cell r="E540" t="str">
            <v>CCG</v>
          </cell>
          <cell r="G540">
            <v>321661</v>
          </cell>
        </row>
        <row r="541">
          <cell r="C541" t="str">
            <v>South East London STP</v>
          </cell>
          <cell r="E541" t="str">
            <v>STP</v>
          </cell>
          <cell r="G541">
            <v>1219167</v>
          </cell>
        </row>
        <row r="542">
          <cell r="C542" t="str">
            <v>NHS Bexley</v>
          </cell>
          <cell r="E542" t="str">
            <v>CCG</v>
          </cell>
          <cell r="G542">
            <v>152284</v>
          </cell>
        </row>
        <row r="543">
          <cell r="C543" t="str">
            <v>NHS Bromley</v>
          </cell>
          <cell r="E543" t="str">
            <v>CCG</v>
          </cell>
          <cell r="G543">
            <v>203476</v>
          </cell>
        </row>
        <row r="544">
          <cell r="C544" t="str">
            <v>NHS Greenwich</v>
          </cell>
          <cell r="E544" t="str">
            <v>CCG</v>
          </cell>
          <cell r="G544">
            <v>186073</v>
          </cell>
        </row>
        <row r="545">
          <cell r="C545" t="str">
            <v>NHS Lambeth</v>
          </cell>
          <cell r="E545" t="str">
            <v>CCG</v>
          </cell>
          <cell r="G545">
            <v>241998</v>
          </cell>
        </row>
        <row r="546">
          <cell r="C546" t="str">
            <v>NHS Lewisham</v>
          </cell>
          <cell r="E546" t="str">
            <v>CCG</v>
          </cell>
          <cell r="G546">
            <v>208287</v>
          </cell>
        </row>
        <row r="547">
          <cell r="C547" t="str">
            <v>NHS Southwark</v>
          </cell>
          <cell r="E547" t="str">
            <v>CCG</v>
          </cell>
          <cell r="G547">
            <v>227049</v>
          </cell>
        </row>
        <row r="548">
          <cell r="C548" t="str">
            <v>South West London STP</v>
          </cell>
          <cell r="E548" t="str">
            <v>STP</v>
          </cell>
          <cell r="G548">
            <v>983564</v>
          </cell>
        </row>
        <row r="549">
          <cell r="C549" t="str">
            <v>NHS Croydon</v>
          </cell>
          <cell r="E549" t="str">
            <v>CCG</v>
          </cell>
          <cell r="G549">
            <v>246130</v>
          </cell>
        </row>
        <row r="550">
          <cell r="C550" t="str">
            <v>NHS Kingston</v>
          </cell>
          <cell r="E550" t="str">
            <v>CCG</v>
          </cell>
          <cell r="G550">
            <v>116591</v>
          </cell>
        </row>
        <row r="551">
          <cell r="C551" t="str">
            <v>NHS Merton</v>
          </cell>
          <cell r="E551" t="str">
            <v>CCG</v>
          </cell>
          <cell r="G551">
            <v>137536</v>
          </cell>
        </row>
        <row r="552">
          <cell r="C552" t="str">
            <v>NHS Richmond</v>
          </cell>
          <cell r="E552" t="str">
            <v>CCG</v>
          </cell>
          <cell r="G552">
            <v>125522</v>
          </cell>
        </row>
        <row r="553">
          <cell r="C553" t="str">
            <v>NHS Sutton</v>
          </cell>
          <cell r="E553" t="str">
            <v>CCG</v>
          </cell>
          <cell r="G553">
            <v>128651</v>
          </cell>
        </row>
        <row r="554">
          <cell r="C554" t="str">
            <v>NHS Wandsworth</v>
          </cell>
          <cell r="E554" t="str">
            <v>CCG</v>
          </cell>
          <cell r="G554">
            <v>229134</v>
          </cell>
        </row>
        <row r="555">
          <cell r="C555" t="str">
            <v>South Yorkshire and Bassetlaw STP</v>
          </cell>
          <cell r="E555" t="str">
            <v>STP</v>
          </cell>
          <cell r="G555">
            <v>946997.07042253506</v>
          </cell>
        </row>
        <row r="556">
          <cell r="C556" t="str">
            <v>NHS Barnsley</v>
          </cell>
          <cell r="E556" t="str">
            <v>CCG</v>
          </cell>
          <cell r="G556">
            <v>150443</v>
          </cell>
        </row>
        <row r="557">
          <cell r="C557" t="str">
            <v>NHS Bassetlaw</v>
          </cell>
          <cell r="E557" t="str">
            <v>CCG</v>
          </cell>
          <cell r="G557">
            <v>70415.070422535107</v>
          </cell>
        </row>
        <row r="558">
          <cell r="C558" t="str">
            <v>NHS Doncaster</v>
          </cell>
          <cell r="E558" t="str">
            <v>CCG</v>
          </cell>
          <cell r="G558">
            <v>190596</v>
          </cell>
        </row>
        <row r="559">
          <cell r="C559" t="str">
            <v>NHS Rotherham</v>
          </cell>
          <cell r="E559" t="str">
            <v>CCG</v>
          </cell>
          <cell r="G559">
            <v>161165</v>
          </cell>
        </row>
        <row r="560">
          <cell r="C560" t="str">
            <v>NHS Sheffield</v>
          </cell>
          <cell r="E560" t="str">
            <v>CCG</v>
          </cell>
          <cell r="G560">
            <v>374378</v>
          </cell>
        </row>
        <row r="561">
          <cell r="C561" t="str">
            <v>Staffordshire STP</v>
          </cell>
          <cell r="E561" t="str">
            <v>STP</v>
          </cell>
          <cell r="G561">
            <v>693224.99999999942</v>
          </cell>
        </row>
        <row r="562">
          <cell r="C562" t="str">
            <v>NHS Cannock Chase</v>
          </cell>
          <cell r="E562" t="str">
            <v>CCG</v>
          </cell>
          <cell r="G562">
            <v>82987.261363636208</v>
          </cell>
        </row>
        <row r="563">
          <cell r="C563" t="str">
            <v>NHS East Staffordshire</v>
          </cell>
          <cell r="E563" t="str">
            <v>CCG</v>
          </cell>
          <cell r="G563">
            <v>77927.062499999825</v>
          </cell>
        </row>
        <row r="564">
          <cell r="C564" t="str">
            <v>NHS North Staffordshire</v>
          </cell>
          <cell r="E564" t="str">
            <v>CCG</v>
          </cell>
          <cell r="G564">
            <v>135613.32954545468</v>
          </cell>
        </row>
        <row r="565">
          <cell r="C565" t="str">
            <v>NHS South East Staffs and Seisdon Peninsular</v>
          </cell>
          <cell r="E565" t="str">
            <v>CCG</v>
          </cell>
          <cell r="G565">
            <v>139661.48863636344</v>
          </cell>
        </row>
        <row r="566">
          <cell r="C566" t="str">
            <v>NHS Stafford and Surrounds</v>
          </cell>
          <cell r="E566" t="str">
            <v>CCG</v>
          </cell>
          <cell r="G566">
            <v>93107.659090908957</v>
          </cell>
        </row>
        <row r="567">
          <cell r="C567" t="str">
            <v>NHS Stoke on Trent</v>
          </cell>
          <cell r="E567" t="str">
            <v>CCG</v>
          </cell>
          <cell r="G567">
            <v>163928.19886363635</v>
          </cell>
        </row>
        <row r="568">
          <cell r="C568" t="str">
            <v>Suffolk and North East Essex STP</v>
          </cell>
          <cell r="E568" t="str">
            <v>STP</v>
          </cell>
          <cell r="G568">
            <v>564946.40969231701</v>
          </cell>
        </row>
        <row r="569">
          <cell r="C569" t="str">
            <v>NHS Ipswich and East Suffolk</v>
          </cell>
          <cell r="E569" t="str">
            <v>CCG</v>
          </cell>
          <cell r="G569">
            <v>238273.61904761917</v>
          </cell>
        </row>
        <row r="570">
          <cell r="C570" t="str">
            <v>NHS North East Essex</v>
          </cell>
          <cell r="E570" t="str">
            <v>CCG</v>
          </cell>
          <cell r="G570">
            <v>196523.33486238492</v>
          </cell>
        </row>
        <row r="571">
          <cell r="C571" t="str">
            <v>NHS West Suffolk</v>
          </cell>
          <cell r="E571" t="str">
            <v>CCG</v>
          </cell>
          <cell r="G571">
            <v>130149.45578231284</v>
          </cell>
        </row>
        <row r="572">
          <cell r="C572" t="str">
            <v>Surrey Heartlands STP</v>
          </cell>
          <cell r="E572" t="str">
            <v>STP</v>
          </cell>
          <cell r="G572">
            <v>523551.71242441563</v>
          </cell>
        </row>
        <row r="573">
          <cell r="C573" t="str">
            <v>NHS Guildford and Waverley</v>
          </cell>
          <cell r="E573" t="str">
            <v>CCG</v>
          </cell>
          <cell r="G573">
            <v>130528.6165146837</v>
          </cell>
        </row>
        <row r="574">
          <cell r="C574" t="str">
            <v>NHS North West Surrey</v>
          </cell>
          <cell r="E574" t="str">
            <v>CCG</v>
          </cell>
          <cell r="G574">
            <v>216417.91255289147</v>
          </cell>
        </row>
        <row r="575">
          <cell r="C575" t="str">
            <v>NHS Surrey Downs</v>
          </cell>
          <cell r="E575" t="str">
            <v>CCG</v>
          </cell>
          <cell r="G575">
            <v>176605.18335684048</v>
          </cell>
        </row>
        <row r="576">
          <cell r="C576" t="str">
            <v>Sussex and East Surrey STP</v>
          </cell>
          <cell r="E576" t="str">
            <v>STP</v>
          </cell>
          <cell r="G576">
            <v>1118101.5626108448</v>
          </cell>
        </row>
        <row r="577">
          <cell r="C577" t="str">
            <v>NHS Brighton and Hove</v>
          </cell>
          <cell r="E577" t="str">
            <v>CCG</v>
          </cell>
          <cell r="G577">
            <v>201522</v>
          </cell>
        </row>
        <row r="578">
          <cell r="C578" t="str">
            <v>NHS Coastal West Sussex</v>
          </cell>
          <cell r="E578" t="str">
            <v>CCG</v>
          </cell>
          <cell r="G578">
            <v>293869.30693069298</v>
          </cell>
        </row>
        <row r="579">
          <cell r="C579" t="str">
            <v>NHS Crawley</v>
          </cell>
          <cell r="E579" t="str">
            <v>CCG</v>
          </cell>
          <cell r="G579">
            <v>65085.148514851637</v>
          </cell>
        </row>
        <row r="580">
          <cell r="C580" t="str">
            <v>NHS East Surrey</v>
          </cell>
          <cell r="E580" t="str">
            <v>CCG</v>
          </cell>
          <cell r="G580">
            <v>107188.11706629061</v>
          </cell>
        </row>
        <row r="581">
          <cell r="C581" t="str">
            <v>NHS Eastbourne, Hailsham and Seaford</v>
          </cell>
          <cell r="E581" t="str">
            <v>CCG</v>
          </cell>
          <cell r="G581">
            <v>109265.36170212775</v>
          </cell>
        </row>
        <row r="582">
          <cell r="C582" t="str">
            <v>NHS Hastings and Rother</v>
          </cell>
          <cell r="E582" t="str">
            <v>CCG</v>
          </cell>
          <cell r="G582">
            <v>106389.95744680848</v>
          </cell>
        </row>
        <row r="583">
          <cell r="C583" t="str">
            <v>NHS High Weald Lewes Havens</v>
          </cell>
          <cell r="E583" t="str">
            <v>CCG</v>
          </cell>
          <cell r="G583">
            <v>99680.680851063749</v>
          </cell>
        </row>
        <row r="584">
          <cell r="C584" t="str">
            <v>NHS Horsham and Mid Sussex</v>
          </cell>
          <cell r="E584" t="str">
            <v>CCG</v>
          </cell>
          <cell r="G584">
            <v>135100.99009900974</v>
          </cell>
        </row>
        <row r="585">
          <cell r="C585" t="str">
            <v>West Yorkshire STP</v>
          </cell>
          <cell r="E585" t="str">
            <v>STP</v>
          </cell>
          <cell r="G585">
            <v>1580229.3941018768</v>
          </cell>
        </row>
        <row r="586">
          <cell r="C586" t="str">
            <v>NHS Airedale, Wharfdale and Craven</v>
          </cell>
          <cell r="E586" t="str">
            <v>CCG</v>
          </cell>
          <cell r="G586">
            <v>100289.85197613062</v>
          </cell>
        </row>
        <row r="587">
          <cell r="C587" t="str">
            <v>NHS Bradford City</v>
          </cell>
          <cell r="E587" t="str">
            <v>CCG</v>
          </cell>
          <cell r="G587">
            <v>45737.57419354844</v>
          </cell>
        </row>
        <row r="588">
          <cell r="C588" t="str">
            <v>NHS Bradford Districts</v>
          </cell>
          <cell r="E588" t="str">
            <v>CCG</v>
          </cell>
          <cell r="G588">
            <v>211669.23870967751</v>
          </cell>
        </row>
        <row r="589">
          <cell r="C589" t="str">
            <v>NHS Calderdale</v>
          </cell>
          <cell r="E589" t="str">
            <v>CCG</v>
          </cell>
          <cell r="G589">
            <v>130529</v>
          </cell>
        </row>
        <row r="590">
          <cell r="C590" t="str">
            <v>NHS Greater Huddersfield</v>
          </cell>
          <cell r="E590" t="str">
            <v>CCG</v>
          </cell>
          <cell r="G590">
            <v>151868.29343629343</v>
          </cell>
        </row>
        <row r="591">
          <cell r="C591" t="str">
            <v>NHS Harrogate and Rural District</v>
          </cell>
          <cell r="E591" t="str">
            <v>CCG</v>
          </cell>
          <cell r="G591">
            <v>100272.72922252024</v>
          </cell>
        </row>
        <row r="592">
          <cell r="C592" t="str">
            <v>NHS Leeds North</v>
          </cell>
          <cell r="E592" t="str">
            <v>CCG</v>
          </cell>
          <cell r="G592">
            <v>139382.68879668062</v>
          </cell>
        </row>
        <row r="593">
          <cell r="C593" t="str">
            <v>NHS Leeds South and East</v>
          </cell>
          <cell r="E593" t="str">
            <v>CCG</v>
          </cell>
          <cell r="G593">
            <v>163669.06639004138</v>
          </cell>
        </row>
        <row r="594">
          <cell r="C594" t="str">
            <v>NHS Leeds West</v>
          </cell>
          <cell r="E594" t="str">
            <v>CCG</v>
          </cell>
          <cell r="G594">
            <v>205906.24481327797</v>
          </cell>
        </row>
        <row r="595">
          <cell r="C595" t="str">
            <v>NHS North Kirklees</v>
          </cell>
          <cell r="E595" t="str">
            <v>CCG</v>
          </cell>
          <cell r="G595">
            <v>121283.70656370657</v>
          </cell>
        </row>
        <row r="596">
          <cell r="C596" t="str">
            <v>NHS Wakefield</v>
          </cell>
          <cell r="E596" t="str">
            <v>CCG</v>
          </cell>
          <cell r="G596">
            <v>209621</v>
          </cell>
        </row>
        <row r="597">
          <cell r="C597" t="str">
            <v>West, North and East Cumbria STP</v>
          </cell>
          <cell r="E597" t="str">
            <v>STP</v>
          </cell>
          <cell r="G597">
            <v>303967.48257372656</v>
          </cell>
        </row>
        <row r="598">
          <cell r="C598" t="str">
            <v>NHS Cumbria</v>
          </cell>
          <cell r="E598" t="str">
            <v>CCG</v>
          </cell>
          <cell r="G598">
            <v>303967.48257372656</v>
          </cell>
        </row>
        <row r="599">
          <cell r="C599" t="str">
            <v>Tees Valley</v>
          </cell>
          <cell r="E599" t="str">
            <v>Combined Authority</v>
          </cell>
          <cell r="G599">
            <v>415909</v>
          </cell>
        </row>
        <row r="600">
          <cell r="C600" t="str">
            <v>Liverpool City Region</v>
          </cell>
          <cell r="E600" t="str">
            <v>Combined Authority</v>
          </cell>
          <cell r="G600">
            <v>970555</v>
          </cell>
        </row>
        <row r="601">
          <cell r="C601" t="str">
            <v>West of England</v>
          </cell>
          <cell r="E601" t="str">
            <v>Combined Authority</v>
          </cell>
          <cell r="G601">
            <v>598673</v>
          </cell>
        </row>
        <row r="602">
          <cell r="C602" t="str">
            <v>Cambridgeshire and Peterborough</v>
          </cell>
          <cell r="E602" t="str">
            <v>Combined Authority</v>
          </cell>
          <cell r="G602">
            <v>535586</v>
          </cell>
        </row>
        <row r="603">
          <cell r="C603" t="str">
            <v>North East</v>
          </cell>
          <cell r="E603" t="str">
            <v>Combined Authority</v>
          </cell>
          <cell r="G603">
            <v>1244498</v>
          </cell>
        </row>
        <row r="604">
          <cell r="C604" t="str">
            <v>Greater Manchester</v>
          </cell>
          <cell r="E604" t="str">
            <v>Combined Authority</v>
          </cell>
          <cell r="G604">
            <v>1768645</v>
          </cell>
        </row>
        <row r="605">
          <cell r="C605" t="str">
            <v>Sheffield City Region</v>
          </cell>
          <cell r="E605" t="str">
            <v>Combined Authority</v>
          </cell>
          <cell r="G605">
            <v>876582</v>
          </cell>
        </row>
        <row r="606">
          <cell r="C606" t="str">
            <v>West Midlands</v>
          </cell>
          <cell r="E606" t="str">
            <v>Combined Authority</v>
          </cell>
          <cell r="G606">
            <v>1788630</v>
          </cell>
        </row>
        <row r="607">
          <cell r="C607" t="str">
            <v>West Yorkshire</v>
          </cell>
          <cell r="E607" t="str">
            <v>Combined Authority</v>
          </cell>
          <cell r="G607">
            <v>1451996</v>
          </cell>
        </row>
        <row r="608">
          <cell r="C608" t="str">
            <v>North East London</v>
          </cell>
          <cell r="E608" t="str">
            <v>Combined Authority</v>
          </cell>
          <cell r="G608">
            <v>1312193</v>
          </cell>
        </row>
        <row r="609">
          <cell r="C609" t="str">
            <v>North Central London</v>
          </cell>
          <cell r="E609" t="str">
            <v>Combined Authority</v>
          </cell>
          <cell r="G609">
            <v>993597</v>
          </cell>
        </row>
        <row r="610">
          <cell r="C610" t="str">
            <v>South East London</v>
          </cell>
          <cell r="E610" t="str">
            <v>Combined Authority</v>
          </cell>
          <cell r="G610">
            <v>1219167</v>
          </cell>
        </row>
        <row r="611">
          <cell r="C611" t="str">
            <v>North West London</v>
          </cell>
          <cell r="E611" t="str">
            <v>Combined Authority</v>
          </cell>
          <cell r="G611">
            <v>1399241</v>
          </cell>
        </row>
        <row r="612">
          <cell r="C612" t="str">
            <v>South West London</v>
          </cell>
          <cell r="E612" t="str">
            <v>Combined Authority</v>
          </cell>
          <cell r="G612">
            <v>983564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e Total"/>
      <sheetName val="Calibration Factor Inactive"/>
      <sheetName val="Calibration Factor Other"/>
      <sheetName val="IPS Tree Total"/>
      <sheetName val="IPS Tree Total 4 Calibrations"/>
      <sheetName val="data for calibration"/>
      <sheetName val="spare"/>
      <sheetName val="old tabs"/>
    </sheetNames>
    <definedNames>
      <definedName name="dd_regions" refersTo="#REF!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H57"/>
  <sheetViews>
    <sheetView zoomScale="57" zoomScaleNormal="57" workbookViewId="0">
      <selection activeCell="C6" sqref="C6"/>
    </sheetView>
  </sheetViews>
  <sheetFormatPr defaultColWidth="20.6640625" defaultRowHeight="30" customHeight="1" x14ac:dyDescent="0.3"/>
  <cols>
    <col min="1" max="1" width="50.6640625" style="1" customWidth="1"/>
    <col min="2" max="2" width="30.77734375" style="1" customWidth="1"/>
    <col min="3" max="3" width="40.77734375" style="1" customWidth="1"/>
    <col min="4" max="4" width="30.77734375" style="1" customWidth="1"/>
    <col min="5" max="5" width="20.6640625" style="1" customWidth="1"/>
    <col min="6" max="16384" width="20.6640625" style="1"/>
  </cols>
  <sheetData>
    <row r="1" spans="1:8" ht="40.049999999999997" customHeight="1" x14ac:dyDescent="0.3">
      <c r="A1" s="442" t="s">
        <v>14</v>
      </c>
      <c r="B1" s="442"/>
      <c r="C1" s="442"/>
      <c r="D1" s="442"/>
      <c r="E1" s="35"/>
      <c r="F1" s="35"/>
      <c r="G1" s="35"/>
      <c r="H1" s="35"/>
    </row>
    <row r="2" spans="1:8" ht="40.049999999999997" customHeight="1" x14ac:dyDescent="0.3">
      <c r="A2" s="34"/>
      <c r="B2" s="327"/>
      <c r="C2" s="327"/>
      <c r="D2" s="327"/>
      <c r="E2" s="35"/>
      <c r="F2" s="35"/>
      <c r="G2" s="35"/>
      <c r="H2" s="35"/>
    </row>
    <row r="3" spans="1:8" ht="40.049999999999997" customHeight="1" x14ac:dyDescent="0.3">
      <c r="A3" s="376"/>
      <c r="B3" s="327"/>
      <c r="C3" s="327"/>
      <c r="D3" s="327"/>
      <c r="E3" s="35"/>
      <c r="F3" s="35"/>
      <c r="G3" s="35"/>
      <c r="H3" s="35"/>
    </row>
    <row r="4" spans="1:8" ht="40.049999999999997" customHeight="1" x14ac:dyDescent="0.3">
      <c r="A4" s="351" t="s">
        <v>10</v>
      </c>
      <c r="C4" s="345" t="s">
        <v>2</v>
      </c>
      <c r="E4" s="39"/>
      <c r="F4" s="39"/>
      <c r="G4" s="39"/>
    </row>
    <row r="5" spans="1:8" ht="40.049999999999997" customHeight="1" x14ac:dyDescent="0.35">
      <c r="A5" s="328" t="s">
        <v>9</v>
      </c>
      <c r="C5" s="329" t="s">
        <v>478</v>
      </c>
      <c r="D5" s="314"/>
      <c r="E5" s="39"/>
      <c r="F5" s="39"/>
      <c r="G5" s="39"/>
    </row>
    <row r="6" spans="1:8" ht="58.8" customHeight="1" x14ac:dyDescent="0.35">
      <c r="A6" s="330" t="s">
        <v>352</v>
      </c>
      <c r="C6" s="331" t="s">
        <v>328</v>
      </c>
      <c r="D6" s="314"/>
      <c r="E6" s="39"/>
      <c r="F6" s="39"/>
      <c r="G6" s="39"/>
    </row>
    <row r="7" spans="1:8" ht="40.049999999999997" customHeight="1" x14ac:dyDescent="0.35">
      <c r="A7" s="327" t="s">
        <v>11</v>
      </c>
      <c r="C7" s="332">
        <v>2020</v>
      </c>
      <c r="D7" s="314"/>
      <c r="E7" s="39"/>
      <c r="F7" s="39"/>
      <c r="G7" s="39"/>
    </row>
    <row r="8" spans="1:8" ht="40.049999999999997" customHeight="1" x14ac:dyDescent="0.35">
      <c r="A8" s="327"/>
      <c r="B8" s="327"/>
      <c r="C8" s="327"/>
      <c r="D8" s="314"/>
      <c r="E8" s="39"/>
      <c r="F8" s="39"/>
      <c r="G8" s="39"/>
    </row>
    <row r="9" spans="1:8" ht="40.049999999999997" customHeight="1" x14ac:dyDescent="0.3">
      <c r="A9" s="351" t="s">
        <v>13</v>
      </c>
      <c r="B9" s="345" t="s">
        <v>1</v>
      </c>
      <c r="D9" s="345" t="s">
        <v>3</v>
      </c>
      <c r="E9" s="35"/>
      <c r="F9" s="35"/>
      <c r="G9" s="35"/>
      <c r="H9" s="35"/>
    </row>
    <row r="10" spans="1:8" ht="40.049999999999997" customHeight="1" x14ac:dyDescent="0.3">
      <c r="A10" s="327" t="s">
        <v>468</v>
      </c>
      <c r="B10" s="333">
        <v>2000</v>
      </c>
      <c r="C10" s="334"/>
      <c r="D10" s="358">
        <f>IF(C10="",B10, C10)</f>
        <v>2000</v>
      </c>
      <c r="E10" s="285"/>
      <c r="F10" s="35"/>
      <c r="G10" s="35"/>
      <c r="H10" s="35"/>
    </row>
    <row r="11" spans="1:8" ht="56.4" customHeight="1" x14ac:dyDescent="0.3">
      <c r="A11" s="330" t="s">
        <v>477</v>
      </c>
      <c r="B11" s="335">
        <v>0</v>
      </c>
      <c r="C11" s="336"/>
      <c r="D11" s="359">
        <f t="shared" ref="D11:D15" si="0">IF(C11="",B11, C11)</f>
        <v>0</v>
      </c>
      <c r="E11" s="285"/>
      <c r="F11" s="35"/>
      <c r="G11" s="35"/>
      <c r="H11" s="35"/>
    </row>
    <row r="12" spans="1:8" ht="40.049999999999997" customHeight="1" x14ac:dyDescent="0.3">
      <c r="A12" s="327" t="s">
        <v>12</v>
      </c>
      <c r="B12" s="337"/>
      <c r="C12" s="329"/>
      <c r="D12" s="360">
        <f t="shared" si="0"/>
        <v>0</v>
      </c>
      <c r="E12" s="36"/>
      <c r="F12" s="39"/>
      <c r="G12" s="35"/>
      <c r="H12" s="35"/>
    </row>
    <row r="13" spans="1:8" ht="40.049999999999997" customHeight="1" x14ac:dyDescent="0.3">
      <c r="A13" s="327" t="s">
        <v>15</v>
      </c>
      <c r="B13" s="338">
        <v>60000</v>
      </c>
      <c r="C13" s="339"/>
      <c r="D13" s="358">
        <f t="shared" si="0"/>
        <v>60000</v>
      </c>
      <c r="E13" s="35"/>
      <c r="F13" s="39"/>
      <c r="G13" s="35"/>
      <c r="H13" s="35"/>
    </row>
    <row r="14" spans="1:8" ht="40.049999999999997" customHeight="1" x14ac:dyDescent="0.3">
      <c r="A14" s="330" t="s">
        <v>16</v>
      </c>
      <c r="B14" s="340"/>
      <c r="C14" s="341"/>
      <c r="D14" s="360">
        <f t="shared" si="0"/>
        <v>0</v>
      </c>
      <c r="E14" s="35"/>
      <c r="F14" s="39"/>
      <c r="G14" s="35"/>
      <c r="H14" s="35"/>
    </row>
    <row r="15" spans="1:8" ht="40.049999999999997" customHeight="1" x14ac:dyDescent="0.3">
      <c r="A15" s="327" t="s">
        <v>17</v>
      </c>
      <c r="B15" s="340"/>
      <c r="C15" s="341"/>
      <c r="D15" s="360">
        <f t="shared" si="0"/>
        <v>0</v>
      </c>
      <c r="E15" s="35"/>
      <c r="F15" s="39"/>
      <c r="G15" s="35"/>
      <c r="H15" s="35"/>
    </row>
    <row r="16" spans="1:8" ht="40.049999999999997" customHeight="1" x14ac:dyDescent="0.3">
      <c r="A16" s="330"/>
      <c r="B16" s="327"/>
      <c r="C16" s="342"/>
      <c r="D16" s="327"/>
      <c r="E16" s="278"/>
      <c r="F16" s="35"/>
      <c r="G16" s="279"/>
      <c r="H16" s="36"/>
    </row>
    <row r="17" spans="1:8" ht="61.2" customHeight="1" x14ac:dyDescent="0.3">
      <c r="A17" s="377" t="s">
        <v>482</v>
      </c>
      <c r="C17" s="312" t="s">
        <v>460</v>
      </c>
      <c r="D17" s="327"/>
      <c r="E17" s="278"/>
      <c r="F17" s="35"/>
      <c r="G17" s="279"/>
      <c r="H17" s="36"/>
    </row>
    <row r="18" spans="1:8" ht="40.049999999999997" customHeight="1" x14ac:dyDescent="0.3">
      <c r="A18" s="327"/>
      <c r="B18" s="327"/>
      <c r="C18" s="327"/>
      <c r="D18" s="327"/>
      <c r="E18" s="37"/>
      <c r="F18" s="280"/>
      <c r="G18" s="281"/>
      <c r="H18" s="35"/>
    </row>
    <row r="19" spans="1:8" ht="40.049999999999997" customHeight="1" x14ac:dyDescent="0.3">
      <c r="A19" s="351" t="s">
        <v>326</v>
      </c>
      <c r="B19" s="345" t="s">
        <v>1</v>
      </c>
      <c r="C19" s="345" t="s">
        <v>2</v>
      </c>
      <c r="D19" s="345" t="s">
        <v>3</v>
      </c>
      <c r="E19" s="282"/>
      <c r="F19" s="283"/>
      <c r="G19" s="284"/>
      <c r="H19" s="35"/>
    </row>
    <row r="20" spans="1:8" ht="40.049999999999997" customHeight="1" x14ac:dyDescent="0.3">
      <c r="A20" s="165" t="s">
        <v>4</v>
      </c>
      <c r="B20" s="352">
        <f>'Benefit Group Size'!$B$8</f>
        <v>35116566</v>
      </c>
      <c r="C20" s="355"/>
      <c r="D20" s="361">
        <f>IF(ISNUMBER(C29),"-",IF(ISNUMBER(C28),"-",IF(ISNUMBER(C27),"-",IF(ISNUMBER(C26),"-",IF(ISNUMBER(C25),"-",IF(ISNUMBER(C22),"-",IF(ISNUMBER(C21),"-",IF(ISNUMBER(C20),C20,B20))))))))</f>
        <v>35116566</v>
      </c>
      <c r="E20" s="282"/>
      <c r="F20" s="283"/>
      <c r="G20" s="284"/>
      <c r="H20" s="35"/>
    </row>
    <row r="21" spans="1:8" ht="40.049999999999997" customHeight="1" x14ac:dyDescent="0.3">
      <c r="A21" s="343" t="s">
        <v>382</v>
      </c>
      <c r="B21" s="353">
        <f>'Benefit Group Size'!$B$11</f>
        <v>5984049.5227620136</v>
      </c>
      <c r="C21" s="356"/>
      <c r="D21" s="361">
        <f>IF(ISNUMBER(C29),"-",IF(ISNUMBER(C28),"-",IF(ISNUMBER(C27),"-",IF(ISNUMBER(C26),"-",IF(ISNUMBER(C25),"-",IF(ISNUMBER(C22),"-",IF(ISNUMBER(C21),C21,D20*'Benefit Group Size'!B10)))))))</f>
        <v>5984049.5227620136</v>
      </c>
      <c r="E21" s="39"/>
      <c r="F21" s="39"/>
      <c r="G21" s="39"/>
    </row>
    <row r="22" spans="1:8" ht="40.049999999999997" customHeight="1" x14ac:dyDescent="0.3">
      <c r="A22" s="343" t="s">
        <v>469</v>
      </c>
      <c r="B22" s="354">
        <f>'Benefit Group Size'!B14</f>
        <v>2889858.1145309787</v>
      </c>
      <c r="C22" s="357"/>
      <c r="D22" s="361">
        <f>IF(ISNUMBER(C29),"-",IF(ISNUMBER(C28),"-",IF(ISNUMBER(C27),"-",IF(ISNUMBER(C26),"-",IF(ISNUMBER(C25),"-",IF(ISNUMBER(C22),C22,D21*'Benefit Group Size'!B13))))))</f>
        <v>2889858.1145309787</v>
      </c>
      <c r="E22" s="39"/>
      <c r="F22" s="39"/>
      <c r="G22" s="39"/>
    </row>
    <row r="23" spans="1:8" ht="40.049999999999997" customHeight="1" x14ac:dyDescent="0.35">
      <c r="A23" s="347"/>
      <c r="B23" s="348"/>
      <c r="C23" s="346"/>
      <c r="D23" s="349"/>
      <c r="E23" s="350"/>
      <c r="F23" s="39"/>
      <c r="G23" s="39"/>
    </row>
    <row r="24" spans="1:8" ht="40.049999999999997" customHeight="1" x14ac:dyDescent="0.3">
      <c r="A24" s="362" t="s">
        <v>481</v>
      </c>
      <c r="B24" s="345" t="s">
        <v>1</v>
      </c>
      <c r="C24" s="345" t="s">
        <v>2</v>
      </c>
      <c r="D24" s="345" t="s">
        <v>3</v>
      </c>
      <c r="E24" s="39"/>
      <c r="F24" s="39"/>
      <c r="G24" s="39"/>
    </row>
    <row r="25" spans="1:8" ht="40.049999999999997" customHeight="1" x14ac:dyDescent="0.3">
      <c r="A25" s="165" t="s">
        <v>384</v>
      </c>
      <c r="B25" s="354">
        <f>'Benefit Group Size'!$B$17</f>
        <v>190020.19756798513</v>
      </c>
      <c r="C25" s="355"/>
      <c r="D25" s="361">
        <f>IF(ISNUMBER(C25),C25,IF(D22="-",0,$D$22*'Benefit Group Size'!C17))</f>
        <v>190020.19756798513</v>
      </c>
      <c r="E25" s="39"/>
      <c r="F25" s="39"/>
      <c r="G25" s="39"/>
    </row>
    <row r="26" spans="1:8" ht="40.049999999999997" customHeight="1" x14ac:dyDescent="0.3">
      <c r="A26" s="165" t="s">
        <v>385</v>
      </c>
      <c r="B26" s="354">
        <f>'Benefit Group Size'!$B$18</f>
        <v>1293952.3970096139</v>
      </c>
      <c r="C26" s="355"/>
      <c r="D26" s="361">
        <f>IF(ISNUMBER(C26),C26,IF(D22="-",0,$D$22*'Benefit Group Size'!C18))</f>
        <v>1293952.3970096139</v>
      </c>
      <c r="E26" s="39"/>
      <c r="F26" s="39"/>
      <c r="G26" s="39"/>
    </row>
    <row r="27" spans="1:8" ht="40.049999999999997" customHeight="1" x14ac:dyDescent="0.3">
      <c r="A27" s="165" t="s">
        <v>386</v>
      </c>
      <c r="B27" s="354">
        <f>'Benefit Group Size'!$B$19</f>
        <v>394322.19097639446</v>
      </c>
      <c r="C27" s="355"/>
      <c r="D27" s="361">
        <f>IF(ISNUMBER(C27),C27,IF(D22="-",0,$D$22*'Benefit Group Size'!C19))</f>
        <v>394322.19097639446</v>
      </c>
      <c r="E27" s="39"/>
      <c r="F27" s="39"/>
      <c r="G27" s="39"/>
    </row>
    <row r="28" spans="1:8" ht="40.049999999999997" customHeight="1" x14ac:dyDescent="0.3">
      <c r="A28" s="165" t="s">
        <v>357</v>
      </c>
      <c r="B28" s="354">
        <f>'Benefit Group Size'!$B$20</f>
        <v>510914.1417955315</v>
      </c>
      <c r="C28" s="355"/>
      <c r="D28" s="361">
        <f>IF(ISNUMBER(C28),C28,IF(D22="-",0,$D$22*'Benefit Group Size'!C20))</f>
        <v>510914.1417955315</v>
      </c>
      <c r="E28" s="39"/>
      <c r="F28" s="39"/>
      <c r="G28" s="39"/>
    </row>
    <row r="29" spans="1:8" ht="40.049999999999997" customHeight="1" x14ac:dyDescent="0.3">
      <c r="A29" s="165" t="s">
        <v>387</v>
      </c>
      <c r="B29" s="354">
        <f>'Benefit Group Size'!$B$21</f>
        <v>500649.18718145398</v>
      </c>
      <c r="C29" s="355"/>
      <c r="D29" s="361">
        <f>IF(ISNUMBER(C29),C29,IF(D22="-",0,$D$22*'Benefit Group Size'!C21))</f>
        <v>500649.18718145398</v>
      </c>
      <c r="E29" s="39"/>
      <c r="F29" s="39"/>
      <c r="G29" s="39"/>
    </row>
    <row r="30" spans="1:8" ht="30" customHeight="1" x14ac:dyDescent="0.35">
      <c r="A30" s="314"/>
      <c r="B30" s="314"/>
      <c r="C30" s="314"/>
      <c r="D30" s="344"/>
      <c r="E30" s="39"/>
      <c r="F30" s="39"/>
      <c r="G30" s="39"/>
    </row>
    <row r="31" spans="1:8" ht="30" customHeight="1" x14ac:dyDescent="0.3">
      <c r="C31" s="39"/>
      <c r="D31" s="39"/>
      <c r="E31" s="39"/>
      <c r="F31" s="39"/>
      <c r="G31" s="39"/>
    </row>
    <row r="32" spans="1:8" ht="30" customHeight="1" x14ac:dyDescent="0.3">
      <c r="C32" s="39"/>
      <c r="D32" s="39"/>
      <c r="E32" s="39"/>
      <c r="F32" s="39"/>
      <c r="G32" s="39"/>
    </row>
    <row r="33" spans="2:7" ht="30" customHeight="1" x14ac:dyDescent="0.3">
      <c r="B33" s="326"/>
      <c r="C33" s="39"/>
      <c r="D33" s="39"/>
      <c r="E33" s="39"/>
      <c r="F33" s="39"/>
      <c r="G33" s="39"/>
    </row>
    <row r="34" spans="2:7" ht="30" customHeight="1" x14ac:dyDescent="0.3">
      <c r="C34" s="39"/>
      <c r="D34" s="39"/>
      <c r="E34" s="39"/>
      <c r="F34" s="39"/>
      <c r="G34" s="39"/>
    </row>
    <row r="35" spans="2:7" ht="30" customHeight="1" x14ac:dyDescent="0.3">
      <c r="C35" s="39"/>
      <c r="D35" s="39"/>
      <c r="E35" s="39"/>
      <c r="F35" s="39"/>
      <c r="G35" s="39"/>
    </row>
    <row r="36" spans="2:7" ht="30" customHeight="1" x14ac:dyDescent="0.3">
      <c r="C36" s="39"/>
      <c r="D36" s="39"/>
      <c r="E36" s="39"/>
      <c r="F36" s="39"/>
      <c r="G36" s="39"/>
    </row>
    <row r="37" spans="2:7" ht="30" customHeight="1" x14ac:dyDescent="0.3">
      <c r="C37" s="39"/>
      <c r="D37" s="39"/>
      <c r="E37" s="39"/>
      <c r="F37" s="39"/>
      <c r="G37" s="39"/>
    </row>
    <row r="38" spans="2:7" ht="30" customHeight="1" x14ac:dyDescent="0.3">
      <c r="C38" s="39"/>
      <c r="D38" s="39"/>
      <c r="E38" s="39"/>
      <c r="F38" s="39"/>
      <c r="G38" s="39"/>
    </row>
    <row r="39" spans="2:7" ht="30" customHeight="1" x14ac:dyDescent="0.3">
      <c r="C39" s="39"/>
      <c r="D39" s="39"/>
      <c r="E39" s="39"/>
      <c r="F39" s="39"/>
      <c r="G39" s="39"/>
    </row>
    <row r="40" spans="2:7" ht="30" customHeight="1" x14ac:dyDescent="0.3">
      <c r="C40" s="39"/>
      <c r="D40" s="39"/>
      <c r="E40" s="39"/>
      <c r="F40" s="39"/>
      <c r="G40" s="39"/>
    </row>
    <row r="44" spans="2:7" ht="30" customHeight="1" x14ac:dyDescent="0.3">
      <c r="C44" s="291"/>
    </row>
    <row r="57" spans="3:3" ht="30" customHeight="1" x14ac:dyDescent="0.3">
      <c r="C57" s="291"/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000-000000000000}">
          <x14:formula1>
            <xm:f>'DD LocalAuthorities'!$A$3:$A$155</xm:f>
          </x14:formula1>
          <xm:sqref>C5</xm:sqref>
        </x14:dataValidation>
        <x14:dataValidation type="list" allowBlank="1" showInputMessage="1" showErrorMessage="1" xr:uid="{00000000-0002-0000-0000-000001000000}">
          <x14:formula1>
            <xm:f>'DD Conditions'!$A$2:$A$4</xm:f>
          </x14:formula1>
          <xm:sqref>C6</xm:sqref>
        </x14:dataValidation>
        <x14:dataValidation type="list" allowBlank="1" showInputMessage="1" showErrorMessage="1" xr:uid="{00000000-0002-0000-0100-000000000000}">
          <x14:formula1>
            <xm:f>#REF!</xm:f>
          </x14:formula1>
          <xm:sqref>C17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C0A2E-9BEE-4E63-B632-646145CB6176}">
  <sheetPr>
    <tabColor rgb="FFFF0000"/>
  </sheetPr>
  <dimension ref="A1:I20"/>
  <sheetViews>
    <sheetView topLeftCell="A2" workbookViewId="0">
      <selection activeCell="D2" sqref="D2"/>
    </sheetView>
  </sheetViews>
  <sheetFormatPr defaultRowHeight="14.4" x14ac:dyDescent="0.3"/>
  <cols>
    <col min="1" max="1" width="22.6640625" customWidth="1"/>
    <col min="2" max="2" width="35.33203125" customWidth="1"/>
  </cols>
  <sheetData>
    <row r="1" spans="1:9" ht="72" x14ac:dyDescent="0.3">
      <c r="A1" s="391" t="s">
        <v>6</v>
      </c>
      <c r="B1" s="488" t="str">
        <f>Specification!C5</f>
        <v>England</v>
      </c>
    </row>
    <row r="2" spans="1:9" ht="115.2" x14ac:dyDescent="0.3">
      <c r="A2" s="489" t="s">
        <v>401</v>
      </c>
      <c r="B2" s="488" t="str">
        <f>Specification!C6</f>
        <v>Low to moderate mental health conditions</v>
      </c>
    </row>
    <row r="3" spans="1:9" ht="72" x14ac:dyDescent="0.3">
      <c r="A3" s="489" t="s">
        <v>383</v>
      </c>
      <c r="B3" s="490">
        <f>HLOOKUP(B2, G6:I7, 2, FALSE)</f>
        <v>0.48292683801138198</v>
      </c>
    </row>
    <row r="4" spans="1:9" x14ac:dyDescent="0.3">
      <c r="A4" s="41"/>
      <c r="B4" s="41"/>
      <c r="C4" s="41"/>
      <c r="D4" s="41"/>
      <c r="E4" s="41"/>
      <c r="F4" s="41"/>
      <c r="G4" s="41"/>
      <c r="H4" s="41"/>
      <c r="I4" s="41"/>
    </row>
    <row r="5" spans="1:9" x14ac:dyDescent="0.3">
      <c r="B5" s="42"/>
      <c r="C5" s="437" t="s">
        <v>365</v>
      </c>
      <c r="D5" s="438"/>
      <c r="E5" s="439"/>
      <c r="F5" s="437" t="s">
        <v>366</v>
      </c>
      <c r="G5" s="438"/>
      <c r="H5" s="438"/>
      <c r="I5" s="438"/>
    </row>
    <row r="6" spans="1:9" ht="187.2" x14ac:dyDescent="0.3">
      <c r="B6" s="43"/>
      <c r="C6" s="44" t="s">
        <v>355</v>
      </c>
      <c r="D6" s="429" t="s">
        <v>354</v>
      </c>
      <c r="E6" s="45" t="s">
        <v>367</v>
      </c>
      <c r="F6" s="44" t="s">
        <v>10</v>
      </c>
      <c r="G6" s="58" t="s">
        <v>327</v>
      </c>
      <c r="H6" s="58" t="s">
        <v>328</v>
      </c>
      <c r="I6" s="58" t="s">
        <v>325</v>
      </c>
    </row>
    <row r="7" spans="1:9" x14ac:dyDescent="0.3">
      <c r="B7" s="46" t="s">
        <v>368</v>
      </c>
      <c r="C7" s="491">
        <v>0.12831451306741601</v>
      </c>
      <c r="D7" s="47">
        <v>0.10489564806575299</v>
      </c>
      <c r="E7" s="492">
        <v>2.9164330536573899E-2</v>
      </c>
      <c r="F7" s="491">
        <v>0.21358161694018801</v>
      </c>
      <c r="G7" s="48">
        <v>0.39621985080859201</v>
      </c>
      <c r="H7" s="48">
        <v>0.48292683801138198</v>
      </c>
      <c r="I7" s="48">
        <v>0.64804173605362203</v>
      </c>
    </row>
    <row r="8" spans="1:9" x14ac:dyDescent="0.3">
      <c r="B8" s="42" t="s">
        <v>369</v>
      </c>
      <c r="C8" s="49">
        <v>0.140684319434776</v>
      </c>
      <c r="D8" s="50">
        <v>0.120591671521164</v>
      </c>
      <c r="E8" s="51">
        <v>3.7703739248670098E-2</v>
      </c>
      <c r="F8" s="49">
        <v>0.262414140997697</v>
      </c>
      <c r="G8" s="50">
        <v>0.43273466053166998</v>
      </c>
      <c r="H8" s="50">
        <v>0.47876150621350799</v>
      </c>
      <c r="I8" s="50">
        <v>0.64958666350338001</v>
      </c>
    </row>
    <row r="9" spans="1:9" x14ac:dyDescent="0.3">
      <c r="B9" s="43" t="s">
        <v>370</v>
      </c>
      <c r="C9" s="52">
        <v>0.11576046064969001</v>
      </c>
      <c r="D9" s="53">
        <v>8.8965835152186007E-2</v>
      </c>
      <c r="E9" s="54">
        <v>2.0497728861148898E-2</v>
      </c>
      <c r="F9" s="52">
        <v>0.16403941547838299</v>
      </c>
      <c r="G9" s="53">
        <v>0.351182221105308</v>
      </c>
      <c r="H9" s="53">
        <v>0.488656970887836</v>
      </c>
      <c r="I9" s="53">
        <v>0.64515765271855996</v>
      </c>
    </row>
    <row r="10" spans="1:9" x14ac:dyDescent="0.3">
      <c r="B10" s="42" t="s">
        <v>371</v>
      </c>
      <c r="C10" s="49">
        <v>0.104736935794337</v>
      </c>
      <c r="D10" s="50">
        <v>7.3048418167974097E-2</v>
      </c>
      <c r="E10" s="51">
        <v>1.4449849245785001E-2</v>
      </c>
      <c r="F10" s="49">
        <v>0.16910726533696099</v>
      </c>
      <c r="G10" s="50">
        <v>0.25651214927418198</v>
      </c>
      <c r="H10" s="50">
        <v>0.36013717131925699</v>
      </c>
      <c r="I10" s="50">
        <v>0.49493307182386298</v>
      </c>
    </row>
    <row r="11" spans="1:9" x14ac:dyDescent="0.3">
      <c r="B11" s="38" t="s">
        <v>372</v>
      </c>
      <c r="C11" s="55">
        <v>0.114847983495776</v>
      </c>
      <c r="D11" s="56">
        <v>8.3748613143770106E-2</v>
      </c>
      <c r="E11" s="57">
        <v>2.1800350924284801E-2</v>
      </c>
      <c r="F11" s="55">
        <v>0.16548583590519</v>
      </c>
      <c r="G11" s="56">
        <v>0.29449306531178299</v>
      </c>
      <c r="H11" s="56">
        <v>0.32723864703697902</v>
      </c>
      <c r="I11" s="56">
        <v>0.50201610667306096</v>
      </c>
    </row>
    <row r="12" spans="1:9" x14ac:dyDescent="0.3">
      <c r="B12" s="38" t="s">
        <v>373</v>
      </c>
      <c r="C12" s="55">
        <v>0.12147111367169899</v>
      </c>
      <c r="D12" s="56">
        <v>9.85079092520421E-2</v>
      </c>
      <c r="E12" s="57">
        <v>2.55138285478601E-2</v>
      </c>
      <c r="F12" s="55">
        <v>0.185397802000518</v>
      </c>
      <c r="G12" s="56">
        <v>0.338145835918993</v>
      </c>
      <c r="H12" s="56">
        <v>0.424934466420056</v>
      </c>
      <c r="I12" s="56">
        <v>0.45550701945176503</v>
      </c>
    </row>
    <row r="13" spans="1:9" x14ac:dyDescent="0.3">
      <c r="B13" s="38" t="s">
        <v>374</v>
      </c>
      <c r="C13" s="55">
        <v>0.14459903019307099</v>
      </c>
      <c r="D13" s="56">
        <v>0.116944558494137</v>
      </c>
      <c r="E13" s="57">
        <v>3.2458898016157402E-2</v>
      </c>
      <c r="F13" s="55">
        <v>0.23091286142864101</v>
      </c>
      <c r="G13" s="56">
        <v>0.39844083137438102</v>
      </c>
      <c r="H13" s="56">
        <v>0.523083582140769</v>
      </c>
      <c r="I13" s="56">
        <v>0.66191228792530299</v>
      </c>
    </row>
    <row r="14" spans="1:9" x14ac:dyDescent="0.3">
      <c r="B14" s="43" t="s">
        <v>375</v>
      </c>
      <c r="C14" s="52">
        <v>0.15016355358168201</v>
      </c>
      <c r="D14" s="53">
        <v>0.14590863621551101</v>
      </c>
      <c r="E14" s="54">
        <v>4.9184406938433199E-2</v>
      </c>
      <c r="F14" s="52">
        <v>0.30886260511709801</v>
      </c>
      <c r="G14" s="53">
        <v>0.60446728868903599</v>
      </c>
      <c r="H14" s="53">
        <v>0.62746504684801097</v>
      </c>
      <c r="I14" s="53">
        <v>0.84604632381019595</v>
      </c>
    </row>
    <row r="15" spans="1:9" x14ac:dyDescent="0.3">
      <c r="B15" s="42" t="s">
        <v>376</v>
      </c>
      <c r="C15" s="49">
        <v>8.5695538084602105E-2</v>
      </c>
      <c r="D15" s="50">
        <v>6.17234942004476E-2</v>
      </c>
      <c r="E15" s="51">
        <v>1.38445722310984E-2</v>
      </c>
      <c r="F15" s="49">
        <v>0.262451051065825</v>
      </c>
      <c r="G15" s="50">
        <v>0.39390560318545198</v>
      </c>
      <c r="H15" s="50">
        <v>0.61239489699062499</v>
      </c>
      <c r="I15" s="50">
        <v>0.90175891075479697</v>
      </c>
    </row>
    <row r="16" spans="1:9" x14ac:dyDescent="0.3">
      <c r="B16" s="43" t="s">
        <v>377</v>
      </c>
      <c r="C16" s="52">
        <v>0.13796916429554201</v>
      </c>
      <c r="D16" s="53">
        <v>0.114808592499291</v>
      </c>
      <c r="E16" s="54">
        <v>3.2645500055939802E-2</v>
      </c>
      <c r="F16" s="52">
        <v>0.19992052126645901</v>
      </c>
      <c r="G16" s="53">
        <v>0.39546921001961299</v>
      </c>
      <c r="H16" s="53">
        <v>0.467709922293848</v>
      </c>
      <c r="I16" s="53">
        <v>0.62451866773726505</v>
      </c>
    </row>
    <row r="17" spans="2:9" x14ac:dyDescent="0.3">
      <c r="B17" s="42" t="s">
        <v>378</v>
      </c>
      <c r="C17" s="49">
        <v>5.5467671272911301E-2</v>
      </c>
      <c r="D17" s="50">
        <v>0.117189753960208</v>
      </c>
      <c r="E17" s="51">
        <v>1.7408599559131099E-2</v>
      </c>
      <c r="F17" s="49">
        <v>0.14913100893096301</v>
      </c>
      <c r="G17" s="50">
        <v>0.18282402210533399</v>
      </c>
      <c r="H17" s="50">
        <v>0.36176526963164501</v>
      </c>
      <c r="I17" s="50">
        <v>0.500084273652044</v>
      </c>
    </row>
    <row r="18" spans="2:9" x14ac:dyDescent="0.3">
      <c r="B18" s="38" t="s">
        <v>379</v>
      </c>
      <c r="C18" s="55">
        <v>4.5051501179189699E-2</v>
      </c>
      <c r="D18" s="56">
        <v>9.9149691222809602E-2</v>
      </c>
      <c r="E18" s="57">
        <v>1.54899279230221E-2</v>
      </c>
      <c r="F18" s="55">
        <v>0.20003221490156101</v>
      </c>
      <c r="G18" s="56">
        <v>0.30552442193155399</v>
      </c>
      <c r="H18" s="56">
        <v>0.52235215679887603</v>
      </c>
      <c r="I18" s="56">
        <v>0.61729194107833996</v>
      </c>
    </row>
    <row r="19" spans="2:9" x14ac:dyDescent="0.3">
      <c r="B19" s="38" t="s">
        <v>380</v>
      </c>
      <c r="C19" s="55">
        <v>0.13020952174571501</v>
      </c>
      <c r="D19" s="56">
        <v>0.110711126812279</v>
      </c>
      <c r="E19" s="57">
        <v>2.71233993624246E-2</v>
      </c>
      <c r="F19" s="55">
        <v>0.171421171114675</v>
      </c>
      <c r="G19" s="56">
        <v>0.32646371984438799</v>
      </c>
      <c r="H19" s="56">
        <v>0.39483858113220599</v>
      </c>
      <c r="I19" s="56">
        <v>0.53826398185787805</v>
      </c>
    </row>
    <row r="20" spans="2:9" x14ac:dyDescent="0.3">
      <c r="B20" s="43" t="s">
        <v>381</v>
      </c>
      <c r="C20" s="52">
        <v>0.216041622590462</v>
      </c>
      <c r="D20" s="53">
        <v>9.7708009287532899E-2</v>
      </c>
      <c r="E20" s="54">
        <v>4.5916623808157801E-2</v>
      </c>
      <c r="F20" s="52">
        <v>0.294095972095689</v>
      </c>
      <c r="G20" s="53">
        <v>0.47633402876354602</v>
      </c>
      <c r="H20" s="53">
        <v>0.61971448097233395</v>
      </c>
      <c r="I20" s="53">
        <v>0.746277971590388</v>
      </c>
    </row>
  </sheetData>
  <mergeCells count="2">
    <mergeCell ref="C5:E5"/>
    <mergeCell ref="F5:I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G22"/>
  <sheetViews>
    <sheetView topLeftCell="A10" zoomScale="65" zoomScaleNormal="65" workbookViewId="0">
      <selection activeCell="D9" sqref="D9"/>
    </sheetView>
  </sheetViews>
  <sheetFormatPr defaultColWidth="30.6640625" defaultRowHeight="40.200000000000003" customHeight="1" x14ac:dyDescent="0.3"/>
  <cols>
    <col min="1" max="2" width="40.77734375" style="379" customWidth="1"/>
    <col min="3" max="6" width="40.77734375" style="405" customWidth="1"/>
  </cols>
  <sheetData>
    <row r="1" spans="1:6" ht="40.200000000000003" customHeight="1" thickBot="1" x14ac:dyDescent="0.35">
      <c r="A1" s="434" t="s">
        <v>18</v>
      </c>
      <c r="B1" s="435"/>
      <c r="C1" s="436"/>
      <c r="D1" s="409"/>
      <c r="E1" s="409"/>
      <c r="F1" s="409"/>
    </row>
    <row r="2" spans="1:6" ht="40.200000000000003" customHeight="1" thickBot="1" x14ac:dyDescent="0.35">
      <c r="A2" s="430" t="s">
        <v>352</v>
      </c>
      <c r="B2" s="431"/>
      <c r="C2" s="432"/>
      <c r="D2" s="433"/>
      <c r="E2" s="433"/>
      <c r="F2" s="433"/>
    </row>
    <row r="3" spans="1:6" ht="40.200000000000003" customHeight="1" x14ac:dyDescent="0.3">
      <c r="A3" s="399"/>
      <c r="B3" s="383" t="s">
        <v>7</v>
      </c>
      <c r="C3" s="400"/>
      <c r="D3" s="288"/>
      <c r="E3" s="288"/>
      <c r="F3" s="288"/>
    </row>
    <row r="4" spans="1:6" ht="40.200000000000003" customHeight="1" x14ac:dyDescent="0.3">
      <c r="A4" s="384" t="s">
        <v>6</v>
      </c>
      <c r="B4" s="385" t="str">
        <f>Specification!C5</f>
        <v>England</v>
      </c>
      <c r="C4" s="401"/>
      <c r="D4" s="288"/>
      <c r="E4" s="288"/>
      <c r="F4" s="288"/>
    </row>
    <row r="5" spans="1:6" ht="40.200000000000003" customHeight="1" x14ac:dyDescent="0.3">
      <c r="A5" s="386" t="s">
        <v>5</v>
      </c>
      <c r="B5" s="385" t="str">
        <f>Specification!C6</f>
        <v>Low to moderate mental health conditions</v>
      </c>
      <c r="C5" s="387"/>
      <c r="D5" s="288"/>
      <c r="E5" s="288"/>
      <c r="F5" s="288"/>
    </row>
    <row r="6" spans="1:6" ht="40.200000000000003" customHeight="1" x14ac:dyDescent="0.3">
      <c r="A6" s="386"/>
      <c r="B6" s="14"/>
      <c r="C6" s="387"/>
      <c r="D6" s="288"/>
      <c r="E6" s="288"/>
      <c r="F6" s="288"/>
    </row>
    <row r="7" spans="1:6" ht="40.200000000000003" customHeight="1" x14ac:dyDescent="0.3">
      <c r="A7" s="388" t="s">
        <v>8</v>
      </c>
      <c r="B7" s="389"/>
      <c r="C7" s="390"/>
      <c r="D7" s="288"/>
      <c r="E7" s="288"/>
      <c r="F7" s="288"/>
    </row>
    <row r="8" spans="1:6" ht="40.200000000000003" customHeight="1" x14ac:dyDescent="0.3">
      <c r="A8" s="384" t="s">
        <v>4</v>
      </c>
      <c r="B8" s="391">
        <f>VLOOKUP(B4, WorkingAgePop!B5:L158,2,FALSE)</f>
        <v>35116566</v>
      </c>
      <c r="C8" s="392"/>
      <c r="D8" s="288"/>
      <c r="E8" s="288"/>
      <c r="F8" s="288"/>
    </row>
    <row r="9" spans="1:6" ht="40.200000000000003" customHeight="1" x14ac:dyDescent="0.3">
      <c r="A9" s="386"/>
      <c r="B9" s="288"/>
      <c r="C9" s="393"/>
      <c r="D9" s="288"/>
      <c r="E9" s="288"/>
      <c r="F9" s="288"/>
    </row>
    <row r="10" spans="1:6" ht="40.200000000000003" customHeight="1" x14ac:dyDescent="0.3">
      <c r="A10" s="386" t="s">
        <v>364</v>
      </c>
      <c r="B10" s="394">
        <f>'Prevalences of Conditions'!B3</f>
        <v>0.17040531590594632</v>
      </c>
      <c r="C10" s="393"/>
      <c r="D10" s="288"/>
      <c r="E10" s="288"/>
      <c r="F10" s="288"/>
    </row>
    <row r="11" spans="1:6" ht="40.200000000000003" customHeight="1" x14ac:dyDescent="0.3">
      <c r="A11" s="386" t="s">
        <v>382</v>
      </c>
      <c r="B11" s="310">
        <f>B10*B8</f>
        <v>5984049.5227620136</v>
      </c>
      <c r="C11" s="401"/>
      <c r="D11" s="288"/>
      <c r="E11" s="410"/>
      <c r="F11" s="288"/>
    </row>
    <row r="12" spans="1:6" ht="40.200000000000003" customHeight="1" x14ac:dyDescent="0.3">
      <c r="A12" s="386"/>
      <c r="B12" s="288"/>
      <c r="C12" s="401"/>
      <c r="D12" s="288"/>
      <c r="E12" s="288"/>
      <c r="F12" s="288"/>
    </row>
    <row r="13" spans="1:6" ht="40.200000000000003" customHeight="1" x14ac:dyDescent="0.3">
      <c r="A13" s="386" t="s">
        <v>402</v>
      </c>
      <c r="B13" s="394">
        <f>'HSE Data'!B3</f>
        <v>0.48292683801138198</v>
      </c>
      <c r="C13" s="401"/>
      <c r="D13" s="288"/>
      <c r="E13" s="406"/>
      <c r="F13" s="288"/>
    </row>
    <row r="14" spans="1:6" ht="40.200000000000003" customHeight="1" x14ac:dyDescent="0.3">
      <c r="A14" s="386" t="s">
        <v>469</v>
      </c>
      <c r="B14" s="310">
        <f>B13*B11</f>
        <v>2889858.1145309787</v>
      </c>
      <c r="C14" s="401"/>
      <c r="D14" s="288"/>
      <c r="E14" s="410"/>
      <c r="F14" s="288"/>
    </row>
    <row r="15" spans="1:6" ht="40.200000000000003" customHeight="1" x14ac:dyDescent="0.3">
      <c r="A15" s="386"/>
      <c r="B15" s="288"/>
      <c r="C15" s="401"/>
      <c r="D15" s="288"/>
      <c r="E15" s="288"/>
      <c r="F15" s="288"/>
    </row>
    <row r="16" spans="1:6" ht="40.200000000000003" customHeight="1" x14ac:dyDescent="0.3">
      <c r="A16" s="388" t="s">
        <v>353</v>
      </c>
      <c r="B16" s="395" t="s">
        <v>10</v>
      </c>
      <c r="C16" s="402" t="s">
        <v>480</v>
      </c>
      <c r="D16" s="288"/>
      <c r="E16" s="288"/>
      <c r="F16" s="288"/>
    </row>
    <row r="17" spans="1:7" ht="40.200000000000003" customHeight="1" x14ac:dyDescent="0.3">
      <c r="A17" s="386" t="s">
        <v>361</v>
      </c>
      <c r="B17" s="396">
        <f>B14*'Benefit Groups by HC'!$B$2</f>
        <v>190020.19756798513</v>
      </c>
      <c r="C17" s="403">
        <f>'Benefit Groups by HC'!B2</f>
        <v>6.5754161636003103E-2</v>
      </c>
      <c r="D17" s="288"/>
      <c r="E17" s="410"/>
      <c r="F17" s="411"/>
    </row>
    <row r="18" spans="1:7" ht="40.200000000000003" customHeight="1" x14ac:dyDescent="0.3">
      <c r="A18" s="386" t="s">
        <v>356</v>
      </c>
      <c r="B18" s="396">
        <f>B14*'Benefit Groups by HC'!$C$2</f>
        <v>1293952.3970096139</v>
      </c>
      <c r="C18" s="403">
        <f>'Benefit Groups by HC'!C2</f>
        <v>0.44775637617060698</v>
      </c>
      <c r="D18" s="288"/>
      <c r="E18" s="410"/>
      <c r="F18" s="411"/>
      <c r="G18" s="6"/>
    </row>
    <row r="19" spans="1:7" ht="40.200000000000003" customHeight="1" x14ac:dyDescent="0.3">
      <c r="A19" s="386" t="s">
        <v>362</v>
      </c>
      <c r="B19" s="396">
        <f>B14*'Benefit Groups by HC'!$D$2</f>
        <v>394322.19097639446</v>
      </c>
      <c r="C19" s="403">
        <f>'Benefit Groups by HC'!D2</f>
        <v>0.13645036377171499</v>
      </c>
      <c r="D19" s="288"/>
      <c r="E19" s="410"/>
      <c r="F19" s="411"/>
    </row>
    <row r="20" spans="1:7" ht="40.200000000000003" customHeight="1" x14ac:dyDescent="0.3">
      <c r="A20" s="386" t="s">
        <v>357</v>
      </c>
      <c r="B20" s="396">
        <f>B14*'Benefit Groups by HC'!$E$2</f>
        <v>510914.1417955315</v>
      </c>
      <c r="C20" s="403">
        <f>'Benefit Groups by HC'!E2</f>
        <v>0.17679558011049701</v>
      </c>
      <c r="D20" s="288"/>
      <c r="E20" s="410"/>
      <c r="F20" s="411"/>
    </row>
    <row r="21" spans="1:7" ht="40.200000000000003" customHeight="1" thickBot="1" x14ac:dyDescent="0.35">
      <c r="A21" s="397" t="s">
        <v>363</v>
      </c>
      <c r="B21" s="398">
        <f>B14*'Benefit Groups by HC'!$F$2</f>
        <v>500649.18718145398</v>
      </c>
      <c r="C21" s="404">
        <f>'Benefit Groups by HC'!F2</f>
        <v>0.17324351831117801</v>
      </c>
      <c r="D21" s="288"/>
      <c r="E21" s="410"/>
      <c r="F21" s="411"/>
    </row>
    <row r="22" spans="1:7" ht="40.200000000000003" customHeight="1" x14ac:dyDescent="0.3">
      <c r="A22" s="13"/>
      <c r="B22" s="40"/>
      <c r="C22" s="3"/>
      <c r="D22" s="408"/>
      <c r="E22" s="408"/>
      <c r="F22" s="412"/>
    </row>
  </sheetData>
  <mergeCells count="3">
    <mergeCell ref="A2:C2"/>
    <mergeCell ref="D2:F2"/>
    <mergeCell ref="A1:C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I22"/>
  <sheetViews>
    <sheetView zoomScale="50" zoomScaleNormal="50" zoomScaleSheetLayoutView="78" workbookViewId="0">
      <selection activeCell="H12" sqref="H12"/>
    </sheetView>
  </sheetViews>
  <sheetFormatPr defaultColWidth="25.6640625" defaultRowHeight="40.200000000000003" customHeight="1" x14ac:dyDescent="0.3"/>
  <cols>
    <col min="1" max="6" width="25.6640625" style="4"/>
  </cols>
  <sheetData>
    <row r="1" spans="1:9" ht="40.200000000000003" customHeight="1" x14ac:dyDescent="0.3">
      <c r="A1" s="60" t="s">
        <v>400</v>
      </c>
      <c r="B1" s="60" t="s">
        <v>361</v>
      </c>
      <c r="C1" s="60" t="s">
        <v>356</v>
      </c>
      <c r="D1" s="60" t="s">
        <v>362</v>
      </c>
      <c r="E1" s="60" t="s">
        <v>357</v>
      </c>
      <c r="F1" s="60" t="s">
        <v>358</v>
      </c>
      <c r="H1" s="153" t="s">
        <v>438</v>
      </c>
      <c r="I1" s="153"/>
    </row>
    <row r="2" spans="1:9" ht="74.400000000000006" customHeight="1" x14ac:dyDescent="0.3">
      <c r="A2" s="59" t="str">
        <f>Specification!C6</f>
        <v>Low to moderate mental health conditions</v>
      </c>
      <c r="B2" s="60">
        <f>VLOOKUP(A2,A5:F8,2,FALSE)</f>
        <v>6.5754161636003103E-2</v>
      </c>
      <c r="C2" s="60">
        <f>VLOOKUP(A2,A5:F8,3,FALSE)</f>
        <v>0.44775637617060698</v>
      </c>
      <c r="D2" s="60">
        <f>VLOOKUP(A2,A5:F8,4,FALSE)</f>
        <v>0.13645036377171499</v>
      </c>
      <c r="E2" s="60">
        <f>VLOOKUP(A2,A5:F8,5,FALSE)</f>
        <v>0.17679558011049701</v>
      </c>
      <c r="F2" s="60">
        <f>VLOOKUP(A2,A5:F8,6,FALSE)</f>
        <v>0.17324351831117801</v>
      </c>
      <c r="H2" s="153" t="s">
        <v>439</v>
      </c>
      <c r="I2" s="380">
        <v>0.36615664293288896</v>
      </c>
    </row>
    <row r="3" spans="1:9" ht="40.200000000000003" customHeight="1" x14ac:dyDescent="0.3">
      <c r="H3" s="153" t="s">
        <v>440</v>
      </c>
      <c r="I3" s="380">
        <v>0.11534382902357451</v>
      </c>
    </row>
    <row r="4" spans="1:9" ht="40.200000000000003" customHeight="1" x14ac:dyDescent="0.3">
      <c r="A4" s="4" t="s">
        <v>351</v>
      </c>
      <c r="B4" s="4" t="s">
        <v>361</v>
      </c>
      <c r="C4" s="4" t="s">
        <v>356</v>
      </c>
      <c r="D4" s="4" t="s">
        <v>362</v>
      </c>
      <c r="E4" s="4" t="s">
        <v>357</v>
      </c>
      <c r="F4" s="4" t="s">
        <v>358</v>
      </c>
      <c r="H4" s="153" t="s">
        <v>441</v>
      </c>
      <c r="I4" s="380">
        <v>0.51849952804353638</v>
      </c>
    </row>
    <row r="5" spans="1:9" ht="40.200000000000003" customHeight="1" x14ac:dyDescent="0.3">
      <c r="A5" s="4" t="s">
        <v>327</v>
      </c>
      <c r="B5" s="382">
        <v>4.2799089633022799E-2</v>
      </c>
      <c r="C5" s="382">
        <v>0.34078975490564201</v>
      </c>
      <c r="D5" s="382">
        <v>0.12806440153191201</v>
      </c>
      <c r="E5" s="382">
        <v>0.260314341846758</v>
      </c>
      <c r="F5" s="382">
        <v>0.228032412082665</v>
      </c>
    </row>
    <row r="6" spans="1:9" ht="40.200000000000003" customHeight="1" x14ac:dyDescent="0.3">
      <c r="A6" s="4" t="s">
        <v>328</v>
      </c>
      <c r="B6" s="382">
        <v>6.5754161636003103E-2</v>
      </c>
      <c r="C6" s="382">
        <v>0.44775637617060698</v>
      </c>
      <c r="D6" s="382">
        <v>0.13645036377171499</v>
      </c>
      <c r="E6" s="382">
        <v>0.17679558011049701</v>
      </c>
      <c r="F6" s="382">
        <v>0.17324351831117801</v>
      </c>
      <c r="H6" s="11"/>
      <c r="I6" s="11"/>
    </row>
    <row r="7" spans="1:9" ht="40.200000000000003" customHeight="1" x14ac:dyDescent="0.3">
      <c r="A7" s="4" t="s">
        <v>325</v>
      </c>
      <c r="B7" s="381">
        <v>1.91986982665374E-2</v>
      </c>
      <c r="C7" s="381">
        <v>0.54982497046473999</v>
      </c>
      <c r="D7" s="381">
        <v>0.14861457031262201</v>
      </c>
      <c r="E7" s="381">
        <v>0.191176470588235</v>
      </c>
      <c r="F7" s="381">
        <v>9.1185290367865601E-2</v>
      </c>
    </row>
    <row r="8" spans="1:9" ht="40.200000000000003" customHeight="1" x14ac:dyDescent="0.3">
      <c r="A8" s="4" t="s">
        <v>442</v>
      </c>
      <c r="B8" s="407">
        <v>0.43</v>
      </c>
      <c r="C8" s="407">
        <v>0.33</v>
      </c>
      <c r="D8" s="407">
        <v>0.13</v>
      </c>
      <c r="E8" s="407">
        <v>0</v>
      </c>
      <c r="F8" s="407">
        <v>0.1</v>
      </c>
      <c r="G8" s="207"/>
    </row>
    <row r="9" spans="1:9" ht="40.200000000000003" customHeight="1" x14ac:dyDescent="0.3">
      <c r="A9" s="379" t="s">
        <v>483</v>
      </c>
      <c r="B9" s="407">
        <v>0.43</v>
      </c>
      <c r="C9" s="407">
        <v>0.33</v>
      </c>
      <c r="D9" s="407">
        <v>0.13</v>
      </c>
      <c r="E9" s="407">
        <v>0</v>
      </c>
      <c r="F9" s="407">
        <v>0.1</v>
      </c>
      <c r="G9" s="288"/>
    </row>
    <row r="10" spans="1:9" ht="40.200000000000003" customHeight="1" x14ac:dyDescent="0.3">
      <c r="A10" s="4" t="s">
        <v>359</v>
      </c>
      <c r="B10" s="2">
        <v>0.103920012576162</v>
      </c>
      <c r="C10" s="2">
        <v>0.120049319769765</v>
      </c>
      <c r="D10" s="2">
        <v>0.13695895511787301</v>
      </c>
      <c r="E10" s="2">
        <v>0.146666666666667</v>
      </c>
      <c r="F10" s="2">
        <v>0.49240504586953199</v>
      </c>
    </row>
    <row r="11" spans="1:9" ht="40.200000000000003" customHeight="1" x14ac:dyDescent="0.3">
      <c r="A11" s="4" t="s">
        <v>360</v>
      </c>
      <c r="B11" s="2">
        <v>0.110261953419244</v>
      </c>
      <c r="C11" s="2">
        <v>0.15699260247597499</v>
      </c>
      <c r="D11" s="2">
        <v>0.17197132192740999</v>
      </c>
      <c r="E11" s="2">
        <v>0.18944099378882001</v>
      </c>
      <c r="F11" s="2">
        <v>0.37133312838855198</v>
      </c>
    </row>
    <row r="12" spans="1:9" ht="40.200000000000003" customHeight="1" x14ac:dyDescent="0.3">
      <c r="A12" s="4" t="s">
        <v>428</v>
      </c>
      <c r="B12" s="2">
        <v>1.91986982665374E-2</v>
      </c>
      <c r="C12" s="2">
        <v>0.54982497046473999</v>
      </c>
      <c r="D12" s="2">
        <v>0.14861457031262201</v>
      </c>
      <c r="E12" s="2">
        <v>0.191176470588235</v>
      </c>
      <c r="F12" s="2">
        <v>9.1185290367865601E-2</v>
      </c>
    </row>
    <row r="13" spans="1:9" ht="40.200000000000003" customHeight="1" x14ac:dyDescent="0.3">
      <c r="A13" s="4" t="s">
        <v>429</v>
      </c>
      <c r="B13" s="2">
        <v>1.91986982665374E-2</v>
      </c>
      <c r="C13" s="2">
        <v>0.54982497046473999</v>
      </c>
      <c r="D13" s="2">
        <v>0.14861457031262201</v>
      </c>
      <c r="E13" s="2">
        <v>0.191176470588235</v>
      </c>
      <c r="F13" s="2">
        <v>9.1185290367865601E-2</v>
      </c>
    </row>
    <row r="14" spans="1:9" ht="40.200000000000003" customHeight="1" x14ac:dyDescent="0.3">
      <c r="A14" s="4" t="s">
        <v>430</v>
      </c>
      <c r="B14" s="378">
        <v>1.91986982665374E-2</v>
      </c>
      <c r="C14" s="378">
        <v>0.54982497046473999</v>
      </c>
      <c r="D14" s="378">
        <v>0.14861457031262201</v>
      </c>
      <c r="E14" s="378">
        <v>0.191176470588235</v>
      </c>
      <c r="F14" s="378">
        <v>9.1185290367865601E-2</v>
      </c>
    </row>
    <row r="15" spans="1:9" ht="40.200000000000003" customHeight="1" x14ac:dyDescent="0.3">
      <c r="A15" s="288"/>
      <c r="B15" s="288"/>
      <c r="C15" s="288"/>
      <c r="D15" s="288"/>
      <c r="E15" s="288"/>
      <c r="F15" s="288"/>
      <c r="G15" s="289"/>
    </row>
    <row r="16" spans="1:9" ht="40.200000000000003" customHeight="1" x14ac:dyDescent="0.3">
      <c r="A16" s="379"/>
      <c r="B16" s="379" t="s">
        <v>361</v>
      </c>
      <c r="C16" s="379" t="s">
        <v>356</v>
      </c>
      <c r="D16" s="379" t="s">
        <v>362</v>
      </c>
      <c r="E16" s="379" t="s">
        <v>357</v>
      </c>
      <c r="F16" s="379" t="s">
        <v>358</v>
      </c>
      <c r="G16" s="289"/>
    </row>
    <row r="17" spans="1:7" ht="40.200000000000003" customHeight="1" x14ac:dyDescent="0.3">
      <c r="A17" s="4" t="s">
        <v>327</v>
      </c>
      <c r="B17" s="382">
        <v>4.2799089633022799E-2</v>
      </c>
      <c r="C17" s="382">
        <v>0.34078975490564201</v>
      </c>
      <c r="D17" s="382">
        <v>0.12806440153191201</v>
      </c>
      <c r="E17" s="382">
        <v>0.260314341846758</v>
      </c>
      <c r="F17" s="382">
        <v>0.228032412082665</v>
      </c>
    </row>
    <row r="18" spans="1:7" ht="40.200000000000003" customHeight="1" x14ac:dyDescent="0.3">
      <c r="A18" s="4" t="s">
        <v>328</v>
      </c>
      <c r="B18" s="382">
        <v>6.5754161636003103E-2</v>
      </c>
      <c r="C18" s="382">
        <v>0.44775637617060698</v>
      </c>
      <c r="D18" s="382">
        <v>0.13645036377171499</v>
      </c>
      <c r="E18" s="382">
        <v>0.17679558011049701</v>
      </c>
      <c r="F18" s="382">
        <v>0.17324351831117801</v>
      </c>
    </row>
    <row r="19" spans="1:7" ht="40.200000000000003" customHeight="1" x14ac:dyDescent="0.3">
      <c r="A19" s="4" t="s">
        <v>325</v>
      </c>
      <c r="B19" s="381">
        <v>1.91986982665374E-2</v>
      </c>
      <c r="C19" s="381">
        <v>0.54982497046473999</v>
      </c>
      <c r="D19" s="381">
        <v>0.14861457031262201</v>
      </c>
      <c r="E19" s="381">
        <v>0.191176470588235</v>
      </c>
      <c r="F19" s="381">
        <v>9.1185290367865601E-2</v>
      </c>
    </row>
    <row r="20" spans="1:7" ht="40.200000000000003" customHeight="1" x14ac:dyDescent="0.3">
      <c r="A20" s="288"/>
      <c r="B20" s="31"/>
      <c r="C20" s="31"/>
      <c r="D20" s="31"/>
      <c r="E20" s="31"/>
      <c r="F20" s="31"/>
      <c r="G20" s="289"/>
    </row>
    <row r="21" spans="1:7" ht="40.200000000000003" customHeight="1" x14ac:dyDescent="0.3">
      <c r="A21" s="288"/>
      <c r="B21" s="379" t="s">
        <v>361</v>
      </c>
      <c r="C21" s="379" t="s">
        <v>356</v>
      </c>
      <c r="D21" s="379" t="s">
        <v>362</v>
      </c>
      <c r="E21" s="379" t="s">
        <v>357</v>
      </c>
      <c r="F21" s="379" t="s">
        <v>358</v>
      </c>
      <c r="G21" s="289"/>
    </row>
    <row r="22" spans="1:7" ht="40.200000000000003" customHeight="1" x14ac:dyDescent="0.3">
      <c r="A22" s="4" t="s">
        <v>442</v>
      </c>
      <c r="B22" s="381">
        <v>3.8967449950751375E-2</v>
      </c>
      <c r="C22" s="381">
        <v>0.48834095446576653</v>
      </c>
      <c r="D22" s="381">
        <v>0.14179023012741337</v>
      </c>
      <c r="E22" s="381">
        <v>0.19388543881001785</v>
      </c>
      <c r="F22" s="381">
        <v>0.13701592664605075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M158"/>
  <sheetViews>
    <sheetView zoomScale="58" zoomScaleNormal="58" workbookViewId="0">
      <selection activeCell="J44" sqref="J44"/>
    </sheetView>
  </sheetViews>
  <sheetFormatPr defaultRowHeight="14.4" x14ac:dyDescent="0.3"/>
  <cols>
    <col min="1" max="1" width="26.33203125" style="22" customWidth="1"/>
    <col min="2" max="2" width="36.33203125" style="23" customWidth="1"/>
    <col min="3" max="13" width="14.6640625" style="24" customWidth="1"/>
  </cols>
  <sheetData>
    <row r="1" spans="1:13" ht="34.200000000000003" customHeight="1" x14ac:dyDescent="0.3">
      <c r="A1" s="440" t="s">
        <v>330</v>
      </c>
      <c r="B1" s="440"/>
      <c r="C1" s="440"/>
      <c r="D1" s="440"/>
      <c r="E1" s="440"/>
      <c r="F1" s="440"/>
      <c r="G1" s="440"/>
      <c r="H1" s="440"/>
      <c r="I1" s="440"/>
      <c r="J1" s="440"/>
      <c r="K1" s="440"/>
      <c r="L1" s="440"/>
      <c r="M1" s="440"/>
    </row>
    <row r="2" spans="1:13" ht="55.95" customHeight="1" x14ac:dyDescent="0.3">
      <c r="A2" s="15"/>
      <c r="B2" s="16"/>
      <c r="C2" s="17"/>
      <c r="D2" s="441" t="s">
        <v>331</v>
      </c>
      <c r="E2" s="441"/>
      <c r="F2" s="441"/>
      <c r="G2" s="441"/>
      <c r="H2" s="441"/>
      <c r="I2" s="441"/>
      <c r="J2" s="441"/>
      <c r="K2" s="441"/>
      <c r="L2" s="441">
        <v>2019</v>
      </c>
      <c r="M2" s="441"/>
    </row>
    <row r="3" spans="1:13" x14ac:dyDescent="0.3">
      <c r="A3" s="15"/>
      <c r="B3" s="16"/>
      <c r="C3" s="17" t="s">
        <v>332</v>
      </c>
      <c r="D3" s="441" t="s">
        <v>333</v>
      </c>
      <c r="E3" s="441"/>
      <c r="F3" s="441"/>
      <c r="G3" s="441"/>
      <c r="H3" s="441"/>
      <c r="I3" s="441"/>
      <c r="J3" s="441" t="s">
        <v>334</v>
      </c>
      <c r="K3" s="441"/>
      <c r="L3" s="441"/>
      <c r="M3" s="441"/>
    </row>
    <row r="4" spans="1:13" ht="28.2" customHeight="1" x14ac:dyDescent="0.3">
      <c r="A4" s="15"/>
      <c r="B4" s="16"/>
      <c r="C4" s="17"/>
      <c r="D4" s="441" t="s">
        <v>335</v>
      </c>
      <c r="E4" s="441"/>
      <c r="F4" s="441" t="s">
        <v>336</v>
      </c>
      <c r="G4" s="441"/>
      <c r="H4" s="441" t="s">
        <v>337</v>
      </c>
      <c r="I4" s="441"/>
      <c r="J4" s="441" t="s">
        <v>338</v>
      </c>
      <c r="K4" s="441"/>
      <c r="L4" s="441" t="s">
        <v>339</v>
      </c>
      <c r="M4" s="441"/>
    </row>
    <row r="5" spans="1:13" s="5" customFormat="1" ht="43.2" x14ac:dyDescent="0.3">
      <c r="A5" s="7" t="s">
        <v>21</v>
      </c>
      <c r="B5" s="18" t="s">
        <v>20</v>
      </c>
      <c r="C5" s="19" t="s">
        <v>340</v>
      </c>
      <c r="D5" s="19" t="s">
        <v>341</v>
      </c>
      <c r="E5" s="19" t="s">
        <v>342</v>
      </c>
      <c r="F5" s="19" t="s">
        <v>341</v>
      </c>
      <c r="G5" s="19" t="s">
        <v>343</v>
      </c>
      <c r="H5" s="19" t="s">
        <v>344</v>
      </c>
      <c r="I5" s="19" t="s">
        <v>345</v>
      </c>
      <c r="J5" s="19" t="s">
        <v>346</v>
      </c>
      <c r="K5" s="19" t="s">
        <v>347</v>
      </c>
      <c r="L5" s="19" t="s">
        <v>348</v>
      </c>
      <c r="M5" s="19" t="s">
        <v>349</v>
      </c>
    </row>
    <row r="6" spans="1:13" s="5" customFormat="1" x14ac:dyDescent="0.3">
      <c r="A6" s="315"/>
      <c r="B6" s="318" t="s">
        <v>478</v>
      </c>
      <c r="C6" s="319">
        <f>SUM(C7:C158)</f>
        <v>35116566</v>
      </c>
      <c r="D6" s="317"/>
      <c r="E6" s="317"/>
      <c r="F6" s="317"/>
      <c r="G6" s="317"/>
      <c r="H6" s="317"/>
      <c r="I6" s="317"/>
      <c r="J6" s="317"/>
      <c r="K6" s="317"/>
      <c r="L6" s="317"/>
      <c r="M6" s="317"/>
    </row>
    <row r="7" spans="1:13" x14ac:dyDescent="0.3">
      <c r="A7" s="15" t="s">
        <v>22</v>
      </c>
      <c r="B7" s="16" t="s">
        <v>0</v>
      </c>
      <c r="C7" s="20">
        <v>135145</v>
      </c>
      <c r="D7" s="20">
        <v>94964</v>
      </c>
      <c r="E7" s="20">
        <v>67.296655168959049</v>
      </c>
      <c r="F7" s="20">
        <v>8100</v>
      </c>
      <c r="G7" s="20">
        <v>7.8920025500000008</v>
      </c>
      <c r="H7" s="20">
        <v>35760</v>
      </c>
      <c r="I7" s="20">
        <v>25.590748400578221</v>
      </c>
      <c r="J7" s="20">
        <v>11239</v>
      </c>
      <c r="K7" s="21">
        <v>8.2792506758797485E-2</v>
      </c>
      <c r="L7" s="20">
        <v>67000</v>
      </c>
      <c r="M7" s="20">
        <v>0.5</v>
      </c>
    </row>
    <row r="8" spans="1:13" x14ac:dyDescent="0.3">
      <c r="A8" s="15" t="s">
        <v>24</v>
      </c>
      <c r="B8" s="16" t="s">
        <v>23</v>
      </c>
      <c r="C8" s="20">
        <v>254007</v>
      </c>
      <c r="D8" s="20">
        <v>208877</v>
      </c>
      <c r="E8" s="20">
        <v>75.601835866119899</v>
      </c>
      <c r="F8" s="20">
        <v>11700</v>
      </c>
      <c r="G8" s="20">
        <v>5.3131626899999995</v>
      </c>
      <c r="H8" s="20">
        <v>52858</v>
      </c>
      <c r="I8" s="20">
        <v>20.507229789759965</v>
      </c>
      <c r="J8" s="20">
        <v>14552</v>
      </c>
      <c r="K8" s="21">
        <v>5.6949640738247681E-2</v>
      </c>
      <c r="L8" s="20">
        <v>166000</v>
      </c>
      <c r="M8" s="20">
        <v>0.66</v>
      </c>
    </row>
    <row r="9" spans="1:13" x14ac:dyDescent="0.3">
      <c r="A9" s="15" t="s">
        <v>26</v>
      </c>
      <c r="B9" s="16" t="s">
        <v>25</v>
      </c>
      <c r="C9" s="20">
        <v>152684</v>
      </c>
      <c r="D9" s="20">
        <v>111767</v>
      </c>
      <c r="E9" s="20">
        <v>70.025357947103188</v>
      </c>
      <c r="F9" s="20">
        <v>6200</v>
      </c>
      <c r="G9" s="20">
        <v>5.2201858400000001</v>
      </c>
      <c r="H9" s="20">
        <v>41807</v>
      </c>
      <c r="I9" s="20">
        <v>26.975564746646363</v>
      </c>
      <c r="J9" s="20">
        <v>8450</v>
      </c>
      <c r="K9" s="21">
        <v>5.5200977285941061E-2</v>
      </c>
      <c r="L9" s="20">
        <v>98000</v>
      </c>
      <c r="M9" s="20">
        <v>0.64</v>
      </c>
    </row>
    <row r="10" spans="1:13" x14ac:dyDescent="0.3">
      <c r="A10" s="15" t="s">
        <v>28</v>
      </c>
      <c r="B10" s="16" t="s">
        <v>27</v>
      </c>
      <c r="C10" s="20">
        <v>124250</v>
      </c>
      <c r="D10" s="20">
        <v>103738</v>
      </c>
      <c r="E10" s="20">
        <v>82.00413393964449</v>
      </c>
      <c r="F10" s="20">
        <v>3500</v>
      </c>
      <c r="G10" s="20">
        <v>3.3091320399999997</v>
      </c>
      <c r="H10" s="20">
        <v>18196</v>
      </c>
      <c r="I10" s="20">
        <v>15.044233154195949</v>
      </c>
      <c r="J10" s="20">
        <v>4266</v>
      </c>
      <c r="K10" s="21">
        <v>3.3691093894377709E-2</v>
      </c>
      <c r="L10" s="20">
        <v>108000</v>
      </c>
      <c r="M10" s="20">
        <v>0.87</v>
      </c>
    </row>
    <row r="11" spans="1:13" x14ac:dyDescent="0.3">
      <c r="A11" s="15" t="s">
        <v>30</v>
      </c>
      <c r="B11" s="16" t="s">
        <v>29</v>
      </c>
      <c r="C11" s="20">
        <v>105832</v>
      </c>
      <c r="D11" s="20">
        <v>93818</v>
      </c>
      <c r="E11" s="20">
        <v>84.489931295901442</v>
      </c>
      <c r="F11" s="20">
        <v>3500</v>
      </c>
      <c r="G11" s="20">
        <v>3.4792057399999998</v>
      </c>
      <c r="H11" s="20">
        <v>13255</v>
      </c>
      <c r="I11" s="20">
        <v>12.561004501303008</v>
      </c>
      <c r="J11" s="20">
        <v>6099</v>
      </c>
      <c r="K11" s="21">
        <v>5.7346760317057349E-2</v>
      </c>
      <c r="L11" s="20">
        <v>89000</v>
      </c>
      <c r="M11" s="20">
        <v>0.84</v>
      </c>
    </row>
    <row r="12" spans="1:13" x14ac:dyDescent="0.3">
      <c r="A12" s="15" t="s">
        <v>32</v>
      </c>
      <c r="B12" s="16" t="s">
        <v>31</v>
      </c>
      <c r="C12" s="20">
        <v>156000</v>
      </c>
      <c r="D12" s="20">
        <v>128020</v>
      </c>
      <c r="E12" s="20">
        <v>78.746086225395771</v>
      </c>
      <c r="F12" s="20">
        <v>6200</v>
      </c>
      <c r="G12" s="20">
        <v>4.6643482199999999</v>
      </c>
      <c r="H12" s="20">
        <v>27555</v>
      </c>
      <c r="I12" s="20">
        <v>17.289628732595862</v>
      </c>
      <c r="J12" s="20">
        <v>7285</v>
      </c>
      <c r="K12" s="21">
        <v>4.650613485183152E-2</v>
      </c>
      <c r="L12" s="20">
        <v>91000</v>
      </c>
      <c r="M12" s="20">
        <v>0.59</v>
      </c>
    </row>
    <row r="13" spans="1:13" x14ac:dyDescent="0.3">
      <c r="A13" s="15" t="s">
        <v>34</v>
      </c>
      <c r="B13" s="16" t="s">
        <v>33</v>
      </c>
      <c r="C13" s="20">
        <v>733627</v>
      </c>
      <c r="D13" s="20">
        <v>500821</v>
      </c>
      <c r="E13" s="20">
        <v>66.100508552057747</v>
      </c>
      <c r="F13" s="20">
        <v>42700</v>
      </c>
      <c r="G13" s="20">
        <v>7.8398111000000004</v>
      </c>
      <c r="H13" s="20">
        <v>203445</v>
      </c>
      <c r="I13" s="20">
        <v>27.597325523507475</v>
      </c>
      <c r="J13" s="20">
        <v>70948</v>
      </c>
      <c r="K13" s="21">
        <v>9.6660058992227474E-2</v>
      </c>
      <c r="L13" s="20">
        <v>601000</v>
      </c>
      <c r="M13" s="20">
        <v>0.82</v>
      </c>
    </row>
    <row r="14" spans="1:13" x14ac:dyDescent="0.3">
      <c r="A14" s="15" t="s">
        <v>36</v>
      </c>
      <c r="B14" s="16" t="s">
        <v>35</v>
      </c>
      <c r="C14" s="20">
        <v>93335</v>
      </c>
      <c r="D14" s="20">
        <v>64012</v>
      </c>
      <c r="E14" s="20">
        <v>68.302750778781913</v>
      </c>
      <c r="F14" s="20">
        <v>3700</v>
      </c>
      <c r="G14" s="20">
        <v>5.4412683099999999</v>
      </c>
      <c r="H14" s="20">
        <v>25075</v>
      </c>
      <c r="I14" s="20">
        <v>27.601351723226962</v>
      </c>
      <c r="J14" s="20">
        <v>6743</v>
      </c>
      <c r="K14" s="21">
        <v>7.2097598528751361E-2</v>
      </c>
      <c r="L14" s="20">
        <v>73000</v>
      </c>
      <c r="M14" s="20">
        <v>0.79</v>
      </c>
    </row>
    <row r="15" spans="1:13" x14ac:dyDescent="0.3">
      <c r="A15" s="15" t="s">
        <v>38</v>
      </c>
      <c r="B15" s="16" t="s">
        <v>37</v>
      </c>
      <c r="C15" s="20">
        <v>84720</v>
      </c>
      <c r="D15" s="20">
        <v>60466</v>
      </c>
      <c r="E15" s="20">
        <v>72.100094405551545</v>
      </c>
      <c r="F15" s="20">
        <v>3500</v>
      </c>
      <c r="G15" s="20">
        <v>5.54236532</v>
      </c>
      <c r="H15" s="20">
        <v>19755</v>
      </c>
      <c r="I15" s="20">
        <v>24.22054117675907</v>
      </c>
      <c r="J15" s="20">
        <v>8991</v>
      </c>
      <c r="K15" s="21">
        <v>0.10720801287783939</v>
      </c>
      <c r="L15" s="20">
        <v>74000</v>
      </c>
      <c r="M15" s="20">
        <v>0.87</v>
      </c>
    </row>
    <row r="16" spans="1:13" x14ac:dyDescent="0.3">
      <c r="A16" s="15" t="s">
        <v>40</v>
      </c>
      <c r="B16" s="16" t="s">
        <v>39</v>
      </c>
      <c r="C16" s="20">
        <v>176041</v>
      </c>
      <c r="D16" s="20">
        <v>126520</v>
      </c>
      <c r="E16" s="20">
        <v>69.818431163649961</v>
      </c>
      <c r="F16" s="20">
        <v>7100</v>
      </c>
      <c r="G16" s="20">
        <v>5.3131375900000002</v>
      </c>
      <c r="H16" s="20">
        <v>46897</v>
      </c>
      <c r="I16" s="20">
        <v>26.576260044655509</v>
      </c>
      <c r="J16" s="20">
        <v>13074</v>
      </c>
      <c r="K16" s="21">
        <v>7.42094598046283E-2</v>
      </c>
      <c r="L16" s="20">
        <v>134000</v>
      </c>
      <c r="M16" s="20">
        <v>0.76</v>
      </c>
    </row>
    <row r="17" spans="1:13" x14ac:dyDescent="0.3">
      <c r="A17" s="15" t="s">
        <v>42</v>
      </c>
      <c r="B17" s="16" t="s">
        <v>41</v>
      </c>
      <c r="C17" s="20">
        <v>240905</v>
      </c>
      <c r="D17" s="20">
        <v>193131</v>
      </c>
      <c r="E17" s="20">
        <v>76.925584639065065</v>
      </c>
      <c r="F17" s="20">
        <v>9000</v>
      </c>
      <c r="G17" s="20">
        <v>4.5</v>
      </c>
      <c r="H17" s="20">
        <v>46667</v>
      </c>
      <c r="I17" s="20">
        <v>19.257703370211569</v>
      </c>
      <c r="J17" s="20">
        <v>12689</v>
      </c>
      <c r="K17" s="21">
        <v>5.2491364510724552E-2</v>
      </c>
      <c r="L17" s="20">
        <v>224000</v>
      </c>
      <c r="M17" s="20">
        <v>0.93</v>
      </c>
    </row>
    <row r="18" spans="1:13" x14ac:dyDescent="0.3">
      <c r="A18" s="15" t="s">
        <v>44</v>
      </c>
      <c r="B18" s="16" t="s">
        <v>43</v>
      </c>
      <c r="C18" s="20">
        <v>79196</v>
      </c>
      <c r="D18" s="20">
        <v>63623</v>
      </c>
      <c r="E18" s="20">
        <v>80.274180268952804</v>
      </c>
      <c r="F18" s="20">
        <v>2300</v>
      </c>
      <c r="G18" s="20">
        <v>3.4188851599999999</v>
      </c>
      <c r="H18" s="20">
        <v>12502</v>
      </c>
      <c r="I18" s="20">
        <v>16.338425750467202</v>
      </c>
      <c r="J18" s="20">
        <v>2825</v>
      </c>
      <c r="K18" s="21">
        <v>3.5364220172001554E-2</v>
      </c>
      <c r="L18" s="20">
        <v>71000</v>
      </c>
      <c r="M18" s="20">
        <v>0.89</v>
      </c>
    </row>
    <row r="19" spans="1:13" x14ac:dyDescent="0.3">
      <c r="A19" s="15" t="s">
        <v>46</v>
      </c>
      <c r="B19" s="16" t="s">
        <v>45</v>
      </c>
      <c r="C19" s="20">
        <v>330964</v>
      </c>
      <c r="D19" s="20">
        <v>239625</v>
      </c>
      <c r="E19" s="20">
        <v>70.385054382288473</v>
      </c>
      <c r="F19" s="20">
        <v>14300</v>
      </c>
      <c r="G19" s="20">
        <v>5.6245604299999998</v>
      </c>
      <c r="H19" s="20">
        <v>82875</v>
      </c>
      <c r="I19" s="20">
        <v>25.024609419821601</v>
      </c>
      <c r="J19" s="20">
        <v>26637</v>
      </c>
      <c r="K19" s="21">
        <v>8.0097065483117277E-2</v>
      </c>
      <c r="L19" s="20">
        <v>228000</v>
      </c>
      <c r="M19" s="20">
        <v>0.69</v>
      </c>
    </row>
    <row r="20" spans="1:13" x14ac:dyDescent="0.3">
      <c r="A20" s="15" t="s">
        <v>48</v>
      </c>
      <c r="B20" s="16" t="s">
        <v>47</v>
      </c>
      <c r="C20" s="20">
        <v>218386</v>
      </c>
      <c r="D20" s="20">
        <v>162653</v>
      </c>
      <c r="E20" s="20">
        <v>70.417079989178461</v>
      </c>
      <c r="F20" s="20">
        <v>12300</v>
      </c>
      <c r="G20" s="20">
        <v>7.0082131899999993</v>
      </c>
      <c r="H20" s="20">
        <v>59840</v>
      </c>
      <c r="I20" s="20">
        <v>26.981693570204708</v>
      </c>
      <c r="J20" s="20">
        <v>17419</v>
      </c>
      <c r="K20" s="21">
        <v>8.0899700904716793E-2</v>
      </c>
      <c r="L20" s="20">
        <v>155000</v>
      </c>
      <c r="M20" s="20">
        <v>0.71</v>
      </c>
    </row>
    <row r="21" spans="1:13" x14ac:dyDescent="0.3">
      <c r="A21" s="15" t="s">
        <v>50</v>
      </c>
      <c r="B21" s="16" t="s">
        <v>49</v>
      </c>
      <c r="C21" s="20">
        <v>207228</v>
      </c>
      <c r="D21" s="20">
        <v>160291</v>
      </c>
      <c r="E21" s="20">
        <v>75.091832897870248</v>
      </c>
      <c r="F21" s="20">
        <v>9200</v>
      </c>
      <c r="G21" s="20">
        <v>5.4259222300000003</v>
      </c>
      <c r="H21" s="20">
        <v>38498</v>
      </c>
      <c r="I21" s="20">
        <v>18.558440431542312</v>
      </c>
      <c r="J21" s="20">
        <v>11539</v>
      </c>
      <c r="K21" s="21">
        <v>5.5483697246250678E-2</v>
      </c>
      <c r="L21" s="20">
        <v>173000</v>
      </c>
      <c r="M21" s="20">
        <v>0.83</v>
      </c>
    </row>
    <row r="22" spans="1:13" x14ac:dyDescent="0.3">
      <c r="A22" s="15" t="s">
        <v>52</v>
      </c>
      <c r="B22" s="16" t="s">
        <v>51</v>
      </c>
      <c r="C22" s="20">
        <v>317249</v>
      </c>
      <c r="D22" s="20">
        <v>254508</v>
      </c>
      <c r="E22" s="20">
        <v>77.088577915987955</v>
      </c>
      <c r="F22" s="20">
        <v>12300</v>
      </c>
      <c r="G22" s="20">
        <v>4.6250879999999999</v>
      </c>
      <c r="H22" s="20">
        <v>60841</v>
      </c>
      <c r="I22" s="20">
        <v>18.769744311170346</v>
      </c>
      <c r="J22" s="20">
        <v>16645</v>
      </c>
      <c r="K22" s="21">
        <v>5.203546352046718E-2</v>
      </c>
      <c r="L22" s="20">
        <v>326000</v>
      </c>
      <c r="M22" s="20">
        <v>1.03</v>
      </c>
    </row>
    <row r="23" spans="1:13" x14ac:dyDescent="0.3">
      <c r="A23" s="15" t="s">
        <v>54</v>
      </c>
      <c r="B23" s="16" t="s">
        <v>53</v>
      </c>
      <c r="C23" s="20">
        <v>206398</v>
      </c>
      <c r="D23" s="20">
        <v>172236</v>
      </c>
      <c r="E23" s="20">
        <v>77.364842470099148</v>
      </c>
      <c r="F23" s="20">
        <v>8600</v>
      </c>
      <c r="G23" s="20">
        <v>4.7488552400000001</v>
      </c>
      <c r="H23" s="20">
        <v>42115</v>
      </c>
      <c r="I23" s="20">
        <v>19.941003229197246</v>
      </c>
      <c r="J23" s="20">
        <v>9214</v>
      </c>
      <c r="K23" s="21">
        <v>4.4559650641506146E-2</v>
      </c>
      <c r="L23" s="20">
        <v>133000</v>
      </c>
      <c r="M23" s="20">
        <v>0.64</v>
      </c>
    </row>
    <row r="24" spans="1:13" x14ac:dyDescent="0.3">
      <c r="A24" s="15" t="s">
        <v>56</v>
      </c>
      <c r="B24" s="16" t="s">
        <v>55</v>
      </c>
      <c r="C24" s="20">
        <v>328473</v>
      </c>
      <c r="D24" s="20">
        <v>270964</v>
      </c>
      <c r="E24" s="20">
        <v>77.451142357159469</v>
      </c>
      <c r="F24" s="20">
        <v>10000</v>
      </c>
      <c r="G24" s="20">
        <v>3.5000000000000004</v>
      </c>
      <c r="H24" s="20">
        <v>64113</v>
      </c>
      <c r="I24" s="20">
        <v>19.614339733470391</v>
      </c>
      <c r="J24" s="20">
        <v>12172</v>
      </c>
      <c r="K24" s="21">
        <v>3.6933645665181876E-2</v>
      </c>
      <c r="L24" s="20">
        <v>294000</v>
      </c>
      <c r="M24" s="20">
        <v>0.89</v>
      </c>
    </row>
    <row r="25" spans="1:13" x14ac:dyDescent="0.3">
      <c r="A25" s="15" t="s">
        <v>58</v>
      </c>
      <c r="B25" s="16" t="s">
        <v>57</v>
      </c>
      <c r="C25" s="20">
        <v>117077</v>
      </c>
      <c r="D25" s="20">
        <v>88926</v>
      </c>
      <c r="E25" s="20">
        <v>74.369430730653434</v>
      </c>
      <c r="F25" s="20">
        <v>3900</v>
      </c>
      <c r="G25" s="20">
        <v>4.18701861</v>
      </c>
      <c r="H25" s="20">
        <v>24991</v>
      </c>
      <c r="I25" s="20">
        <v>21.683600426886937</v>
      </c>
      <c r="J25" s="20">
        <v>7159</v>
      </c>
      <c r="K25" s="21">
        <v>6.1210530365860959E-2</v>
      </c>
      <c r="L25" s="20">
        <v>86000</v>
      </c>
      <c r="M25" s="20">
        <v>0.73</v>
      </c>
    </row>
    <row r="26" spans="1:13" x14ac:dyDescent="0.3">
      <c r="A26" s="15" t="s">
        <v>60</v>
      </c>
      <c r="B26" s="16" t="s">
        <v>59</v>
      </c>
      <c r="C26" s="20">
        <v>130306</v>
      </c>
      <c r="D26" s="20">
        <v>98076</v>
      </c>
      <c r="E26" s="20">
        <v>73.467597270854384</v>
      </c>
      <c r="F26" s="20">
        <v>4400</v>
      </c>
      <c r="G26" s="20">
        <v>4.2777853700000001</v>
      </c>
      <c r="H26" s="20">
        <v>30081</v>
      </c>
      <c r="I26" s="20">
        <v>23.563556036002161</v>
      </c>
      <c r="J26" s="20">
        <v>7760</v>
      </c>
      <c r="K26" s="21">
        <v>5.9614350464776832E-2</v>
      </c>
      <c r="L26" s="20">
        <v>108000</v>
      </c>
      <c r="M26" s="20">
        <v>0.83</v>
      </c>
    </row>
    <row r="27" spans="1:13" x14ac:dyDescent="0.3">
      <c r="A27" s="15" t="s">
        <v>62</v>
      </c>
      <c r="B27" s="16" t="s">
        <v>61</v>
      </c>
      <c r="C27" s="20">
        <v>405777</v>
      </c>
      <c r="D27" s="20">
        <v>327102</v>
      </c>
      <c r="E27" s="20">
        <v>76.632432246762619</v>
      </c>
      <c r="F27" s="20">
        <v>12100</v>
      </c>
      <c r="G27" s="20">
        <v>3.5999999999999996</v>
      </c>
      <c r="H27" s="20">
        <v>83673</v>
      </c>
      <c r="I27" s="20">
        <v>20.529120520533294</v>
      </c>
      <c r="J27" s="20">
        <v>13569</v>
      </c>
      <c r="K27" s="21">
        <v>3.3368581546330905E-2</v>
      </c>
      <c r="L27" s="20">
        <v>393000</v>
      </c>
      <c r="M27" s="20">
        <v>0.97</v>
      </c>
    </row>
    <row r="28" spans="1:13" x14ac:dyDescent="0.3">
      <c r="A28" s="15" t="s">
        <v>64</v>
      </c>
      <c r="B28" s="16" t="s">
        <v>63</v>
      </c>
      <c r="C28" s="20">
        <v>190433</v>
      </c>
      <c r="D28" s="20">
        <v>138017</v>
      </c>
      <c r="E28" s="20">
        <v>69.636229450333175</v>
      </c>
      <c r="F28" s="20">
        <v>7800</v>
      </c>
      <c r="G28" s="20">
        <v>5.3455355400000002</v>
      </c>
      <c r="H28" s="20">
        <v>49657</v>
      </c>
      <c r="I28" s="20">
        <v>26.556533644230051</v>
      </c>
      <c r="J28" s="20">
        <v>8811</v>
      </c>
      <c r="K28" s="21">
        <v>4.4640911969601016E-2</v>
      </c>
      <c r="L28" s="20">
        <v>402000</v>
      </c>
      <c r="M28" s="20">
        <v>2.11</v>
      </c>
    </row>
    <row r="29" spans="1:13" x14ac:dyDescent="0.3">
      <c r="A29" s="15" t="s">
        <v>66</v>
      </c>
      <c r="B29" s="16" t="s">
        <v>65</v>
      </c>
      <c r="C29" s="20">
        <v>179400</v>
      </c>
      <c r="D29" s="20">
        <v>154799</v>
      </c>
      <c r="E29" s="20">
        <v>81.842392562940418</v>
      </c>
      <c r="F29" s="20">
        <v>5000</v>
      </c>
      <c r="G29" s="20">
        <v>3.1577377090551249</v>
      </c>
      <c r="H29" s="20">
        <v>29276</v>
      </c>
      <c r="I29" s="20">
        <v>16.142301033292529</v>
      </c>
      <c r="J29" s="20">
        <v>6202</v>
      </c>
      <c r="K29" s="21">
        <v>3.3952864533435524E-2</v>
      </c>
      <c r="L29" s="20">
        <v>127000</v>
      </c>
      <c r="M29" s="20">
        <v>0.71</v>
      </c>
    </row>
    <row r="30" spans="1:13" x14ac:dyDescent="0.3">
      <c r="A30" s="15" t="s">
        <v>68</v>
      </c>
      <c r="B30" s="16" t="s">
        <v>67</v>
      </c>
      <c r="C30" s="20">
        <v>226794</v>
      </c>
      <c r="D30" s="20">
        <v>183036</v>
      </c>
      <c r="E30" s="20">
        <v>76.089225671480037</v>
      </c>
      <c r="F30" s="20">
        <v>6500</v>
      </c>
      <c r="G30" s="20">
        <v>3.5</v>
      </c>
      <c r="H30" s="20">
        <v>46861</v>
      </c>
      <c r="I30" s="20">
        <v>20.81443743143064</v>
      </c>
      <c r="J30" s="20">
        <v>8981</v>
      </c>
      <c r="K30" s="21">
        <v>3.9393806474252127E-2</v>
      </c>
      <c r="L30" s="20">
        <v>222000</v>
      </c>
      <c r="M30" s="20">
        <v>0.98</v>
      </c>
    </row>
    <row r="31" spans="1:13" x14ac:dyDescent="0.3">
      <c r="A31" s="15" t="s">
        <v>70</v>
      </c>
      <c r="B31" s="16" t="s">
        <v>69</v>
      </c>
      <c r="C31" s="20">
        <v>207180</v>
      </c>
      <c r="D31" s="20">
        <v>171221</v>
      </c>
      <c r="E31" s="20">
        <v>81.643279498720318</v>
      </c>
      <c r="F31" s="20">
        <v>5600</v>
      </c>
      <c r="G31" s="20">
        <v>3.1</v>
      </c>
      <c r="H31" s="20">
        <v>31702</v>
      </c>
      <c r="I31" s="20">
        <v>15.543396189411546</v>
      </c>
      <c r="J31" s="20">
        <v>9572</v>
      </c>
      <c r="K31" s="21">
        <v>4.624199267625774E-2</v>
      </c>
      <c r="L31" s="20">
        <v>201000</v>
      </c>
      <c r="M31" s="20">
        <v>0.97</v>
      </c>
    </row>
    <row r="32" spans="1:13" x14ac:dyDescent="0.3">
      <c r="A32" s="15" t="s">
        <v>72</v>
      </c>
      <c r="B32" s="16" t="s">
        <v>71</v>
      </c>
      <c r="C32" s="20">
        <v>6585</v>
      </c>
      <c r="D32" s="20" t="s">
        <v>350</v>
      </c>
      <c r="E32" s="20" t="s">
        <v>350</v>
      </c>
      <c r="F32" s="20" t="s">
        <v>350</v>
      </c>
      <c r="G32" s="20" t="s">
        <v>350</v>
      </c>
      <c r="H32" s="20" t="s">
        <v>350</v>
      </c>
      <c r="I32" s="20" t="s">
        <v>350</v>
      </c>
      <c r="J32" s="20">
        <v>198</v>
      </c>
      <c r="K32" s="21">
        <v>2.6301806588735387E-2</v>
      </c>
      <c r="L32" s="20">
        <v>674000</v>
      </c>
      <c r="M32" s="20">
        <v>102.32</v>
      </c>
    </row>
    <row r="33" spans="1:13" x14ac:dyDescent="0.3">
      <c r="A33" s="15" t="s">
        <v>74</v>
      </c>
      <c r="B33" s="16" t="s">
        <v>73</v>
      </c>
      <c r="C33" s="20">
        <v>330159</v>
      </c>
      <c r="D33" s="20">
        <v>261954</v>
      </c>
      <c r="E33" s="20">
        <v>74.90685771523502</v>
      </c>
      <c r="F33" s="20">
        <v>10800</v>
      </c>
      <c r="G33" s="20">
        <v>4</v>
      </c>
      <c r="H33" s="20">
        <v>71463</v>
      </c>
      <c r="I33" s="20">
        <v>21.823695397244212</v>
      </c>
      <c r="J33" s="20">
        <v>16572</v>
      </c>
      <c r="K33" s="21">
        <v>5.002173283106346E-2</v>
      </c>
      <c r="L33" s="20">
        <v>282000</v>
      </c>
      <c r="M33" s="20">
        <v>0.85</v>
      </c>
    </row>
    <row r="34" spans="1:13" x14ac:dyDescent="0.3">
      <c r="A34" s="15" t="s">
        <v>76</v>
      </c>
      <c r="B34" s="16" t="s">
        <v>75</v>
      </c>
      <c r="C34" s="20">
        <v>328496</v>
      </c>
      <c r="D34" s="20">
        <v>237460</v>
      </c>
      <c r="E34" s="20">
        <v>71.37883612305329</v>
      </c>
      <c r="F34" s="20">
        <v>15200</v>
      </c>
      <c r="G34" s="20">
        <v>6</v>
      </c>
      <c r="H34" s="20">
        <v>74378</v>
      </c>
      <c r="I34" s="20">
        <v>23.037800602133483</v>
      </c>
      <c r="J34" s="20">
        <v>18956</v>
      </c>
      <c r="K34" s="21">
        <v>5.7391988858276059E-2</v>
      </c>
      <c r="L34" s="20">
        <v>206000</v>
      </c>
      <c r="M34" s="20">
        <v>0.63</v>
      </c>
    </row>
    <row r="35" spans="1:13" x14ac:dyDescent="0.3">
      <c r="A35" s="15" t="s">
        <v>78</v>
      </c>
      <c r="B35" s="16" t="s">
        <v>77</v>
      </c>
      <c r="C35" s="20">
        <v>249005</v>
      </c>
      <c r="D35" s="20">
        <v>181435</v>
      </c>
      <c r="E35" s="20">
        <v>71.25012159138808</v>
      </c>
      <c r="F35" s="20">
        <v>11300</v>
      </c>
      <c r="G35" s="20">
        <v>5.8565776500000002</v>
      </c>
      <c r="H35" s="20">
        <v>59714</v>
      </c>
      <c r="I35" s="20">
        <v>24.202360494147403</v>
      </c>
      <c r="J35" s="20">
        <v>13761</v>
      </c>
      <c r="K35" s="21">
        <v>5.3766297701423375E-2</v>
      </c>
      <c r="L35" s="20">
        <v>183000</v>
      </c>
      <c r="M35" s="20">
        <v>0.73</v>
      </c>
    </row>
    <row r="36" spans="1:13" x14ac:dyDescent="0.3">
      <c r="A36" s="15" t="s">
        <v>80</v>
      </c>
      <c r="B36" s="16" t="s">
        <v>79</v>
      </c>
      <c r="C36" s="20">
        <v>247841</v>
      </c>
      <c r="D36" s="20">
        <v>198785</v>
      </c>
      <c r="E36" s="20">
        <v>76.655400369813847</v>
      </c>
      <c r="F36" s="20">
        <v>13300</v>
      </c>
      <c r="G36" s="20">
        <v>6.2638958300000009</v>
      </c>
      <c r="H36" s="20">
        <v>45962</v>
      </c>
      <c r="I36" s="20">
        <v>18.515668746701689</v>
      </c>
      <c r="J36" s="20">
        <v>19019</v>
      </c>
      <c r="K36" s="21">
        <v>7.6480428505939405E-2</v>
      </c>
      <c r="L36" s="20">
        <v>144000</v>
      </c>
      <c r="M36" s="20">
        <v>0.57999999999999996</v>
      </c>
    </row>
    <row r="37" spans="1:13" x14ac:dyDescent="0.3">
      <c r="A37" s="15" t="s">
        <v>82</v>
      </c>
      <c r="B37" s="16" t="s">
        <v>81</v>
      </c>
      <c r="C37" s="20">
        <v>295387</v>
      </c>
      <c r="D37" s="20">
        <v>233506</v>
      </c>
      <c r="E37" s="20">
        <v>77.375495433396523</v>
      </c>
      <c r="F37" s="20">
        <v>8000</v>
      </c>
      <c r="G37" s="20">
        <v>3.3000000000000003</v>
      </c>
      <c r="H37" s="20">
        <v>57105</v>
      </c>
      <c r="I37" s="20">
        <v>19.681199379631227</v>
      </c>
      <c r="J37" s="20">
        <v>11716</v>
      </c>
      <c r="K37" s="21">
        <v>3.9786330155905637E-2</v>
      </c>
      <c r="L37" s="20">
        <v>284000</v>
      </c>
      <c r="M37" s="20">
        <v>0.96</v>
      </c>
    </row>
    <row r="38" spans="1:13" x14ac:dyDescent="0.3">
      <c r="A38" s="15" t="s">
        <v>84</v>
      </c>
      <c r="B38" s="16" t="s">
        <v>83</v>
      </c>
      <c r="C38" s="20">
        <v>64691</v>
      </c>
      <c r="D38" s="20">
        <v>49306</v>
      </c>
      <c r="E38" s="20">
        <v>74.273296569772867</v>
      </c>
      <c r="F38" s="20">
        <v>3200</v>
      </c>
      <c r="G38" s="20">
        <v>6.1230115500000002</v>
      </c>
      <c r="H38" s="20">
        <v>13537</v>
      </c>
      <c r="I38" s="20">
        <v>21.087640589463188</v>
      </c>
      <c r="J38" s="20">
        <v>4216</v>
      </c>
      <c r="K38" s="21">
        <v>6.4713195904772133E-2</v>
      </c>
      <c r="L38" s="20">
        <v>55000</v>
      </c>
      <c r="M38" s="20">
        <v>0.84</v>
      </c>
    </row>
    <row r="39" spans="1:13" x14ac:dyDescent="0.3">
      <c r="A39" s="15" t="s">
        <v>86</v>
      </c>
      <c r="B39" s="16" t="s">
        <v>85</v>
      </c>
      <c r="C39" s="20">
        <v>160961</v>
      </c>
      <c r="D39" s="20">
        <v>124874</v>
      </c>
      <c r="E39" s="20">
        <v>75.556233235208083</v>
      </c>
      <c r="F39" s="20">
        <v>7200</v>
      </c>
      <c r="G39" s="20">
        <v>5.39252149</v>
      </c>
      <c r="H39" s="20">
        <v>33124</v>
      </c>
      <c r="I39" s="20">
        <v>20.615015029966578</v>
      </c>
      <c r="J39" s="20">
        <v>10091</v>
      </c>
      <c r="K39" s="21">
        <v>6.2734687787531399E-2</v>
      </c>
      <c r="L39" s="20">
        <v>158000</v>
      </c>
      <c r="M39" s="20">
        <v>0.98</v>
      </c>
    </row>
    <row r="40" spans="1:13" x14ac:dyDescent="0.3">
      <c r="A40" s="15" t="s">
        <v>88</v>
      </c>
      <c r="B40" s="16" t="s">
        <v>87</v>
      </c>
      <c r="C40" s="20">
        <v>490011</v>
      </c>
      <c r="D40" s="20">
        <v>394636</v>
      </c>
      <c r="E40" s="20">
        <v>77.288236166740845</v>
      </c>
      <c r="F40" s="20">
        <v>18200</v>
      </c>
      <c r="G40" s="20">
        <v>4.3999999999999995</v>
      </c>
      <c r="H40" s="20">
        <v>90633</v>
      </c>
      <c r="I40" s="20">
        <v>18.673663650299162</v>
      </c>
      <c r="J40" s="20">
        <v>19977</v>
      </c>
      <c r="K40" s="21">
        <v>4.0567873055069308E-2</v>
      </c>
      <c r="L40" s="20">
        <v>356000</v>
      </c>
      <c r="M40" s="20">
        <v>0.73</v>
      </c>
    </row>
    <row r="41" spans="1:13" x14ac:dyDescent="0.3">
      <c r="A41" s="15" t="s">
        <v>90</v>
      </c>
      <c r="B41" s="16" t="s">
        <v>89</v>
      </c>
      <c r="C41" s="20">
        <v>467058</v>
      </c>
      <c r="D41" s="20">
        <v>380799</v>
      </c>
      <c r="E41" s="20">
        <v>78.648834079534154</v>
      </c>
      <c r="F41" s="20">
        <v>14300</v>
      </c>
      <c r="G41" s="20">
        <v>3.5999999999999996</v>
      </c>
      <c r="H41" s="20">
        <v>82705</v>
      </c>
      <c r="I41" s="20">
        <v>18.186995874638264</v>
      </c>
      <c r="J41" s="20">
        <v>17896</v>
      </c>
      <c r="K41" s="21">
        <v>3.8003822467615203E-2</v>
      </c>
      <c r="L41" s="20">
        <v>424000</v>
      </c>
      <c r="M41" s="20">
        <v>0.91</v>
      </c>
    </row>
    <row r="42" spans="1:13" x14ac:dyDescent="0.3">
      <c r="A42" s="15" t="s">
        <v>92</v>
      </c>
      <c r="B42" s="16" t="s">
        <v>91</v>
      </c>
      <c r="C42" s="20">
        <v>191890</v>
      </c>
      <c r="D42" s="20">
        <v>136760</v>
      </c>
      <c r="E42" s="20">
        <v>71.736472276113929</v>
      </c>
      <c r="F42" s="20">
        <v>7700</v>
      </c>
      <c r="G42" s="20">
        <v>5.3331658599999994</v>
      </c>
      <c r="H42" s="20">
        <v>39255</v>
      </c>
      <c r="I42" s="20">
        <v>21.332963790208197</v>
      </c>
      <c r="J42" s="20">
        <v>12293</v>
      </c>
      <c r="K42" s="21">
        <v>6.4066082968521995E-2</v>
      </c>
      <c r="L42" s="20">
        <v>140000</v>
      </c>
      <c r="M42" s="20">
        <v>0.73</v>
      </c>
    </row>
    <row r="43" spans="1:13" x14ac:dyDescent="0.3">
      <c r="A43" s="15" t="s">
        <v>94</v>
      </c>
      <c r="B43" s="16" t="s">
        <v>93</v>
      </c>
      <c r="C43" s="20">
        <v>208734</v>
      </c>
      <c r="D43" s="20">
        <v>169598</v>
      </c>
      <c r="E43" s="20">
        <v>76.472812078065544</v>
      </c>
      <c r="F43" s="20">
        <v>6800</v>
      </c>
      <c r="G43" s="20">
        <v>3.4000000000000004</v>
      </c>
      <c r="H43" s="20">
        <v>42092</v>
      </c>
      <c r="I43" s="20">
        <v>20.666257518104825</v>
      </c>
      <c r="J43" s="20">
        <v>7726</v>
      </c>
      <c r="K43" s="21">
        <v>3.7061377209603528E-2</v>
      </c>
      <c r="L43" s="20">
        <v>184000</v>
      </c>
      <c r="M43" s="20">
        <v>0.88</v>
      </c>
    </row>
    <row r="44" spans="1:13" x14ac:dyDescent="0.3">
      <c r="A44" s="15" t="s">
        <v>96</v>
      </c>
      <c r="B44" s="16" t="s">
        <v>95</v>
      </c>
      <c r="C44" s="20">
        <v>193637</v>
      </c>
      <c r="D44" s="20">
        <v>139889</v>
      </c>
      <c r="E44" s="20">
        <v>71.611951541020645</v>
      </c>
      <c r="F44" s="20">
        <v>9700</v>
      </c>
      <c r="G44" s="20">
        <v>6.3666577899999997</v>
      </c>
      <c r="H44" s="20">
        <v>45039</v>
      </c>
      <c r="I44" s="20">
        <v>23.559412466260749</v>
      </c>
      <c r="J44" s="20">
        <v>12737</v>
      </c>
      <c r="K44" s="21">
        <v>6.549764739156147E-2</v>
      </c>
      <c r="L44" s="20">
        <v>132000</v>
      </c>
      <c r="M44" s="20">
        <v>0.68</v>
      </c>
    </row>
    <row r="45" spans="1:13" x14ac:dyDescent="0.3">
      <c r="A45" s="15" t="s">
        <v>98</v>
      </c>
      <c r="B45" s="16" t="s">
        <v>97</v>
      </c>
      <c r="C45" s="20">
        <v>222463</v>
      </c>
      <c r="D45" s="20">
        <v>174893</v>
      </c>
      <c r="E45" s="20">
        <v>75.669217747055086</v>
      </c>
      <c r="F45" s="20">
        <v>11700</v>
      </c>
      <c r="G45" s="20">
        <v>6.2702558199999991</v>
      </c>
      <c r="H45" s="20">
        <v>42408</v>
      </c>
      <c r="I45" s="20">
        <v>18.695774846582495</v>
      </c>
      <c r="J45" s="20">
        <v>16945</v>
      </c>
      <c r="K45" s="21">
        <v>7.6945432088674562E-2</v>
      </c>
      <c r="L45" s="20">
        <v>158000</v>
      </c>
      <c r="M45" s="20">
        <v>0.71</v>
      </c>
    </row>
    <row r="46" spans="1:13" x14ac:dyDescent="0.3">
      <c r="A46" s="15" t="s">
        <v>100</v>
      </c>
      <c r="B46" s="16" t="s">
        <v>99</v>
      </c>
      <c r="C46" s="20">
        <v>195857</v>
      </c>
      <c r="D46" s="20">
        <v>151802</v>
      </c>
      <c r="E46" s="20">
        <v>75.050606762101495</v>
      </c>
      <c r="F46" s="20">
        <v>5300</v>
      </c>
      <c r="G46" s="20">
        <v>3.3996101299999997</v>
      </c>
      <c r="H46" s="20">
        <v>41878</v>
      </c>
      <c r="I46" s="20">
        <v>21.736512649095307</v>
      </c>
      <c r="J46" s="20">
        <v>7799</v>
      </c>
      <c r="K46" s="21">
        <v>3.9695829876469059E-2</v>
      </c>
      <c r="L46" s="20">
        <v>150000</v>
      </c>
      <c r="M46" s="20">
        <v>0.77</v>
      </c>
    </row>
    <row r="47" spans="1:13" x14ac:dyDescent="0.3">
      <c r="A47" s="15" t="s">
        <v>102</v>
      </c>
      <c r="B47" s="16" t="s">
        <v>101</v>
      </c>
      <c r="C47" s="20">
        <v>317861</v>
      </c>
      <c r="D47" s="20">
        <v>258765</v>
      </c>
      <c r="E47" s="20">
        <v>76.293289141434002</v>
      </c>
      <c r="F47" s="20">
        <v>11800</v>
      </c>
      <c r="G47" s="20">
        <v>4.3999999999999995</v>
      </c>
      <c r="H47" s="20">
        <v>59239</v>
      </c>
      <c r="I47" s="20">
        <v>18.628206297345656</v>
      </c>
      <c r="J47" s="20">
        <v>16773</v>
      </c>
      <c r="K47" s="21">
        <v>5.2728535905262802E-2</v>
      </c>
      <c r="L47" s="20">
        <v>250000</v>
      </c>
      <c r="M47" s="20">
        <v>0.79</v>
      </c>
    </row>
    <row r="48" spans="1:13" x14ac:dyDescent="0.3">
      <c r="A48" s="15" t="s">
        <v>104</v>
      </c>
      <c r="B48" s="16" t="s">
        <v>103</v>
      </c>
      <c r="C48" s="20">
        <v>213093</v>
      </c>
      <c r="D48" s="20">
        <v>159839</v>
      </c>
      <c r="E48" s="20">
        <v>69.751358174973504</v>
      </c>
      <c r="F48" s="20">
        <v>11300</v>
      </c>
      <c r="G48" s="20">
        <v>6.5902515699999995</v>
      </c>
      <c r="H48" s="20">
        <v>57563</v>
      </c>
      <c r="I48" s="20">
        <v>25.952075020851652</v>
      </c>
      <c r="J48" s="20">
        <v>15352</v>
      </c>
      <c r="K48" s="21">
        <v>7.2132688060893665E-2</v>
      </c>
      <c r="L48" s="20">
        <v>135000</v>
      </c>
      <c r="M48" s="20">
        <v>0.63</v>
      </c>
    </row>
    <row r="49" spans="1:13" x14ac:dyDescent="0.3">
      <c r="A49" s="15" t="s">
        <v>106</v>
      </c>
      <c r="B49" s="16" t="s">
        <v>105</v>
      </c>
      <c r="C49" s="20">
        <v>899356</v>
      </c>
      <c r="D49" s="20">
        <v>716303</v>
      </c>
      <c r="E49" s="20">
        <v>76.047878196230258</v>
      </c>
      <c r="F49" s="20">
        <v>29200</v>
      </c>
      <c r="G49" s="20">
        <v>3.9</v>
      </c>
      <c r="H49" s="20">
        <v>189983</v>
      </c>
      <c r="I49" s="20">
        <v>21.147687516070899</v>
      </c>
      <c r="J49" s="20">
        <v>42893</v>
      </c>
      <c r="K49" s="21">
        <v>4.7460766555611739E-2</v>
      </c>
      <c r="L49" s="20">
        <v>715000</v>
      </c>
      <c r="M49" s="20">
        <v>0.79</v>
      </c>
    </row>
    <row r="50" spans="1:13" x14ac:dyDescent="0.3">
      <c r="A50" s="15" t="s">
        <v>108</v>
      </c>
      <c r="B50" s="16" t="s">
        <v>107</v>
      </c>
      <c r="C50" s="20">
        <v>127283</v>
      </c>
      <c r="D50" s="20">
        <v>98110</v>
      </c>
      <c r="E50" s="20">
        <v>74.947621876856687</v>
      </c>
      <c r="F50" s="20">
        <v>6400</v>
      </c>
      <c r="G50" s="20">
        <v>6.1426379099999995</v>
      </c>
      <c r="H50" s="20">
        <v>25170</v>
      </c>
      <c r="I50" s="20">
        <v>19.676975515181837</v>
      </c>
      <c r="J50" s="20">
        <v>8573</v>
      </c>
      <c r="K50" s="21">
        <v>6.7461972473815496E-2</v>
      </c>
      <c r="L50" s="20">
        <v>104000</v>
      </c>
      <c r="M50" s="20">
        <v>0.81</v>
      </c>
    </row>
    <row r="51" spans="1:13" x14ac:dyDescent="0.3">
      <c r="A51" s="15" t="s">
        <v>110</v>
      </c>
      <c r="B51" s="16" t="s">
        <v>109</v>
      </c>
      <c r="C51" s="20">
        <v>384540</v>
      </c>
      <c r="D51" s="20">
        <v>320001</v>
      </c>
      <c r="E51" s="20">
        <v>78.982088144559398</v>
      </c>
      <c r="F51" s="20">
        <v>11300</v>
      </c>
      <c r="G51" s="20">
        <v>3.4000000000000004</v>
      </c>
      <c r="H51" s="20">
        <v>67368</v>
      </c>
      <c r="I51" s="20">
        <v>17.747990547472082</v>
      </c>
      <c r="J51" s="20">
        <v>15245</v>
      </c>
      <c r="K51" s="21">
        <v>3.9490419461044493E-2</v>
      </c>
      <c r="L51" s="20">
        <v>359000</v>
      </c>
      <c r="M51" s="20">
        <v>0.93</v>
      </c>
    </row>
    <row r="52" spans="1:13" x14ac:dyDescent="0.3">
      <c r="A52" s="15" t="s">
        <v>112</v>
      </c>
      <c r="B52" s="16" t="s">
        <v>111</v>
      </c>
      <c r="C52" s="20">
        <v>194439</v>
      </c>
      <c r="D52" s="20">
        <v>153760</v>
      </c>
      <c r="E52" s="20">
        <v>75.637429624529133</v>
      </c>
      <c r="F52" s="20">
        <v>9400</v>
      </c>
      <c r="G52" s="20">
        <v>5.7349793500000006</v>
      </c>
      <c r="H52" s="20">
        <v>38182</v>
      </c>
      <c r="I52" s="20">
        <v>19.331483656689212</v>
      </c>
      <c r="J52" s="20">
        <v>12845</v>
      </c>
      <c r="K52" s="21">
        <v>6.5919121420507029E-2</v>
      </c>
      <c r="L52" s="20">
        <v>107000</v>
      </c>
      <c r="M52" s="20">
        <v>0.55000000000000004</v>
      </c>
    </row>
    <row r="53" spans="1:13" x14ac:dyDescent="0.3">
      <c r="A53" s="15" t="s">
        <v>114</v>
      </c>
      <c r="B53" s="16" t="s">
        <v>113</v>
      </c>
      <c r="C53" s="20">
        <v>201333</v>
      </c>
      <c r="D53" s="20">
        <v>153437</v>
      </c>
      <c r="E53" s="20">
        <v>72.486785141955082</v>
      </c>
      <c r="F53" s="20">
        <v>11000</v>
      </c>
      <c r="G53" s="20">
        <v>6.7178081599999997</v>
      </c>
      <c r="H53" s="20">
        <v>49796</v>
      </c>
      <c r="I53" s="20">
        <v>23.820708459900978</v>
      </c>
      <c r="J53" s="20">
        <v>14990</v>
      </c>
      <c r="K53" s="21">
        <v>7.4705712320711271E-2</v>
      </c>
      <c r="L53" s="20">
        <v>156000</v>
      </c>
      <c r="M53" s="20">
        <v>0.77</v>
      </c>
    </row>
    <row r="54" spans="1:13" x14ac:dyDescent="0.3">
      <c r="A54" s="15" t="s">
        <v>116</v>
      </c>
      <c r="B54" s="16" t="s">
        <v>115</v>
      </c>
      <c r="C54" s="20">
        <v>79668</v>
      </c>
      <c r="D54" s="20">
        <v>59102</v>
      </c>
      <c r="E54" s="20">
        <v>72.975844544861047</v>
      </c>
      <c r="F54" s="20">
        <v>2800</v>
      </c>
      <c r="G54" s="20">
        <v>4.4867905500000003</v>
      </c>
      <c r="H54" s="20">
        <v>19543</v>
      </c>
      <c r="I54" s="20">
        <v>25.016961302628044</v>
      </c>
      <c r="J54" s="20">
        <v>5061</v>
      </c>
      <c r="K54" s="21">
        <v>6.3500627352572142E-2</v>
      </c>
      <c r="L54" s="20">
        <v>72000</v>
      </c>
      <c r="M54" s="20">
        <v>0.9</v>
      </c>
    </row>
    <row r="55" spans="1:13" x14ac:dyDescent="0.3">
      <c r="A55" s="15" t="s">
        <v>118</v>
      </c>
      <c r="B55" s="16" t="s">
        <v>117</v>
      </c>
      <c r="C55" s="20">
        <v>130899</v>
      </c>
      <c r="D55" s="20">
        <v>98552</v>
      </c>
      <c r="E55" s="20">
        <v>76.819404856004539</v>
      </c>
      <c r="F55" s="20">
        <v>6900</v>
      </c>
      <c r="G55" s="20">
        <v>6.50367271</v>
      </c>
      <c r="H55" s="20">
        <v>21046</v>
      </c>
      <c r="I55" s="20">
        <v>16.803596094118024</v>
      </c>
      <c r="J55" s="20">
        <v>8636</v>
      </c>
      <c r="K55" s="21">
        <v>6.6990916354440586E-2</v>
      </c>
      <c r="L55" s="20">
        <v>159000</v>
      </c>
      <c r="M55" s="20">
        <v>1.22</v>
      </c>
    </row>
    <row r="56" spans="1:13" x14ac:dyDescent="0.3">
      <c r="A56" s="15" t="s">
        <v>120</v>
      </c>
      <c r="B56" s="16" t="s">
        <v>119</v>
      </c>
      <c r="C56" s="20">
        <v>827527</v>
      </c>
      <c r="D56" s="20">
        <v>677316</v>
      </c>
      <c r="E56" s="20">
        <v>77.523998635905201</v>
      </c>
      <c r="F56" s="20">
        <v>28100</v>
      </c>
      <c r="G56" s="20">
        <v>3.6999999999999997</v>
      </c>
      <c r="H56" s="20">
        <v>161022</v>
      </c>
      <c r="I56" s="20">
        <v>19.472453266450763</v>
      </c>
      <c r="J56" s="20">
        <v>28753</v>
      </c>
      <c r="K56" s="21">
        <v>3.4656198171790026E-2</v>
      </c>
      <c r="L56" s="20">
        <v>725000</v>
      </c>
      <c r="M56" s="20">
        <v>0.88</v>
      </c>
    </row>
    <row r="57" spans="1:13" x14ac:dyDescent="0.3">
      <c r="A57" s="15" t="s">
        <v>122</v>
      </c>
      <c r="B57" s="16" t="s">
        <v>121</v>
      </c>
      <c r="C57" s="20">
        <v>186635</v>
      </c>
      <c r="D57" s="20">
        <v>154035</v>
      </c>
      <c r="E57" s="20">
        <v>75.251671096077956</v>
      </c>
      <c r="F57" s="20">
        <v>10600</v>
      </c>
      <c r="G57" s="20">
        <v>6.4331928499999993</v>
      </c>
      <c r="H57" s="20">
        <v>40839</v>
      </c>
      <c r="I57" s="20">
        <v>20.555991785455426</v>
      </c>
      <c r="J57" s="20">
        <v>15769</v>
      </c>
      <c r="K57" s="21">
        <v>8.5582480801063732E-2</v>
      </c>
      <c r="L57" s="20">
        <v>89000</v>
      </c>
      <c r="M57" s="20">
        <v>0.48</v>
      </c>
    </row>
    <row r="58" spans="1:13" x14ac:dyDescent="0.3">
      <c r="A58" s="15" t="s">
        <v>124</v>
      </c>
      <c r="B58" s="16" t="s">
        <v>123</v>
      </c>
      <c r="C58" s="20">
        <v>157762</v>
      </c>
      <c r="D58" s="20">
        <v>118919</v>
      </c>
      <c r="E58" s="20">
        <v>73.550238378260929</v>
      </c>
      <c r="F58" s="20">
        <v>7000</v>
      </c>
      <c r="G58" s="20">
        <v>5.5882039199999998</v>
      </c>
      <c r="H58" s="20">
        <v>32042</v>
      </c>
      <c r="I58" s="20">
        <v>20.477523422421619</v>
      </c>
      <c r="J58" s="20">
        <v>8558</v>
      </c>
      <c r="K58" s="21">
        <v>5.4201606161173463E-2</v>
      </c>
      <c r="L58" s="20">
        <v>90000</v>
      </c>
      <c r="M58" s="20">
        <v>0.56999999999999995</v>
      </c>
    </row>
    <row r="59" spans="1:13" x14ac:dyDescent="0.3">
      <c r="A59" s="15" t="s">
        <v>126</v>
      </c>
      <c r="B59" s="16" t="s">
        <v>125</v>
      </c>
      <c r="C59" s="20">
        <v>57470</v>
      </c>
      <c r="D59" s="20">
        <v>38613</v>
      </c>
      <c r="E59" s="20">
        <v>67.113462460276594</v>
      </c>
      <c r="F59" s="20">
        <v>3300</v>
      </c>
      <c r="G59" s="20">
        <v>7.8599406100000007</v>
      </c>
      <c r="H59" s="20">
        <v>15272</v>
      </c>
      <c r="I59" s="20">
        <v>27.113107390771745</v>
      </c>
      <c r="J59" s="20">
        <v>4698</v>
      </c>
      <c r="K59" s="21">
        <v>8.1746998433965545E-2</v>
      </c>
      <c r="L59" s="20">
        <v>35000</v>
      </c>
      <c r="M59" s="20">
        <v>0.6</v>
      </c>
    </row>
    <row r="60" spans="1:13" x14ac:dyDescent="0.3">
      <c r="A60" s="15" t="s">
        <v>128</v>
      </c>
      <c r="B60" s="16" t="s">
        <v>127</v>
      </c>
      <c r="C60" s="20">
        <v>160180</v>
      </c>
      <c r="D60" s="20">
        <v>134240</v>
      </c>
      <c r="E60" s="20">
        <v>77.487154969468463</v>
      </c>
      <c r="F60" s="20">
        <v>6900</v>
      </c>
      <c r="G60" s="20">
        <v>4.9750200299999996</v>
      </c>
      <c r="H60" s="20">
        <v>31618</v>
      </c>
      <c r="I60" s="20">
        <v>19.134707907939408</v>
      </c>
      <c r="J60" s="20">
        <v>8606</v>
      </c>
      <c r="K60" s="21">
        <v>5.3478328413857384E-2</v>
      </c>
      <c r="L60" s="20">
        <v>98000</v>
      </c>
      <c r="M60" s="20">
        <v>0.61</v>
      </c>
    </row>
    <row r="61" spans="1:13" x14ac:dyDescent="0.3">
      <c r="A61" s="15" t="s">
        <v>130</v>
      </c>
      <c r="B61" s="16" t="s">
        <v>129</v>
      </c>
      <c r="C61" s="20">
        <v>112892</v>
      </c>
      <c r="D61" s="20">
        <v>93324</v>
      </c>
      <c r="E61" s="20">
        <v>77.780811942472241</v>
      </c>
      <c r="F61" s="20">
        <v>3100</v>
      </c>
      <c r="G61" s="20">
        <v>3.2564809499999998</v>
      </c>
      <c r="H61" s="20">
        <v>21720</v>
      </c>
      <c r="I61" s="20">
        <v>19.770617149098854</v>
      </c>
      <c r="J61" s="20">
        <v>4029</v>
      </c>
      <c r="K61" s="21">
        <v>3.56520277146068E-2</v>
      </c>
      <c r="L61" s="20">
        <v>107000</v>
      </c>
      <c r="M61" s="20">
        <v>0.95</v>
      </c>
    </row>
    <row r="62" spans="1:13" x14ac:dyDescent="0.3">
      <c r="A62" s="15" t="s">
        <v>132</v>
      </c>
      <c r="B62" s="16" t="s">
        <v>131</v>
      </c>
      <c r="C62" s="20">
        <v>739879</v>
      </c>
      <c r="D62" s="20">
        <v>617561</v>
      </c>
      <c r="E62" s="20">
        <v>78.971120340383649</v>
      </c>
      <c r="F62" s="20">
        <v>22600</v>
      </c>
      <c r="G62" s="20">
        <v>3.5000000000000004</v>
      </c>
      <c r="H62" s="20">
        <v>136076</v>
      </c>
      <c r="I62" s="20">
        <v>18.195335503074098</v>
      </c>
      <c r="J62" s="20">
        <v>30574</v>
      </c>
      <c r="K62" s="21">
        <v>4.1143081680603516E-2</v>
      </c>
      <c r="L62" s="20">
        <v>738000</v>
      </c>
      <c r="M62" s="20">
        <v>1</v>
      </c>
    </row>
    <row r="63" spans="1:13" x14ac:dyDescent="0.3">
      <c r="A63" s="15" t="s">
        <v>134</v>
      </c>
      <c r="B63" s="16" t="s">
        <v>133</v>
      </c>
      <c r="C63" s="20">
        <v>198249</v>
      </c>
      <c r="D63" s="20">
        <v>157562</v>
      </c>
      <c r="E63" s="20">
        <v>74.813923102896482</v>
      </c>
      <c r="F63" s="20">
        <v>10000</v>
      </c>
      <c r="G63" s="20">
        <v>5.9794654700000001</v>
      </c>
      <c r="H63" s="20">
        <v>36892</v>
      </c>
      <c r="I63" s="20">
        <v>18.05325151332756</v>
      </c>
      <c r="J63" s="20">
        <v>10998</v>
      </c>
      <c r="K63" s="21">
        <v>5.5169576973047266E-2</v>
      </c>
      <c r="L63" s="20">
        <v>206000</v>
      </c>
      <c r="M63" s="20">
        <v>1.04</v>
      </c>
    </row>
    <row r="64" spans="1:13" x14ac:dyDescent="0.3">
      <c r="A64" s="15" t="s">
        <v>136</v>
      </c>
      <c r="B64" s="16" t="s">
        <v>135</v>
      </c>
      <c r="C64" s="20">
        <v>178559</v>
      </c>
      <c r="D64" s="20">
        <v>140887</v>
      </c>
      <c r="E64" s="20">
        <v>75.193958310110361</v>
      </c>
      <c r="F64" s="20">
        <v>9100</v>
      </c>
      <c r="G64" s="20">
        <v>6.0968700200000008</v>
      </c>
      <c r="H64" s="20">
        <v>36972</v>
      </c>
      <c r="I64" s="20">
        <v>20.606398394827778</v>
      </c>
      <c r="J64" s="20">
        <v>13046</v>
      </c>
      <c r="K64" s="21">
        <v>7.3381594415664039E-2</v>
      </c>
      <c r="L64" s="20">
        <v>185000</v>
      </c>
      <c r="M64" s="20">
        <v>1.04</v>
      </c>
    </row>
    <row r="65" spans="1:13" x14ac:dyDescent="0.3">
      <c r="A65" s="15" t="s">
        <v>138</v>
      </c>
      <c r="B65" s="16" t="s">
        <v>137</v>
      </c>
      <c r="C65" s="20">
        <v>79564</v>
      </c>
      <c r="D65" s="20">
        <v>58587</v>
      </c>
      <c r="E65" s="20">
        <v>73.177020708082836</v>
      </c>
      <c r="F65" s="20">
        <v>3100</v>
      </c>
      <c r="G65" s="20">
        <v>4.96576079</v>
      </c>
      <c r="H65" s="20">
        <v>16651</v>
      </c>
      <c r="I65" s="20">
        <v>22.245824983299933</v>
      </c>
      <c r="J65" s="20">
        <v>4480</v>
      </c>
      <c r="K65" s="21">
        <v>5.6304749456432941E-2</v>
      </c>
      <c r="L65" s="20">
        <v>64000</v>
      </c>
      <c r="M65" s="20">
        <v>0.8</v>
      </c>
    </row>
    <row r="66" spans="1:13" x14ac:dyDescent="0.3">
      <c r="A66" s="15" t="s">
        <v>140</v>
      </c>
      <c r="B66" s="16" t="s">
        <v>139</v>
      </c>
      <c r="C66" s="20">
        <v>1326</v>
      </c>
      <c r="D66" s="20" t="s">
        <v>350</v>
      </c>
      <c r="E66" s="20" t="s">
        <v>350</v>
      </c>
      <c r="F66" s="20" t="s">
        <v>350</v>
      </c>
      <c r="G66" s="20" t="s">
        <v>350</v>
      </c>
      <c r="H66" s="20" t="s">
        <v>350</v>
      </c>
      <c r="I66" s="20" t="s">
        <v>350</v>
      </c>
      <c r="J66" s="20">
        <v>47</v>
      </c>
      <c r="K66" s="21">
        <v>3.637770897832817E-2</v>
      </c>
      <c r="L66" s="20">
        <v>1000</v>
      </c>
      <c r="M66" s="20">
        <v>1.02</v>
      </c>
    </row>
    <row r="67" spans="1:13" x14ac:dyDescent="0.3">
      <c r="A67" s="15" t="s">
        <v>142</v>
      </c>
      <c r="B67" s="16" t="s">
        <v>141</v>
      </c>
      <c r="C67" s="20">
        <v>182531</v>
      </c>
      <c r="D67" s="20">
        <v>137759</v>
      </c>
      <c r="E67" s="20">
        <v>74.976216814159287</v>
      </c>
      <c r="F67" s="20">
        <v>10000</v>
      </c>
      <c r="G67" s="20">
        <v>6.7407952500000006</v>
      </c>
      <c r="H67" s="20">
        <v>37759</v>
      </c>
      <c r="I67" s="20">
        <v>20.884402654867255</v>
      </c>
      <c r="J67" s="20">
        <v>10862</v>
      </c>
      <c r="K67" s="21">
        <v>5.8053275183854967E-2</v>
      </c>
      <c r="L67" s="20">
        <v>263000</v>
      </c>
      <c r="M67" s="20">
        <v>1.44</v>
      </c>
    </row>
    <row r="68" spans="1:13" x14ac:dyDescent="0.3">
      <c r="A68" s="15" t="s">
        <v>144</v>
      </c>
      <c r="B68" s="16" t="s">
        <v>143</v>
      </c>
      <c r="C68" s="20">
        <v>104804</v>
      </c>
      <c r="D68" s="20">
        <v>78570</v>
      </c>
      <c r="E68" s="20">
        <v>72.248440518641686</v>
      </c>
      <c r="F68" s="20">
        <v>5000</v>
      </c>
      <c r="G68" s="20">
        <v>5.9478903399999998</v>
      </c>
      <c r="H68" s="20">
        <v>24337</v>
      </c>
      <c r="I68" s="20">
        <v>23.391739794888551</v>
      </c>
      <c r="J68" s="20">
        <v>4884</v>
      </c>
      <c r="K68" s="21">
        <v>4.6516500785751702E-2</v>
      </c>
      <c r="L68" s="20">
        <v>161000</v>
      </c>
      <c r="M68" s="20">
        <v>1.54</v>
      </c>
    </row>
    <row r="69" spans="1:13" x14ac:dyDescent="0.3">
      <c r="A69" s="15" t="s">
        <v>146</v>
      </c>
      <c r="B69" s="16" t="s">
        <v>145</v>
      </c>
      <c r="C69" s="20">
        <v>953935</v>
      </c>
      <c r="D69" s="20">
        <v>778387</v>
      </c>
      <c r="E69" s="20">
        <v>78.830664977124599</v>
      </c>
      <c r="F69" s="20">
        <v>33100</v>
      </c>
      <c r="G69" s="20">
        <v>4.1000000000000005</v>
      </c>
      <c r="H69" s="20">
        <v>172116</v>
      </c>
      <c r="I69" s="20">
        <v>18.189984707460162</v>
      </c>
      <c r="J69" s="20">
        <v>49128</v>
      </c>
      <c r="K69" s="21">
        <v>5.1384713863455229E-2</v>
      </c>
      <c r="L69" s="20">
        <v>772000</v>
      </c>
      <c r="M69" s="20">
        <v>0.81</v>
      </c>
    </row>
    <row r="70" spans="1:13" x14ac:dyDescent="0.3">
      <c r="A70" s="15" t="s">
        <v>148</v>
      </c>
      <c r="B70" s="16" t="s">
        <v>147</v>
      </c>
      <c r="C70" s="20">
        <v>168216</v>
      </c>
      <c r="D70" s="20">
        <v>127152</v>
      </c>
      <c r="E70" s="20">
        <v>73.517826482173518</v>
      </c>
      <c r="F70" s="20">
        <v>7200</v>
      </c>
      <c r="G70" s="20">
        <v>5.3358959200000005</v>
      </c>
      <c r="H70" s="20">
        <v>37942</v>
      </c>
      <c r="I70" s="20">
        <v>22.541989222716659</v>
      </c>
      <c r="J70" s="20">
        <v>14355</v>
      </c>
      <c r="K70" s="21">
        <v>8.5724523006180761E-2</v>
      </c>
      <c r="L70" s="20">
        <v>138000</v>
      </c>
      <c r="M70" s="20">
        <v>0.82</v>
      </c>
    </row>
    <row r="71" spans="1:13" x14ac:dyDescent="0.3">
      <c r="A71" s="15" t="s">
        <v>150</v>
      </c>
      <c r="B71" s="16" t="s">
        <v>149</v>
      </c>
      <c r="C71" s="20">
        <v>116839</v>
      </c>
      <c r="D71" s="20">
        <v>94892</v>
      </c>
      <c r="E71" s="20">
        <v>77.154141634656241</v>
      </c>
      <c r="F71" s="20">
        <v>4800</v>
      </c>
      <c r="G71" s="20">
        <v>4.8575933100000004</v>
      </c>
      <c r="H71" s="20">
        <v>22840</v>
      </c>
      <c r="I71" s="20">
        <v>19.031271612242008</v>
      </c>
      <c r="J71" s="20">
        <v>4829</v>
      </c>
      <c r="K71" s="21">
        <v>4.0964346004088797E-2</v>
      </c>
      <c r="L71" s="20">
        <v>91000</v>
      </c>
      <c r="M71" s="20">
        <v>0.78</v>
      </c>
    </row>
    <row r="72" spans="1:13" x14ac:dyDescent="0.3">
      <c r="A72" s="15" t="s">
        <v>152</v>
      </c>
      <c r="B72" s="16" t="s">
        <v>151</v>
      </c>
      <c r="C72" s="20">
        <v>272032</v>
      </c>
      <c r="D72" s="20">
        <v>203691</v>
      </c>
      <c r="E72" s="20">
        <v>72.538616767565586</v>
      </c>
      <c r="F72" s="20">
        <v>9400</v>
      </c>
      <c r="G72" s="20">
        <v>4.4161959099999999</v>
      </c>
      <c r="H72" s="20">
        <v>68633</v>
      </c>
      <c r="I72" s="20">
        <v>25.181801504311135</v>
      </c>
      <c r="J72" s="20">
        <v>16068</v>
      </c>
      <c r="K72" s="21">
        <v>5.8876336974324955E-2</v>
      </c>
      <c r="L72" s="20">
        <v>190000</v>
      </c>
      <c r="M72" s="20">
        <v>0.7</v>
      </c>
    </row>
    <row r="73" spans="1:13" x14ac:dyDescent="0.3">
      <c r="A73" s="15" t="s">
        <v>154</v>
      </c>
      <c r="B73" s="16" t="s">
        <v>153</v>
      </c>
      <c r="C73" s="20">
        <v>94311</v>
      </c>
      <c r="D73" s="20">
        <v>71399</v>
      </c>
      <c r="E73" s="20">
        <v>75.274040321540653</v>
      </c>
      <c r="F73" s="20">
        <v>2700</v>
      </c>
      <c r="G73" s="20">
        <v>3.6447484600000002</v>
      </c>
      <c r="H73" s="20">
        <v>20717</v>
      </c>
      <c r="I73" s="20">
        <v>22.263895456304002</v>
      </c>
      <c r="J73" s="20">
        <v>7114</v>
      </c>
      <c r="K73" s="21">
        <v>7.4991566874683752E-2</v>
      </c>
      <c r="L73" s="20">
        <v>80000</v>
      </c>
      <c r="M73" s="20">
        <v>0.85</v>
      </c>
    </row>
    <row r="74" spans="1:13" x14ac:dyDescent="0.3">
      <c r="A74" s="15" t="s">
        <v>156</v>
      </c>
      <c r="B74" s="16" t="s">
        <v>155</v>
      </c>
      <c r="C74" s="20">
        <v>242234</v>
      </c>
      <c r="D74" s="20">
        <v>193514</v>
      </c>
      <c r="E74" s="20">
        <v>77.405442634241524</v>
      </c>
      <c r="F74" s="20">
        <v>13100</v>
      </c>
      <c r="G74" s="20">
        <v>6.2814854399999991</v>
      </c>
      <c r="H74" s="20">
        <v>36146</v>
      </c>
      <c r="I74" s="20">
        <v>14.818428539803055</v>
      </c>
      <c r="J74" s="20">
        <v>17173</v>
      </c>
      <c r="K74" s="21">
        <v>7.2143034183186933E-2</v>
      </c>
      <c r="L74" s="20">
        <v>184000</v>
      </c>
      <c r="M74" s="20">
        <v>0.76</v>
      </c>
    </row>
    <row r="75" spans="1:13" x14ac:dyDescent="0.3">
      <c r="A75" s="15" t="s">
        <v>158</v>
      </c>
      <c r="B75" s="16" t="s">
        <v>157</v>
      </c>
      <c r="C75" s="20">
        <v>741506</v>
      </c>
      <c r="D75" s="20">
        <v>572907</v>
      </c>
      <c r="E75" s="20">
        <v>76.156990347953567</v>
      </c>
      <c r="F75" s="20">
        <v>23600</v>
      </c>
      <c r="G75" s="20">
        <v>3.9</v>
      </c>
      <c r="H75" s="20">
        <v>154712</v>
      </c>
      <c r="I75" s="20">
        <v>21.458361939951761</v>
      </c>
      <c r="J75" s="20">
        <v>38268</v>
      </c>
      <c r="K75" s="21">
        <v>5.1358377274978294E-2</v>
      </c>
      <c r="L75" s="20">
        <v>601000</v>
      </c>
      <c r="M75" s="20">
        <v>0.81</v>
      </c>
    </row>
    <row r="76" spans="1:13" x14ac:dyDescent="0.3">
      <c r="A76" s="15" t="s">
        <v>160</v>
      </c>
      <c r="B76" s="16" t="s">
        <v>159</v>
      </c>
      <c r="C76" s="20">
        <v>516054</v>
      </c>
      <c r="D76" s="20">
        <v>426917</v>
      </c>
      <c r="E76" s="20">
        <v>80.633880335019853</v>
      </c>
      <c r="F76" s="20">
        <v>19100</v>
      </c>
      <c r="G76" s="20">
        <v>4.2921659600000002</v>
      </c>
      <c r="H76" s="20">
        <v>81589</v>
      </c>
      <c r="I76" s="20">
        <v>15.895519625625628</v>
      </c>
      <c r="J76" s="20">
        <v>30386</v>
      </c>
      <c r="K76" s="21">
        <v>5.8369286682981733E-2</v>
      </c>
      <c r="L76" s="20">
        <v>525000</v>
      </c>
      <c r="M76" s="20">
        <v>1.02</v>
      </c>
    </row>
    <row r="77" spans="1:13" x14ac:dyDescent="0.3">
      <c r="A77" s="15" t="s">
        <v>162</v>
      </c>
      <c r="B77" s="16" t="s">
        <v>161</v>
      </c>
      <c r="C77" s="20">
        <v>235050</v>
      </c>
      <c r="D77" s="20">
        <v>175320</v>
      </c>
      <c r="E77" s="20">
        <v>72.184176383401294</v>
      </c>
      <c r="F77" s="20">
        <v>11000</v>
      </c>
      <c r="G77" s="20">
        <v>5.9233613300000005</v>
      </c>
      <c r="H77" s="20">
        <v>55328</v>
      </c>
      <c r="I77" s="20">
        <v>23.231148415161044</v>
      </c>
      <c r="J77" s="20">
        <v>14355</v>
      </c>
      <c r="K77" s="21">
        <v>6.1199171221254935E-2</v>
      </c>
      <c r="L77" s="20">
        <v>200000</v>
      </c>
      <c r="M77" s="20">
        <v>0.85</v>
      </c>
    </row>
    <row r="78" spans="1:13" x14ac:dyDescent="0.3">
      <c r="A78" s="15" t="s">
        <v>164</v>
      </c>
      <c r="B78" s="16" t="s">
        <v>163</v>
      </c>
      <c r="C78" s="20">
        <v>434513</v>
      </c>
      <c r="D78" s="20">
        <v>352485</v>
      </c>
      <c r="E78" s="20">
        <v>80.085087934521354</v>
      </c>
      <c r="F78" s="20">
        <v>13900</v>
      </c>
      <c r="G78" s="20">
        <v>3.8</v>
      </c>
      <c r="H78" s="20">
        <v>72197</v>
      </c>
      <c r="I78" s="20">
        <v>17.197910438517297</v>
      </c>
      <c r="J78" s="20">
        <v>14894</v>
      </c>
      <c r="K78" s="21">
        <v>3.3926875214975755E-2</v>
      </c>
      <c r="L78" s="20">
        <v>352000</v>
      </c>
      <c r="M78" s="20">
        <v>0.81</v>
      </c>
    </row>
    <row r="79" spans="1:13" x14ac:dyDescent="0.3">
      <c r="A79" s="15" t="s">
        <v>166</v>
      </c>
      <c r="B79" s="16" t="s">
        <v>165</v>
      </c>
      <c r="C79" s="20">
        <v>214122</v>
      </c>
      <c r="D79" s="20">
        <v>183758</v>
      </c>
      <c r="E79" s="20">
        <v>80.764449266517474</v>
      </c>
      <c r="F79" s="20">
        <v>11100</v>
      </c>
      <c r="G79" s="20">
        <v>5.7239138799999996</v>
      </c>
      <c r="H79" s="20">
        <v>32530</v>
      </c>
      <c r="I79" s="20">
        <v>14.70581587215479</v>
      </c>
      <c r="J79" s="20">
        <v>16203</v>
      </c>
      <c r="K79" s="21">
        <v>7.5838634034008728E-2</v>
      </c>
      <c r="L79" s="20">
        <v>86000</v>
      </c>
      <c r="M79" s="20">
        <v>0.4</v>
      </c>
    </row>
    <row r="80" spans="1:13" x14ac:dyDescent="0.3">
      <c r="A80" s="15" t="s">
        <v>168</v>
      </c>
      <c r="B80" s="16" t="s">
        <v>167</v>
      </c>
      <c r="C80" s="20">
        <v>450121</v>
      </c>
      <c r="D80" s="20">
        <v>330675</v>
      </c>
      <c r="E80" s="20">
        <v>71.384778969277406</v>
      </c>
      <c r="F80" s="20">
        <v>17000</v>
      </c>
      <c r="G80" s="20">
        <v>4.9000000000000004</v>
      </c>
      <c r="H80" s="20">
        <v>106697</v>
      </c>
      <c r="I80" s="20">
        <v>24.138500520338447</v>
      </c>
      <c r="J80" s="20">
        <v>21755</v>
      </c>
      <c r="K80" s="21">
        <v>4.8111903577154863E-2</v>
      </c>
      <c r="L80" s="20">
        <v>350000</v>
      </c>
      <c r="M80" s="20">
        <v>0.78</v>
      </c>
    </row>
    <row r="81" spans="1:13" x14ac:dyDescent="0.3">
      <c r="A81" s="15" t="s">
        <v>170</v>
      </c>
      <c r="B81" s="16" t="s">
        <v>169</v>
      </c>
      <c r="C81" s="20">
        <v>337574</v>
      </c>
      <c r="D81" s="20">
        <v>244014</v>
      </c>
      <c r="E81" s="20">
        <v>71.295112832593489</v>
      </c>
      <c r="F81" s="20">
        <v>9400</v>
      </c>
      <c r="G81" s="20">
        <v>3.7285149400000002</v>
      </c>
      <c r="H81" s="20">
        <v>85662</v>
      </c>
      <c r="I81" s="20">
        <v>25.641240544901056</v>
      </c>
      <c r="J81" s="20">
        <v>25601</v>
      </c>
      <c r="K81" s="21">
        <v>7.548955719437507E-2</v>
      </c>
      <c r="L81" s="20">
        <v>299000</v>
      </c>
      <c r="M81" s="20">
        <v>0.89</v>
      </c>
    </row>
    <row r="82" spans="1:13" x14ac:dyDescent="0.3">
      <c r="A82" s="15" t="s">
        <v>172</v>
      </c>
      <c r="B82" s="16" t="s">
        <v>171</v>
      </c>
      <c r="C82" s="20">
        <v>133977</v>
      </c>
      <c r="D82" s="20">
        <v>102710</v>
      </c>
      <c r="E82" s="20">
        <v>71.068681103622993</v>
      </c>
      <c r="F82" s="20">
        <v>5900</v>
      </c>
      <c r="G82" s="20">
        <v>5.4448954700000005</v>
      </c>
      <c r="H82" s="20">
        <v>34760</v>
      </c>
      <c r="I82" s="20">
        <v>24.736868323856559</v>
      </c>
      <c r="J82" s="20">
        <v>9231</v>
      </c>
      <c r="K82" s="21">
        <v>6.8978143097328595E-2</v>
      </c>
      <c r="L82" s="20">
        <v>104000</v>
      </c>
      <c r="M82" s="20">
        <v>0.78</v>
      </c>
    </row>
    <row r="83" spans="1:13" x14ac:dyDescent="0.3">
      <c r="A83" s="15" t="s">
        <v>174</v>
      </c>
      <c r="B83" s="16" t="s">
        <v>173</v>
      </c>
      <c r="C83" s="20">
        <v>389646</v>
      </c>
      <c r="D83" s="20">
        <v>261136</v>
      </c>
      <c r="E83" s="20">
        <v>66.27773364900402</v>
      </c>
      <c r="F83" s="20">
        <v>18600</v>
      </c>
      <c r="G83" s="20">
        <v>6.6601791300000004</v>
      </c>
      <c r="H83" s="20">
        <v>107062</v>
      </c>
      <c r="I83" s="20">
        <v>27.521445298743231</v>
      </c>
      <c r="J83" s="20">
        <v>29511</v>
      </c>
      <c r="K83" s="21">
        <v>7.5349863271824802E-2</v>
      </c>
      <c r="L83" s="20">
        <v>460000</v>
      </c>
      <c r="M83" s="20">
        <v>1.18</v>
      </c>
    </row>
    <row r="84" spans="1:13" x14ac:dyDescent="0.3">
      <c r="A84" s="15" t="s">
        <v>176</v>
      </c>
      <c r="B84" s="16" t="s">
        <v>175</v>
      </c>
      <c r="C84" s="20">
        <v>175268</v>
      </c>
      <c r="D84" s="20">
        <v>136948</v>
      </c>
      <c r="E84" s="20">
        <v>74.628601609205731</v>
      </c>
      <c r="F84" s="20">
        <v>6800</v>
      </c>
      <c r="G84" s="20">
        <v>4.7475993899999995</v>
      </c>
      <c r="H84" s="20">
        <v>37772</v>
      </c>
      <c r="I84" s="20">
        <v>21.223086258821414</v>
      </c>
      <c r="J84" s="20">
        <v>10124</v>
      </c>
      <c r="K84" s="21">
        <v>5.7821031229296597E-2</v>
      </c>
      <c r="L84" s="20">
        <v>107000</v>
      </c>
      <c r="M84" s="20">
        <v>0.61</v>
      </c>
    </row>
    <row r="85" spans="1:13" x14ac:dyDescent="0.3">
      <c r="A85" s="15" t="s">
        <v>178</v>
      </c>
      <c r="B85" s="16" t="s">
        <v>177</v>
      </c>
      <c r="C85" s="20">
        <v>136623</v>
      </c>
      <c r="D85" s="20">
        <v>116379</v>
      </c>
      <c r="E85" s="20">
        <v>79.134369661287366</v>
      </c>
      <c r="F85" s="20">
        <v>6300</v>
      </c>
      <c r="G85" s="20">
        <v>5.1249633499999998</v>
      </c>
      <c r="H85" s="20">
        <v>22099</v>
      </c>
      <c r="I85" s="20">
        <v>15.600689002781426</v>
      </c>
      <c r="J85" s="20">
        <v>7924</v>
      </c>
      <c r="K85" s="21">
        <v>5.8158651870119191E-2</v>
      </c>
      <c r="L85" s="20">
        <v>100000</v>
      </c>
      <c r="M85" s="20">
        <v>0.73</v>
      </c>
    </row>
    <row r="86" spans="1:13" x14ac:dyDescent="0.3">
      <c r="A86" s="15" t="s">
        <v>180</v>
      </c>
      <c r="B86" s="16" t="s">
        <v>179</v>
      </c>
      <c r="C86" s="20">
        <v>88157</v>
      </c>
      <c r="D86" s="20">
        <v>58814</v>
      </c>
      <c r="E86" s="20">
        <v>65.569377772203282</v>
      </c>
      <c r="F86" s="20">
        <v>4600</v>
      </c>
      <c r="G86" s="20">
        <v>7.3093624300000011</v>
      </c>
      <c r="H86" s="20">
        <v>26813</v>
      </c>
      <c r="I86" s="20">
        <v>30.573197569012894</v>
      </c>
      <c r="J86" s="20">
        <v>7976</v>
      </c>
      <c r="K86" s="21">
        <v>9.0517045712469921E-2</v>
      </c>
      <c r="L86" s="20">
        <v>71000</v>
      </c>
      <c r="M86" s="20">
        <v>0.8</v>
      </c>
    </row>
    <row r="87" spans="1:13" x14ac:dyDescent="0.3">
      <c r="A87" s="15" t="s">
        <v>182</v>
      </c>
      <c r="B87" s="16" t="s">
        <v>181</v>
      </c>
      <c r="C87" s="20">
        <v>168784</v>
      </c>
      <c r="D87" s="20">
        <v>140863</v>
      </c>
      <c r="E87" s="20">
        <v>80.947333282577759</v>
      </c>
      <c r="F87" s="20">
        <v>5400</v>
      </c>
      <c r="G87" s="20">
        <v>3.70685099</v>
      </c>
      <c r="H87" s="20">
        <v>27773</v>
      </c>
      <c r="I87" s="20">
        <v>16.265014377492633</v>
      </c>
      <c r="J87" s="20">
        <v>8636</v>
      </c>
      <c r="K87" s="21">
        <v>5.1274439371359698E-2</v>
      </c>
      <c r="L87" s="20">
        <v>204000</v>
      </c>
      <c r="M87" s="20">
        <v>1.21</v>
      </c>
    </row>
    <row r="88" spans="1:13" x14ac:dyDescent="0.3">
      <c r="A88" s="15" t="s">
        <v>184</v>
      </c>
      <c r="B88" s="16" t="s">
        <v>183</v>
      </c>
      <c r="C88" s="20">
        <v>206358</v>
      </c>
      <c r="D88" s="20">
        <v>146751</v>
      </c>
      <c r="E88" s="20">
        <v>71.166823054962165</v>
      </c>
      <c r="F88" s="20">
        <v>10600</v>
      </c>
      <c r="G88" s="20">
        <v>6.7237779199999999</v>
      </c>
      <c r="H88" s="20">
        <v>49064</v>
      </c>
      <c r="I88" s="20">
        <v>24.488410629080239</v>
      </c>
      <c r="J88" s="20">
        <v>13726</v>
      </c>
      <c r="K88" s="21">
        <v>6.5497578316989949E-2</v>
      </c>
      <c r="L88" s="20">
        <v>211000</v>
      </c>
      <c r="M88" s="20">
        <v>1.02</v>
      </c>
    </row>
    <row r="89" spans="1:13" x14ac:dyDescent="0.3">
      <c r="A89" s="15" t="s">
        <v>186</v>
      </c>
      <c r="B89" s="16" t="s">
        <v>185</v>
      </c>
      <c r="C89" s="20">
        <v>247767</v>
      </c>
      <c r="D89" s="20">
        <v>189837</v>
      </c>
      <c r="E89" s="20">
        <v>72.723710458820179</v>
      </c>
      <c r="F89" s="20">
        <v>13900</v>
      </c>
      <c r="G89" s="20">
        <v>6.8183175700000005</v>
      </c>
      <c r="H89" s="20">
        <v>54399</v>
      </c>
      <c r="I89" s="20">
        <v>21.531537950033247</v>
      </c>
      <c r="J89" s="20">
        <v>19285</v>
      </c>
      <c r="K89" s="21">
        <v>7.7489944589767393E-2</v>
      </c>
      <c r="L89" s="20">
        <v>130000</v>
      </c>
      <c r="M89" s="20">
        <v>0.53</v>
      </c>
    </row>
    <row r="90" spans="1:13" x14ac:dyDescent="0.3">
      <c r="A90" s="15" t="s">
        <v>188</v>
      </c>
      <c r="B90" s="16" t="s">
        <v>187</v>
      </c>
      <c r="C90" s="20">
        <v>530986</v>
      </c>
      <c r="D90" s="20">
        <v>430960</v>
      </c>
      <c r="E90" s="20">
        <v>76.38940984948735</v>
      </c>
      <c r="F90" s="20">
        <v>17600</v>
      </c>
      <c r="G90" s="20">
        <v>3.9</v>
      </c>
      <c r="H90" s="20">
        <v>101305</v>
      </c>
      <c r="I90" s="20">
        <v>19.288658714216353</v>
      </c>
      <c r="J90" s="20">
        <v>23613</v>
      </c>
      <c r="K90" s="21">
        <v>4.4180711890791514E-2</v>
      </c>
      <c r="L90" s="20">
        <v>437000</v>
      </c>
      <c r="M90" s="20">
        <v>0.82</v>
      </c>
    </row>
    <row r="91" spans="1:13" x14ac:dyDescent="0.3">
      <c r="A91" s="15" t="s">
        <v>190</v>
      </c>
      <c r="B91" s="16" t="s">
        <v>189</v>
      </c>
      <c r="C91" s="20">
        <v>95657</v>
      </c>
      <c r="D91" s="20">
        <v>70894</v>
      </c>
      <c r="E91" s="20">
        <v>72.439661831148356</v>
      </c>
      <c r="F91" s="20">
        <v>3700</v>
      </c>
      <c r="G91" s="20">
        <v>4.9730069400000003</v>
      </c>
      <c r="H91" s="20">
        <v>22406</v>
      </c>
      <c r="I91" s="20">
        <v>23.707795024812452</v>
      </c>
      <c r="J91" s="20">
        <v>6221</v>
      </c>
      <c r="K91" s="21">
        <v>6.5394723010617051E-2</v>
      </c>
      <c r="L91" s="20">
        <v>74000</v>
      </c>
      <c r="M91" s="20">
        <v>0.77</v>
      </c>
    </row>
    <row r="92" spans="1:13" x14ac:dyDescent="0.3">
      <c r="A92" s="15" t="s">
        <v>192</v>
      </c>
      <c r="B92" s="16" t="s">
        <v>191</v>
      </c>
      <c r="C92" s="20">
        <v>103684</v>
      </c>
      <c r="D92" s="20">
        <v>77653</v>
      </c>
      <c r="E92" s="20">
        <v>72.750435962022863</v>
      </c>
      <c r="F92" s="20">
        <v>3900</v>
      </c>
      <c r="G92" s="20">
        <v>4.8391753699999995</v>
      </c>
      <c r="H92" s="20">
        <v>23191</v>
      </c>
      <c r="I92" s="20">
        <v>22.467545049409029</v>
      </c>
      <c r="J92" s="20">
        <v>5487</v>
      </c>
      <c r="K92" s="21">
        <v>5.2970478636109125E-2</v>
      </c>
      <c r="L92" s="20">
        <v>85000</v>
      </c>
      <c r="M92" s="20">
        <v>0.82</v>
      </c>
    </row>
    <row r="93" spans="1:13" x14ac:dyDescent="0.3">
      <c r="A93" s="15" t="s">
        <v>194</v>
      </c>
      <c r="B93" s="16" t="s">
        <v>193</v>
      </c>
      <c r="C93" s="20">
        <v>211680</v>
      </c>
      <c r="D93" s="20">
        <v>185502</v>
      </c>
      <c r="E93" s="20">
        <v>81.749670816095914</v>
      </c>
      <c r="F93" s="20">
        <v>8400</v>
      </c>
      <c r="G93" s="20">
        <v>3.3000000000000003</v>
      </c>
      <c r="H93" s="20">
        <v>36428</v>
      </c>
      <c r="I93" s="20">
        <v>17.009235826415022</v>
      </c>
      <c r="J93" s="20">
        <v>10386</v>
      </c>
      <c r="K93" s="21">
        <v>4.8781633381554473E-2</v>
      </c>
      <c r="L93" s="20">
        <v>181000</v>
      </c>
      <c r="M93" s="20">
        <v>0.86</v>
      </c>
    </row>
    <row r="94" spans="1:13" x14ac:dyDescent="0.3">
      <c r="A94" s="15" t="s">
        <v>196</v>
      </c>
      <c r="B94" s="16" t="s">
        <v>195</v>
      </c>
      <c r="C94" s="20">
        <v>124292</v>
      </c>
      <c r="D94" s="20">
        <v>105931</v>
      </c>
      <c r="E94" s="20">
        <v>81.188733785107388</v>
      </c>
      <c r="F94" s="20">
        <v>4100</v>
      </c>
      <c r="G94" s="20">
        <v>3.7182185399999996</v>
      </c>
      <c r="H94" s="20">
        <v>18774</v>
      </c>
      <c r="I94" s="20">
        <v>14.949951823155144</v>
      </c>
      <c r="J94" s="20">
        <v>4990</v>
      </c>
      <c r="K94" s="21">
        <v>4.009932417772278E-2</v>
      </c>
      <c r="L94" s="20">
        <v>102000</v>
      </c>
      <c r="M94" s="20">
        <v>0.82</v>
      </c>
    </row>
    <row r="95" spans="1:13" x14ac:dyDescent="0.3">
      <c r="A95" s="15" t="s">
        <v>198</v>
      </c>
      <c r="B95" s="16" t="s">
        <v>197</v>
      </c>
      <c r="C95" s="20">
        <v>128217</v>
      </c>
      <c r="D95" s="20">
        <v>98424</v>
      </c>
      <c r="E95" s="20">
        <v>76.916675253033631</v>
      </c>
      <c r="F95" s="20">
        <v>6100</v>
      </c>
      <c r="G95" s="20">
        <v>5.8203528100000002</v>
      </c>
      <c r="H95" s="20">
        <v>23897</v>
      </c>
      <c r="I95" s="20">
        <v>18.940468736377401</v>
      </c>
      <c r="J95" s="20">
        <v>7265</v>
      </c>
      <c r="K95" s="21">
        <v>5.6509260051492267E-2</v>
      </c>
      <c r="L95" s="20">
        <v>94000</v>
      </c>
      <c r="M95" s="20">
        <v>0.73</v>
      </c>
    </row>
    <row r="96" spans="1:13" x14ac:dyDescent="0.3">
      <c r="A96" s="15" t="s">
        <v>200</v>
      </c>
      <c r="B96" s="16" t="s">
        <v>199</v>
      </c>
      <c r="C96" s="20">
        <v>361843</v>
      </c>
      <c r="D96" s="20">
        <v>291515</v>
      </c>
      <c r="E96" s="20">
        <v>77.462083921870757</v>
      </c>
      <c r="F96" s="20">
        <v>8900</v>
      </c>
      <c r="G96" s="20">
        <v>3</v>
      </c>
      <c r="H96" s="20">
        <v>72448</v>
      </c>
      <c r="I96" s="20">
        <v>20.673144145300977</v>
      </c>
      <c r="J96" s="20">
        <v>12654</v>
      </c>
      <c r="K96" s="21">
        <v>3.4934377260354151E-2</v>
      </c>
      <c r="L96" s="20">
        <v>341000</v>
      </c>
      <c r="M96" s="20">
        <v>0.94</v>
      </c>
    </row>
    <row r="97" spans="1:13" x14ac:dyDescent="0.3">
      <c r="A97" s="15" t="s">
        <v>202</v>
      </c>
      <c r="B97" s="16" t="s">
        <v>201</v>
      </c>
      <c r="C97" s="20">
        <v>190208</v>
      </c>
      <c r="D97" s="20">
        <v>140307</v>
      </c>
      <c r="E97" s="20">
        <v>72.038805168909846</v>
      </c>
      <c r="F97" s="20">
        <v>8000</v>
      </c>
      <c r="G97" s="20">
        <v>5.4</v>
      </c>
      <c r="H97" s="20">
        <v>41852</v>
      </c>
      <c r="I97" s="20">
        <v>22.925944794114585</v>
      </c>
      <c r="J97" s="20">
        <v>10050</v>
      </c>
      <c r="K97" s="21">
        <v>5.2788049415917297E-2</v>
      </c>
      <c r="L97" s="20">
        <v>132000</v>
      </c>
      <c r="M97" s="20">
        <v>0.69</v>
      </c>
    </row>
    <row r="98" spans="1:13" x14ac:dyDescent="0.3">
      <c r="A98" s="15" t="s">
        <v>204</v>
      </c>
      <c r="B98" s="16" t="s">
        <v>203</v>
      </c>
      <c r="C98" s="20">
        <v>231589</v>
      </c>
      <c r="D98" s="20">
        <v>160884</v>
      </c>
      <c r="E98" s="20">
        <v>70.896554821901816</v>
      </c>
      <c r="F98" s="20">
        <v>11600</v>
      </c>
      <c r="G98" s="20">
        <v>6.7019275299999999</v>
      </c>
      <c r="H98" s="20">
        <v>53927</v>
      </c>
      <c r="I98" s="20">
        <v>24.222701343035531</v>
      </c>
      <c r="J98" s="20">
        <v>15586</v>
      </c>
      <c r="K98" s="21">
        <v>6.6223083329084456E-2</v>
      </c>
      <c r="L98" s="20">
        <v>223000</v>
      </c>
      <c r="M98" s="20">
        <v>0.96</v>
      </c>
    </row>
    <row r="99" spans="1:13" x14ac:dyDescent="0.3">
      <c r="A99" s="15" t="s">
        <v>206</v>
      </c>
      <c r="B99" s="16" t="s">
        <v>205</v>
      </c>
      <c r="C99" s="20">
        <v>504325</v>
      </c>
      <c r="D99" s="20">
        <v>385828</v>
      </c>
      <c r="E99" s="20">
        <v>74.942397804644429</v>
      </c>
      <c r="F99" s="20">
        <v>19400</v>
      </c>
      <c r="G99" s="20">
        <v>4.8</v>
      </c>
      <c r="H99" s="20">
        <v>107212</v>
      </c>
      <c r="I99" s="20">
        <v>21.350549934183142</v>
      </c>
      <c r="J99" s="20">
        <v>22193</v>
      </c>
      <c r="K99" s="21">
        <v>4.3741684980241044E-2</v>
      </c>
      <c r="L99" s="20">
        <v>352000</v>
      </c>
      <c r="M99" s="20">
        <v>0.7</v>
      </c>
    </row>
    <row r="100" spans="1:13" x14ac:dyDescent="0.3">
      <c r="A100" s="15" t="s">
        <v>208</v>
      </c>
      <c r="B100" s="16" t="s">
        <v>207</v>
      </c>
      <c r="C100" s="20">
        <v>145455</v>
      </c>
      <c r="D100" s="20">
        <v>106705</v>
      </c>
      <c r="E100" s="20">
        <v>70.910623363523939</v>
      </c>
      <c r="F100" s="20">
        <v>5900</v>
      </c>
      <c r="G100" s="20">
        <v>5.2814804999999998</v>
      </c>
      <c r="H100" s="20">
        <v>36411</v>
      </c>
      <c r="I100" s="20">
        <v>25.154925490683745</v>
      </c>
      <c r="J100" s="20">
        <v>11806</v>
      </c>
      <c r="K100" s="21">
        <v>8.0894041550183621E-2</v>
      </c>
      <c r="L100" s="20">
        <v>94000</v>
      </c>
      <c r="M100" s="20">
        <v>0.65</v>
      </c>
    </row>
    <row r="101" spans="1:13" x14ac:dyDescent="0.3">
      <c r="A101" s="15" t="s">
        <v>210</v>
      </c>
      <c r="B101" s="16" t="s">
        <v>209</v>
      </c>
      <c r="C101" s="20">
        <v>432168</v>
      </c>
      <c r="D101" s="20">
        <v>357231</v>
      </c>
      <c r="E101" s="20">
        <v>79.720260013526712</v>
      </c>
      <c r="F101" s="20">
        <v>12600</v>
      </c>
      <c r="G101" s="20">
        <v>3.4000000000000004</v>
      </c>
      <c r="H101" s="20">
        <v>75444</v>
      </c>
      <c r="I101" s="20">
        <v>17.717178928383557</v>
      </c>
      <c r="J101" s="20">
        <v>13912</v>
      </c>
      <c r="K101" s="21">
        <v>3.204481483017077E-2</v>
      </c>
      <c r="L101" s="20">
        <v>448000</v>
      </c>
      <c r="M101" s="20">
        <v>1.04</v>
      </c>
    </row>
    <row r="102" spans="1:13" x14ac:dyDescent="0.3">
      <c r="A102" s="15" t="s">
        <v>212</v>
      </c>
      <c r="B102" s="16" t="s">
        <v>211</v>
      </c>
      <c r="C102" s="20">
        <v>124823</v>
      </c>
      <c r="D102" s="20">
        <v>95251</v>
      </c>
      <c r="E102" s="20">
        <v>74.085434398586798</v>
      </c>
      <c r="F102" s="20">
        <v>4900</v>
      </c>
      <c r="G102" s="20">
        <v>4.8462012400000001</v>
      </c>
      <c r="H102" s="20">
        <v>27006</v>
      </c>
      <c r="I102" s="20">
        <v>21.684599325517905</v>
      </c>
      <c r="J102" s="20">
        <v>8043</v>
      </c>
      <c r="K102" s="21">
        <v>6.4767840749867134E-2</v>
      </c>
      <c r="L102" s="20">
        <v>123000</v>
      </c>
      <c r="M102" s="20">
        <v>0.99</v>
      </c>
    </row>
    <row r="103" spans="1:13" x14ac:dyDescent="0.3">
      <c r="A103" s="15" t="s">
        <v>214</v>
      </c>
      <c r="B103" s="16" t="s">
        <v>213</v>
      </c>
      <c r="C103" s="20">
        <v>165861</v>
      </c>
      <c r="D103" s="20">
        <v>129804</v>
      </c>
      <c r="E103" s="20">
        <v>75.441428836230358</v>
      </c>
      <c r="F103" s="20">
        <v>6900</v>
      </c>
      <c r="G103" s="20">
        <v>5.0606117199999998</v>
      </c>
      <c r="H103" s="20">
        <v>34941</v>
      </c>
      <c r="I103" s="20">
        <v>20.892604086318549</v>
      </c>
      <c r="J103" s="20">
        <v>9202</v>
      </c>
      <c r="K103" s="21">
        <v>5.5482532830079465E-2</v>
      </c>
      <c r="L103" s="20">
        <v>134000</v>
      </c>
      <c r="M103" s="20">
        <v>0.81</v>
      </c>
    </row>
    <row r="104" spans="1:13" x14ac:dyDescent="0.3">
      <c r="A104" s="15" t="s">
        <v>216</v>
      </c>
      <c r="B104" s="16" t="s">
        <v>215</v>
      </c>
      <c r="C104" s="20">
        <v>144861</v>
      </c>
      <c r="D104" s="20">
        <v>108873</v>
      </c>
      <c r="E104" s="20">
        <v>75.148073816633215</v>
      </c>
      <c r="F104" s="20">
        <v>6100</v>
      </c>
      <c r="G104" s="20">
        <v>5.31846832</v>
      </c>
      <c r="H104" s="20">
        <v>28907</v>
      </c>
      <c r="I104" s="20">
        <v>20.214261239274698</v>
      </c>
      <c r="J104" s="20">
        <v>8477</v>
      </c>
      <c r="K104" s="21">
        <v>5.8555758178603007E-2</v>
      </c>
      <c r="L104" s="20">
        <v>129000</v>
      </c>
      <c r="M104" s="20">
        <v>0.89</v>
      </c>
    </row>
    <row r="105" spans="1:13" x14ac:dyDescent="0.3">
      <c r="A105" s="15" t="s">
        <v>218</v>
      </c>
      <c r="B105" s="16" t="s">
        <v>217</v>
      </c>
      <c r="C105" s="20">
        <v>107696</v>
      </c>
      <c r="D105" s="20">
        <v>93089</v>
      </c>
      <c r="E105" s="20">
        <v>81.601630121177152</v>
      </c>
      <c r="F105" s="20">
        <v>4000</v>
      </c>
      <c r="G105" s="20">
        <v>4.1527466400000002</v>
      </c>
      <c r="H105" s="20">
        <v>16544</v>
      </c>
      <c r="I105" s="20">
        <v>14.916330063473746</v>
      </c>
      <c r="J105" s="20">
        <v>5665</v>
      </c>
      <c r="K105" s="21">
        <v>5.3419206397103201E-2</v>
      </c>
      <c r="L105" s="20">
        <v>125000</v>
      </c>
      <c r="M105" s="20">
        <v>1.1599999999999999</v>
      </c>
    </row>
    <row r="106" spans="1:13" x14ac:dyDescent="0.3">
      <c r="A106" s="15" t="s">
        <v>220</v>
      </c>
      <c r="B106" s="16" t="s">
        <v>219</v>
      </c>
      <c r="C106" s="20">
        <v>197872</v>
      </c>
      <c r="D106" s="20">
        <v>157539</v>
      </c>
      <c r="E106" s="20">
        <v>74.015593200342138</v>
      </c>
      <c r="F106" s="20">
        <v>8700</v>
      </c>
      <c r="G106" s="20">
        <v>5.2527709399999996</v>
      </c>
      <c r="H106" s="20">
        <v>49997</v>
      </c>
      <c r="I106" s="20">
        <v>24.577970917599867</v>
      </c>
      <c r="J106" s="20">
        <v>12424</v>
      </c>
      <c r="K106" s="21">
        <v>6.2810602575315594E-2</v>
      </c>
      <c r="L106" s="20">
        <v>96000</v>
      </c>
      <c r="M106" s="20">
        <v>0.49</v>
      </c>
    </row>
    <row r="107" spans="1:13" x14ac:dyDescent="0.3">
      <c r="A107" s="15" t="s">
        <v>222</v>
      </c>
      <c r="B107" s="16" t="s">
        <v>221</v>
      </c>
      <c r="C107" s="20">
        <v>81340</v>
      </c>
      <c r="D107" s="20">
        <v>57249</v>
      </c>
      <c r="E107" s="20">
        <v>68.36149147867205</v>
      </c>
      <c r="F107" s="20">
        <v>4100</v>
      </c>
      <c r="G107" s="20">
        <v>6.6969786000000004</v>
      </c>
      <c r="H107" s="20">
        <v>22299</v>
      </c>
      <c r="I107" s="20">
        <v>27.459117328342035</v>
      </c>
      <c r="J107" s="20">
        <v>5411</v>
      </c>
      <c r="K107" s="21">
        <v>6.6609220163722532E-2</v>
      </c>
      <c r="L107" s="20">
        <v>44000</v>
      </c>
      <c r="M107" s="20">
        <v>0.54</v>
      </c>
    </row>
    <row r="108" spans="1:13" x14ac:dyDescent="0.3">
      <c r="A108" s="15" t="s">
        <v>224</v>
      </c>
      <c r="B108" s="16" t="s">
        <v>223</v>
      </c>
      <c r="C108" s="20">
        <v>125007</v>
      </c>
      <c r="D108" s="20">
        <v>109142</v>
      </c>
      <c r="E108" s="20">
        <v>80.094482769408856</v>
      </c>
      <c r="F108" s="20">
        <v>4500</v>
      </c>
      <c r="G108" s="20">
        <v>3.9833139099999997</v>
      </c>
      <c r="H108" s="20">
        <v>23258</v>
      </c>
      <c r="I108" s="20">
        <v>18.191061679728442</v>
      </c>
      <c r="J108" s="20">
        <v>4723</v>
      </c>
      <c r="K108" s="21">
        <v>3.7840609551889628E-2</v>
      </c>
      <c r="L108" s="20">
        <v>103000</v>
      </c>
      <c r="M108" s="20">
        <v>0.82</v>
      </c>
    </row>
    <row r="109" spans="1:13" x14ac:dyDescent="0.3">
      <c r="A109" s="15" t="s">
        <v>226</v>
      </c>
      <c r="B109" s="16" t="s">
        <v>225</v>
      </c>
      <c r="C109" s="20">
        <v>137618</v>
      </c>
      <c r="D109" s="20">
        <v>97575</v>
      </c>
      <c r="E109" s="20">
        <v>70.172256131559976</v>
      </c>
      <c r="F109" s="20">
        <v>5000</v>
      </c>
      <c r="G109" s="20">
        <v>4.8566646599999999</v>
      </c>
      <c r="H109" s="20">
        <v>36558</v>
      </c>
      <c r="I109" s="20">
        <v>27.178850485841092</v>
      </c>
      <c r="J109" s="20">
        <v>10248</v>
      </c>
      <c r="K109" s="21">
        <v>7.4167890977253154E-2</v>
      </c>
      <c r="L109" s="20">
        <v>88000</v>
      </c>
      <c r="M109" s="20">
        <v>0.64</v>
      </c>
    </row>
    <row r="110" spans="1:13" x14ac:dyDescent="0.3">
      <c r="A110" s="15" t="s">
        <v>228</v>
      </c>
      <c r="B110" s="16" t="s">
        <v>227</v>
      </c>
      <c r="C110" s="20">
        <v>161519</v>
      </c>
      <c r="D110" s="20">
        <v>128585</v>
      </c>
      <c r="E110" s="20">
        <v>77.360219981668195</v>
      </c>
      <c r="F110" s="20">
        <v>6000</v>
      </c>
      <c r="G110" s="20">
        <v>4.4829897499999998</v>
      </c>
      <c r="H110" s="20">
        <v>31538</v>
      </c>
      <c r="I110" s="20">
        <v>19.664914545103102</v>
      </c>
      <c r="J110" s="20">
        <v>10026</v>
      </c>
      <c r="K110" s="21">
        <v>6.2210694828805799E-2</v>
      </c>
      <c r="L110" s="20">
        <v>112000</v>
      </c>
      <c r="M110" s="20">
        <v>0.69</v>
      </c>
    </row>
    <row r="111" spans="1:13" x14ac:dyDescent="0.3">
      <c r="A111" s="15" t="s">
        <v>230</v>
      </c>
      <c r="B111" s="16" t="s">
        <v>229</v>
      </c>
      <c r="C111" s="20">
        <v>23003</v>
      </c>
      <c r="D111" s="20">
        <v>16005</v>
      </c>
      <c r="E111" s="20">
        <v>73.059546169856333</v>
      </c>
      <c r="F111" s="20">
        <v>600</v>
      </c>
      <c r="G111" s="20">
        <v>3.6346390200000003</v>
      </c>
      <c r="H111" s="20">
        <v>4558</v>
      </c>
      <c r="I111" s="20">
        <v>23.138230367023706</v>
      </c>
      <c r="J111" s="20">
        <v>644</v>
      </c>
      <c r="K111" s="21">
        <v>2.7459173666481901E-2</v>
      </c>
      <c r="L111" s="20">
        <v>19000</v>
      </c>
      <c r="M111" s="20">
        <v>0.85</v>
      </c>
    </row>
    <row r="112" spans="1:13" x14ac:dyDescent="0.3">
      <c r="A112" s="15" t="s">
        <v>232</v>
      </c>
      <c r="B112" s="16" t="s">
        <v>231</v>
      </c>
      <c r="C112" s="20">
        <v>169685</v>
      </c>
      <c r="D112" s="20">
        <v>126987</v>
      </c>
      <c r="E112" s="20">
        <v>75.482076863969567</v>
      </c>
      <c r="F112" s="20">
        <v>6400</v>
      </c>
      <c r="G112" s="20">
        <v>4.7543601799999999</v>
      </c>
      <c r="H112" s="20">
        <v>33991</v>
      </c>
      <c r="I112" s="20">
        <v>20.729000231738404</v>
      </c>
      <c r="J112" s="20">
        <v>12104</v>
      </c>
      <c r="K112" s="21">
        <v>7.0009832841691252E-2</v>
      </c>
      <c r="L112" s="20">
        <v>151000</v>
      </c>
      <c r="M112" s="20">
        <v>0.89</v>
      </c>
    </row>
    <row r="113" spans="1:13" x14ac:dyDescent="0.3">
      <c r="A113" s="15" t="s">
        <v>234</v>
      </c>
      <c r="B113" s="16" t="s">
        <v>233</v>
      </c>
      <c r="C113" s="20">
        <v>204575</v>
      </c>
      <c r="D113" s="20">
        <v>147476</v>
      </c>
      <c r="E113" s="20">
        <v>70.923551087474351</v>
      </c>
      <c r="F113" s="20">
        <v>9500</v>
      </c>
      <c r="G113" s="20">
        <v>6.0551377899999999</v>
      </c>
      <c r="H113" s="20">
        <v>51107</v>
      </c>
      <c r="I113" s="20">
        <v>24.844681244105665</v>
      </c>
      <c r="J113" s="20">
        <v>16487</v>
      </c>
      <c r="K113" s="21">
        <v>8.0470709969641063E-2</v>
      </c>
      <c r="L113" s="20">
        <v>137000</v>
      </c>
      <c r="M113" s="20">
        <v>0.67</v>
      </c>
    </row>
    <row r="114" spans="1:13" x14ac:dyDescent="0.3">
      <c r="A114" s="15" t="s">
        <v>236</v>
      </c>
      <c r="B114" s="16" t="s">
        <v>235</v>
      </c>
      <c r="C114" s="20">
        <v>163019</v>
      </c>
      <c r="D114" s="20">
        <v>125603</v>
      </c>
      <c r="E114" s="20">
        <v>75.481431618151277</v>
      </c>
      <c r="F114" s="20">
        <v>4200</v>
      </c>
      <c r="G114" s="20">
        <v>3.2451633000000002</v>
      </c>
      <c r="H114" s="20">
        <v>35809</v>
      </c>
      <c r="I114" s="20">
        <v>22.528042880599923</v>
      </c>
      <c r="J114" s="20">
        <v>10149</v>
      </c>
      <c r="K114" s="21">
        <v>6.2575915455616055E-2</v>
      </c>
      <c r="L114" s="20">
        <v>103000</v>
      </c>
      <c r="M114" s="20">
        <v>0.63</v>
      </c>
    </row>
    <row r="115" spans="1:13" x14ac:dyDescent="0.3">
      <c r="A115" s="15" t="s">
        <v>238</v>
      </c>
      <c r="B115" s="16" t="s">
        <v>237</v>
      </c>
      <c r="C115" s="20">
        <v>384610</v>
      </c>
      <c r="D115" s="20">
        <v>280491</v>
      </c>
      <c r="E115" s="20">
        <v>71.283057975289566</v>
      </c>
      <c r="F115" s="20">
        <v>13700</v>
      </c>
      <c r="G115" s="20">
        <v>4.6407075399999993</v>
      </c>
      <c r="H115" s="20">
        <v>95379</v>
      </c>
      <c r="I115" s="20">
        <v>24.898127530496481</v>
      </c>
      <c r="J115" s="20">
        <v>19757</v>
      </c>
      <c r="K115" s="21">
        <v>5.086975776551042E-2</v>
      </c>
      <c r="L115" s="20">
        <v>300000</v>
      </c>
      <c r="M115" s="20">
        <v>0.78</v>
      </c>
    </row>
    <row r="116" spans="1:13" x14ac:dyDescent="0.3">
      <c r="A116" s="15" t="s">
        <v>240</v>
      </c>
      <c r="B116" s="16" t="s">
        <v>239</v>
      </c>
      <c r="C116" s="20">
        <v>190336</v>
      </c>
      <c r="D116" s="20">
        <v>151230</v>
      </c>
      <c r="E116" s="20">
        <v>77.7811789400035</v>
      </c>
      <c r="F116" s="20">
        <v>5800</v>
      </c>
      <c r="G116" s="20">
        <v>3.7</v>
      </c>
      <c r="H116" s="20">
        <v>34571</v>
      </c>
      <c r="I116" s="20">
        <v>18.897039531222671</v>
      </c>
      <c r="J116" s="20">
        <v>7412</v>
      </c>
      <c r="K116" s="21">
        <v>3.8792877853725941E-2</v>
      </c>
      <c r="L116" s="20">
        <v>163000</v>
      </c>
      <c r="M116" s="20">
        <v>0.86</v>
      </c>
    </row>
    <row r="117" spans="1:13" x14ac:dyDescent="0.3">
      <c r="A117" s="15" t="s">
        <v>242</v>
      </c>
      <c r="B117" s="16" t="s">
        <v>241</v>
      </c>
      <c r="C117" s="20">
        <v>94878</v>
      </c>
      <c r="D117" s="20">
        <v>69483</v>
      </c>
      <c r="E117" s="20">
        <v>69.48253945287874</v>
      </c>
      <c r="F117" s="20">
        <v>4100</v>
      </c>
      <c r="G117" s="20">
        <v>5.6792879200000002</v>
      </c>
      <c r="H117" s="20">
        <v>24178</v>
      </c>
      <c r="I117" s="20">
        <v>24.987339940678581</v>
      </c>
      <c r="J117" s="20">
        <v>6239</v>
      </c>
      <c r="K117" s="21">
        <v>6.6237047732291485E-2</v>
      </c>
      <c r="L117" s="20">
        <v>94000</v>
      </c>
      <c r="M117" s="20">
        <v>0.99</v>
      </c>
    </row>
    <row r="118" spans="1:13" x14ac:dyDescent="0.3">
      <c r="A118" s="15" t="s">
        <v>244</v>
      </c>
      <c r="B118" s="16" t="s">
        <v>243</v>
      </c>
      <c r="C118" s="20">
        <v>128180</v>
      </c>
      <c r="D118" s="20">
        <v>102317</v>
      </c>
      <c r="E118" s="20">
        <v>77.601259594567992</v>
      </c>
      <c r="F118" s="20">
        <v>4600</v>
      </c>
      <c r="G118" s="20">
        <v>4.3099136700000003</v>
      </c>
      <c r="H118" s="20">
        <v>23914</v>
      </c>
      <c r="I118" s="20">
        <v>18.826215311946466</v>
      </c>
      <c r="J118" s="20">
        <v>6363</v>
      </c>
      <c r="K118" s="21">
        <v>4.9290810358584257E-2</v>
      </c>
      <c r="L118" s="20">
        <v>154000</v>
      </c>
      <c r="M118" s="20">
        <v>1.2</v>
      </c>
    </row>
    <row r="119" spans="1:13" x14ac:dyDescent="0.3">
      <c r="A119" s="15" t="s">
        <v>246</v>
      </c>
      <c r="B119" s="16" t="s">
        <v>245</v>
      </c>
      <c r="C119" s="20">
        <v>323324</v>
      </c>
      <c r="D119" s="20">
        <v>264940</v>
      </c>
      <c r="E119" s="20">
        <v>77.148730749006972</v>
      </c>
      <c r="F119" s="20">
        <v>10000</v>
      </c>
      <c r="G119" s="20">
        <v>3.5999999999999996</v>
      </c>
      <c r="H119" s="20">
        <v>64046</v>
      </c>
      <c r="I119" s="20">
        <v>20.287109832814906</v>
      </c>
      <c r="J119" s="20">
        <v>13664</v>
      </c>
      <c r="K119" s="21">
        <v>4.230327460286501E-2</v>
      </c>
      <c r="L119" s="20">
        <v>287000</v>
      </c>
      <c r="M119" s="20">
        <v>0.89</v>
      </c>
    </row>
    <row r="120" spans="1:13" x14ac:dyDescent="0.3">
      <c r="A120" s="15" t="s">
        <v>248</v>
      </c>
      <c r="B120" s="16" t="s">
        <v>247</v>
      </c>
      <c r="C120" s="20">
        <v>177914</v>
      </c>
      <c r="D120" s="20">
        <v>148898</v>
      </c>
      <c r="E120" s="20">
        <v>81.744850899845517</v>
      </c>
      <c r="F120" s="20">
        <v>5200</v>
      </c>
      <c r="G120" s="20">
        <v>3.3812137</v>
      </c>
      <c r="H120" s="20">
        <v>27096</v>
      </c>
      <c r="I120" s="20">
        <v>15.4464453679476</v>
      </c>
      <c r="J120" s="20">
        <v>5598</v>
      </c>
      <c r="K120" s="21">
        <v>3.1196014399875172E-2</v>
      </c>
      <c r="L120" s="20">
        <v>185000</v>
      </c>
      <c r="M120" s="20">
        <v>1.04</v>
      </c>
    </row>
    <row r="121" spans="1:13" x14ac:dyDescent="0.3">
      <c r="A121" s="15" t="s">
        <v>250</v>
      </c>
      <c r="B121" s="16" t="s">
        <v>249</v>
      </c>
      <c r="C121" s="20">
        <v>93313</v>
      </c>
      <c r="D121" s="20">
        <v>61743</v>
      </c>
      <c r="E121" s="20">
        <v>66.341034103410351</v>
      </c>
      <c r="F121" s="20">
        <v>5500</v>
      </c>
      <c r="G121" s="20">
        <v>8.1645188900000001</v>
      </c>
      <c r="H121" s="20">
        <v>25259</v>
      </c>
      <c r="I121" s="20">
        <v>27.787678767876788</v>
      </c>
      <c r="J121" s="20">
        <v>7864</v>
      </c>
      <c r="K121" s="21">
        <v>8.4343293506939213E-2</v>
      </c>
      <c r="L121" s="20">
        <v>48000</v>
      </c>
      <c r="M121" s="20">
        <v>0.52</v>
      </c>
    </row>
    <row r="122" spans="1:13" x14ac:dyDescent="0.3">
      <c r="A122" s="15" t="s">
        <v>252</v>
      </c>
      <c r="B122" s="16" t="s">
        <v>251</v>
      </c>
      <c r="C122" s="20">
        <v>171906</v>
      </c>
      <c r="D122" s="20">
        <v>136129</v>
      </c>
      <c r="E122" s="20">
        <v>76.492587541920045</v>
      </c>
      <c r="F122" s="20">
        <v>6800</v>
      </c>
      <c r="G122" s="20">
        <v>4.76682658</v>
      </c>
      <c r="H122" s="20">
        <v>35727</v>
      </c>
      <c r="I122" s="20">
        <v>20.909979456985504</v>
      </c>
      <c r="J122" s="20">
        <v>9967</v>
      </c>
      <c r="K122" s="21">
        <v>5.7996229401359276E-2</v>
      </c>
      <c r="L122" s="20">
        <v>132000</v>
      </c>
      <c r="M122" s="20">
        <v>0.77</v>
      </c>
    </row>
    <row r="123" spans="1:13" x14ac:dyDescent="0.3">
      <c r="A123" s="15" t="s">
        <v>254</v>
      </c>
      <c r="B123" s="16" t="s">
        <v>253</v>
      </c>
      <c r="C123" s="20">
        <v>111594</v>
      </c>
      <c r="D123" s="20">
        <v>92194</v>
      </c>
      <c r="E123" s="20">
        <v>79.201256851088147</v>
      </c>
      <c r="F123" s="20">
        <v>4300</v>
      </c>
      <c r="G123" s="20">
        <v>4.4184633099999999</v>
      </c>
      <c r="H123" s="20">
        <v>19190</v>
      </c>
      <c r="I123" s="20">
        <v>17.129951975434274</v>
      </c>
      <c r="J123" s="20">
        <v>7481</v>
      </c>
      <c r="K123" s="21">
        <v>6.7254616394267941E-2</v>
      </c>
      <c r="L123" s="20">
        <v>81000</v>
      </c>
      <c r="M123" s="20">
        <v>0.72</v>
      </c>
    </row>
    <row r="124" spans="1:13" x14ac:dyDescent="0.3">
      <c r="A124" s="15" t="s">
        <v>256</v>
      </c>
      <c r="B124" s="16" t="s">
        <v>255</v>
      </c>
      <c r="C124" s="20">
        <v>232156</v>
      </c>
      <c r="D124" s="20">
        <v>188687</v>
      </c>
      <c r="E124" s="20">
        <v>79.431709769744472</v>
      </c>
      <c r="F124" s="20">
        <v>12100</v>
      </c>
      <c r="G124" s="20">
        <v>6.0295991100000004</v>
      </c>
      <c r="H124" s="20">
        <v>32110</v>
      </c>
      <c r="I124" s="20">
        <v>13.799001280629831</v>
      </c>
      <c r="J124" s="20">
        <v>16249</v>
      </c>
      <c r="K124" s="21">
        <v>7.0034566879584856E-2</v>
      </c>
      <c r="L124" s="20">
        <v>320000</v>
      </c>
      <c r="M124" s="20">
        <v>1.38</v>
      </c>
    </row>
    <row r="125" spans="1:13" x14ac:dyDescent="0.3">
      <c r="A125" s="15" t="s">
        <v>258</v>
      </c>
      <c r="B125" s="16" t="s">
        <v>257</v>
      </c>
      <c r="C125" s="20">
        <v>110177</v>
      </c>
      <c r="D125" s="20">
        <v>85197</v>
      </c>
      <c r="E125" s="20">
        <v>76.16739763387757</v>
      </c>
      <c r="F125" s="20">
        <v>3000</v>
      </c>
      <c r="G125" s="20">
        <v>3.3892855200000001</v>
      </c>
      <c r="H125" s="20">
        <v>22650</v>
      </c>
      <c r="I125" s="20">
        <v>20.869421000257987</v>
      </c>
      <c r="J125" s="20">
        <v>6740</v>
      </c>
      <c r="K125" s="21">
        <v>6.0903431013762006E-2</v>
      </c>
      <c r="L125" s="20">
        <v>69000</v>
      </c>
      <c r="M125" s="20">
        <v>0.62</v>
      </c>
    </row>
    <row r="126" spans="1:13" x14ac:dyDescent="0.3">
      <c r="A126" s="15" t="s">
        <v>260</v>
      </c>
      <c r="B126" s="16" t="s">
        <v>259</v>
      </c>
      <c r="C126" s="20">
        <v>535189</v>
      </c>
      <c r="D126" s="20">
        <v>421129</v>
      </c>
      <c r="E126" s="20">
        <v>76.991276909533667</v>
      </c>
      <c r="F126" s="20">
        <v>18400</v>
      </c>
      <c r="G126" s="20">
        <v>4.2</v>
      </c>
      <c r="H126" s="20">
        <v>97547</v>
      </c>
      <c r="I126" s="20">
        <v>18.586966048924001</v>
      </c>
      <c r="J126" s="20">
        <v>21901</v>
      </c>
      <c r="K126" s="21">
        <v>4.0818646746585557E-2</v>
      </c>
      <c r="L126" s="20">
        <v>406000</v>
      </c>
      <c r="M126" s="20">
        <v>0.76</v>
      </c>
    </row>
    <row r="127" spans="1:13" x14ac:dyDescent="0.3">
      <c r="A127" s="15" t="s">
        <v>262</v>
      </c>
      <c r="B127" s="16" t="s">
        <v>261</v>
      </c>
      <c r="C127" s="20">
        <v>177458</v>
      </c>
      <c r="D127" s="20">
        <v>140902</v>
      </c>
      <c r="E127" s="20">
        <v>76.936833292516923</v>
      </c>
      <c r="F127" s="20">
        <v>5500</v>
      </c>
      <c r="G127" s="20">
        <v>3.7393173600000003</v>
      </c>
      <c r="H127" s="20">
        <v>33942</v>
      </c>
      <c r="I127" s="20">
        <v>19.331028630334369</v>
      </c>
      <c r="J127" s="20">
        <v>9081</v>
      </c>
      <c r="K127" s="21">
        <v>5.1051844522650353E-2</v>
      </c>
      <c r="L127" s="20">
        <v>158000</v>
      </c>
      <c r="M127" s="20">
        <v>0.89</v>
      </c>
    </row>
    <row r="128" spans="1:13" x14ac:dyDescent="0.3">
      <c r="A128" s="15" t="s">
        <v>264</v>
      </c>
      <c r="B128" s="16" t="s">
        <v>263</v>
      </c>
      <c r="C128" s="20">
        <v>121485</v>
      </c>
      <c r="D128" s="20">
        <v>91942</v>
      </c>
      <c r="E128" s="20">
        <v>74.81789191003692</v>
      </c>
      <c r="F128" s="20">
        <v>5800</v>
      </c>
      <c r="G128" s="20">
        <v>5.9673288700000002</v>
      </c>
      <c r="H128" s="20">
        <v>24484</v>
      </c>
      <c r="I128" s="20">
        <v>20.547163477677071</v>
      </c>
      <c r="J128" s="20">
        <v>7663</v>
      </c>
      <c r="K128" s="21">
        <v>6.3298667613847559E-2</v>
      </c>
      <c r="L128" s="20">
        <v>95000</v>
      </c>
      <c r="M128" s="20">
        <v>0.78</v>
      </c>
    </row>
    <row r="129" spans="1:13" x14ac:dyDescent="0.3">
      <c r="A129" s="15" t="s">
        <v>266</v>
      </c>
      <c r="B129" s="16" t="s">
        <v>265</v>
      </c>
      <c r="C129" s="20">
        <v>159765</v>
      </c>
      <c r="D129" s="20">
        <v>122206</v>
      </c>
      <c r="E129" s="20">
        <v>75.479581065791891</v>
      </c>
      <c r="F129" s="20">
        <v>6800</v>
      </c>
      <c r="G129" s="20">
        <v>5.2668710499999998</v>
      </c>
      <c r="H129" s="20">
        <v>34996</v>
      </c>
      <c r="I129" s="20">
        <v>22.119827319212952</v>
      </c>
      <c r="J129" s="20">
        <v>11199</v>
      </c>
      <c r="K129" s="21">
        <v>7.0203042821411335E-2</v>
      </c>
      <c r="L129" s="20">
        <v>134000</v>
      </c>
      <c r="M129" s="20">
        <v>0.84</v>
      </c>
    </row>
    <row r="130" spans="1:13" x14ac:dyDescent="0.3">
      <c r="A130" s="15" t="s">
        <v>268</v>
      </c>
      <c r="B130" s="16" t="s">
        <v>267</v>
      </c>
      <c r="C130" s="20">
        <v>444287</v>
      </c>
      <c r="D130" s="20">
        <v>359093</v>
      </c>
      <c r="E130" s="20">
        <v>76.694065094281484</v>
      </c>
      <c r="F130" s="20">
        <v>13700</v>
      </c>
      <c r="G130" s="20">
        <v>3.6999999999999997</v>
      </c>
      <c r="H130" s="20">
        <v>88046</v>
      </c>
      <c r="I130" s="20">
        <v>20.097100453546311</v>
      </c>
      <c r="J130" s="20">
        <v>19328</v>
      </c>
      <c r="K130" s="21">
        <v>4.3580117473309213E-2</v>
      </c>
      <c r="L130" s="20">
        <v>384000</v>
      </c>
      <c r="M130" s="20">
        <v>0.86</v>
      </c>
    </row>
    <row r="131" spans="1:13" x14ac:dyDescent="0.3">
      <c r="A131" s="15" t="s">
        <v>270</v>
      </c>
      <c r="B131" s="16" t="s">
        <v>269</v>
      </c>
      <c r="C131" s="20">
        <v>173628</v>
      </c>
      <c r="D131" s="20">
        <v>125299</v>
      </c>
      <c r="E131" s="20">
        <v>70.303936798701784</v>
      </c>
      <c r="F131" s="20">
        <v>9100</v>
      </c>
      <c r="G131" s="20">
        <v>6.7832585599999993</v>
      </c>
      <c r="H131" s="20">
        <v>42876</v>
      </c>
      <c r="I131" s="20">
        <v>24.760771767314811</v>
      </c>
      <c r="J131" s="20">
        <v>12661</v>
      </c>
      <c r="K131" s="21">
        <v>7.2943792777636948E-2</v>
      </c>
      <c r="L131" s="20">
        <v>131000</v>
      </c>
      <c r="M131" s="20">
        <v>0.75</v>
      </c>
    </row>
    <row r="132" spans="1:13" x14ac:dyDescent="0.3">
      <c r="A132" s="15" t="s">
        <v>272</v>
      </c>
      <c r="B132" s="16" t="s">
        <v>271</v>
      </c>
      <c r="C132" s="20">
        <v>731914</v>
      </c>
      <c r="D132" s="20">
        <v>619676</v>
      </c>
      <c r="E132" s="20">
        <v>80.944657582694489</v>
      </c>
      <c r="F132" s="20">
        <v>20400</v>
      </c>
      <c r="G132" s="20">
        <v>3.2</v>
      </c>
      <c r="H132" s="20">
        <v>114234</v>
      </c>
      <c r="I132" s="20">
        <v>15.781686258960899</v>
      </c>
      <c r="J132" s="20">
        <v>23144</v>
      </c>
      <c r="K132" s="21">
        <v>3.1572456769307165E-2</v>
      </c>
      <c r="L132" s="20">
        <v>701000</v>
      </c>
      <c r="M132" s="20">
        <v>0.96</v>
      </c>
    </row>
    <row r="133" spans="1:13" x14ac:dyDescent="0.3">
      <c r="A133" s="15" t="s">
        <v>274</v>
      </c>
      <c r="B133" s="16" t="s">
        <v>273</v>
      </c>
      <c r="C133" s="20">
        <v>130824</v>
      </c>
      <c r="D133" s="20">
        <v>105123</v>
      </c>
      <c r="E133" s="20">
        <v>77.406394900995338</v>
      </c>
      <c r="F133" s="20">
        <v>5600</v>
      </c>
      <c r="G133" s="20">
        <v>5.0907099900000006</v>
      </c>
      <c r="H133" s="20">
        <v>23077</v>
      </c>
      <c r="I133" s="20">
        <v>17.427389025661164</v>
      </c>
      <c r="J133" s="20">
        <v>6138</v>
      </c>
      <c r="K133" s="21">
        <v>4.6741497738314625E-2</v>
      </c>
      <c r="L133" s="20">
        <v>84000</v>
      </c>
      <c r="M133" s="20">
        <v>0.64</v>
      </c>
    </row>
    <row r="134" spans="1:13" x14ac:dyDescent="0.3">
      <c r="A134" s="15" t="s">
        <v>276</v>
      </c>
      <c r="B134" s="16" t="s">
        <v>275</v>
      </c>
      <c r="C134" s="20">
        <v>140495</v>
      </c>
      <c r="D134" s="20">
        <v>113336</v>
      </c>
      <c r="E134" s="20">
        <v>79.301675777013187</v>
      </c>
      <c r="F134" s="20">
        <v>4500</v>
      </c>
      <c r="G134" s="20">
        <v>3.8553689500000003</v>
      </c>
      <c r="H134" s="20">
        <v>24557</v>
      </c>
      <c r="I134" s="20">
        <v>17.639115350634611</v>
      </c>
      <c r="J134" s="20">
        <v>6807</v>
      </c>
      <c r="K134" s="21">
        <v>4.8557263615936083E-2</v>
      </c>
      <c r="L134" s="20">
        <v>128000</v>
      </c>
      <c r="M134" s="20">
        <v>0.91</v>
      </c>
    </row>
    <row r="135" spans="1:13" x14ac:dyDescent="0.3">
      <c r="A135" s="15" t="s">
        <v>278</v>
      </c>
      <c r="B135" s="16" t="s">
        <v>277</v>
      </c>
      <c r="C135" s="20">
        <v>140706</v>
      </c>
      <c r="D135" s="20">
        <v>105434</v>
      </c>
      <c r="E135" s="20">
        <v>72.949480890227107</v>
      </c>
      <c r="F135" s="20">
        <v>5500</v>
      </c>
      <c r="G135" s="20">
        <v>4.9484422299999995</v>
      </c>
      <c r="H135" s="20">
        <v>32281</v>
      </c>
      <c r="I135" s="20">
        <v>22.923915976650715</v>
      </c>
      <c r="J135" s="20">
        <v>9651</v>
      </c>
      <c r="K135" s="21">
        <v>6.836922640974781E-2</v>
      </c>
      <c r="L135" s="20">
        <v>84000</v>
      </c>
      <c r="M135" s="20">
        <v>0.6</v>
      </c>
    </row>
    <row r="136" spans="1:13" x14ac:dyDescent="0.3">
      <c r="A136" s="15" t="s">
        <v>280</v>
      </c>
      <c r="B136" s="16" t="s">
        <v>279</v>
      </c>
      <c r="C136" s="20">
        <v>111708</v>
      </c>
      <c r="D136" s="20">
        <v>84407</v>
      </c>
      <c r="E136" s="20">
        <v>74.074957348058192</v>
      </c>
      <c r="F136" s="20">
        <v>4600</v>
      </c>
      <c r="G136" s="20">
        <v>5.1256953000000003</v>
      </c>
      <c r="H136" s="20">
        <v>22893</v>
      </c>
      <c r="I136" s="20">
        <v>20.998514061382107</v>
      </c>
      <c r="J136" s="20">
        <v>5997</v>
      </c>
      <c r="K136" s="21">
        <v>5.3530304382754614E-2</v>
      </c>
      <c r="L136" s="20">
        <v>99000</v>
      </c>
      <c r="M136" s="20">
        <v>0.89</v>
      </c>
    </row>
    <row r="137" spans="1:13" x14ac:dyDescent="0.3">
      <c r="A137" s="15" t="s">
        <v>282</v>
      </c>
      <c r="B137" s="16" t="s">
        <v>281</v>
      </c>
      <c r="C137" s="20">
        <v>109614</v>
      </c>
      <c r="D137" s="20">
        <v>85556</v>
      </c>
      <c r="E137" s="20">
        <v>76.251295383888149</v>
      </c>
      <c r="F137" s="20">
        <v>4000</v>
      </c>
      <c r="G137" s="20">
        <v>4.4291044299999998</v>
      </c>
      <c r="H137" s="20">
        <v>21920</v>
      </c>
      <c r="I137" s="20">
        <v>19.926185844408487</v>
      </c>
      <c r="J137" s="20">
        <v>6443</v>
      </c>
      <c r="K137" s="21">
        <v>5.8465363605016245E-2</v>
      </c>
      <c r="L137" s="20">
        <v>77000</v>
      </c>
      <c r="M137" s="20">
        <v>0.7</v>
      </c>
    </row>
    <row r="138" spans="1:13" x14ac:dyDescent="0.3">
      <c r="A138" s="15" t="s">
        <v>284</v>
      </c>
      <c r="B138" s="16" t="s">
        <v>283</v>
      </c>
      <c r="C138" s="20">
        <v>76787</v>
      </c>
      <c r="D138" s="20">
        <v>58376</v>
      </c>
      <c r="E138" s="20">
        <v>72.709401482347317</v>
      </c>
      <c r="F138" s="20">
        <v>2900</v>
      </c>
      <c r="G138" s="20">
        <v>4.7994923800000002</v>
      </c>
      <c r="H138" s="20">
        <v>17589</v>
      </c>
      <c r="I138" s="20">
        <v>23.362909438673856</v>
      </c>
      <c r="J138" s="20">
        <v>4947</v>
      </c>
      <c r="K138" s="21">
        <v>6.4813237779553765E-2</v>
      </c>
      <c r="L138" s="20">
        <v>59000</v>
      </c>
      <c r="M138" s="20">
        <v>0.76</v>
      </c>
    </row>
    <row r="139" spans="1:13" x14ac:dyDescent="0.3">
      <c r="A139" s="15" t="s">
        <v>286</v>
      </c>
      <c r="B139" s="16" t="s">
        <v>285</v>
      </c>
      <c r="C139" s="20">
        <v>238329</v>
      </c>
      <c r="D139" s="20">
        <v>178509</v>
      </c>
      <c r="E139" s="20">
        <v>74.410000465649858</v>
      </c>
      <c r="F139" s="20">
        <v>12900</v>
      </c>
      <c r="G139" s="20">
        <v>6.7394727099999994</v>
      </c>
      <c r="H139" s="20">
        <v>49843</v>
      </c>
      <c r="I139" s="20">
        <v>21.099441643490003</v>
      </c>
      <c r="J139" s="20">
        <v>16615</v>
      </c>
      <c r="K139" s="21">
        <v>6.8316009341797962E-2</v>
      </c>
      <c r="L139" s="20">
        <v>342000</v>
      </c>
      <c r="M139" s="20">
        <v>1.43</v>
      </c>
    </row>
    <row r="140" spans="1:13" x14ac:dyDescent="0.3">
      <c r="A140" s="15" t="s">
        <v>288</v>
      </c>
      <c r="B140" s="16" t="s">
        <v>287</v>
      </c>
      <c r="C140" s="20">
        <v>145499</v>
      </c>
      <c r="D140" s="20">
        <v>118605</v>
      </c>
      <c r="E140" s="20">
        <v>78.421872650986074</v>
      </c>
      <c r="F140" s="20">
        <v>4300</v>
      </c>
      <c r="G140" s="20">
        <v>3.5244016899999999</v>
      </c>
      <c r="H140" s="20">
        <v>26107</v>
      </c>
      <c r="I140" s="20">
        <v>17.840205551531383</v>
      </c>
      <c r="J140" s="20">
        <v>6573</v>
      </c>
      <c r="K140" s="21">
        <v>4.5193583652477637E-2</v>
      </c>
      <c r="L140" s="20">
        <v>172000</v>
      </c>
      <c r="M140" s="20">
        <v>1.18</v>
      </c>
    </row>
    <row r="141" spans="1:13" x14ac:dyDescent="0.3">
      <c r="A141" s="15" t="s">
        <v>290</v>
      </c>
      <c r="B141" s="16" t="s">
        <v>289</v>
      </c>
      <c r="C141" s="20">
        <v>215231</v>
      </c>
      <c r="D141" s="20">
        <v>159769</v>
      </c>
      <c r="E141" s="20">
        <v>74.868260463780601</v>
      </c>
      <c r="F141" s="20">
        <v>7900</v>
      </c>
      <c r="G141" s="20">
        <v>4.7164159200000002</v>
      </c>
      <c r="H141" s="20">
        <v>43451</v>
      </c>
      <c r="I141" s="20">
        <v>20.796419939215546</v>
      </c>
      <c r="J141" s="20">
        <v>11321</v>
      </c>
      <c r="K141" s="21">
        <v>5.2147196875129559E-2</v>
      </c>
      <c r="L141" s="20">
        <v>173000</v>
      </c>
      <c r="M141" s="20">
        <v>0.8</v>
      </c>
    </row>
    <row r="142" spans="1:13" x14ac:dyDescent="0.3">
      <c r="A142" s="15" t="s">
        <v>292</v>
      </c>
      <c r="B142" s="16" t="s">
        <v>291</v>
      </c>
      <c r="C142" s="20">
        <v>173316</v>
      </c>
      <c r="D142" s="20">
        <v>128490</v>
      </c>
      <c r="E142" s="20">
        <v>72.922078671792917</v>
      </c>
      <c r="F142" s="20">
        <v>7800</v>
      </c>
      <c r="G142" s="20">
        <v>5.7548805600000001</v>
      </c>
      <c r="H142" s="20">
        <v>40211</v>
      </c>
      <c r="I142" s="20">
        <v>23.213028067380183</v>
      </c>
      <c r="J142" s="20">
        <v>13049</v>
      </c>
      <c r="K142" s="21">
        <v>7.484628091589042E-2</v>
      </c>
      <c r="L142" s="20">
        <v>118000</v>
      </c>
      <c r="M142" s="20">
        <v>0.68</v>
      </c>
    </row>
    <row r="143" spans="1:13" x14ac:dyDescent="0.3">
      <c r="A143" s="15" t="s">
        <v>294</v>
      </c>
      <c r="B143" s="16" t="s">
        <v>293</v>
      </c>
      <c r="C143" s="20">
        <v>186221</v>
      </c>
      <c r="D143" s="20">
        <v>138828</v>
      </c>
      <c r="E143" s="20">
        <v>71.470377700113687</v>
      </c>
      <c r="F143" s="20">
        <v>10600</v>
      </c>
      <c r="G143" s="20">
        <v>7.1023799299999997</v>
      </c>
      <c r="H143" s="20">
        <v>38774</v>
      </c>
      <c r="I143" s="20">
        <v>20.408227714851151</v>
      </c>
      <c r="J143" s="20">
        <v>14462</v>
      </c>
      <c r="K143" s="21">
        <v>7.8005997971908783E-2</v>
      </c>
      <c r="L143" s="20">
        <v>92000</v>
      </c>
      <c r="M143" s="20">
        <v>0.49</v>
      </c>
    </row>
    <row r="144" spans="1:13" x14ac:dyDescent="0.3">
      <c r="A144" s="15" t="s">
        <v>296</v>
      </c>
      <c r="B144" s="16" t="s">
        <v>295</v>
      </c>
      <c r="C144" s="20">
        <v>238548</v>
      </c>
      <c r="D144" s="20">
        <v>208276</v>
      </c>
      <c r="E144" s="20">
        <v>84.928958903649459</v>
      </c>
      <c r="F144" s="20">
        <v>10800</v>
      </c>
      <c r="G144" s="20">
        <v>4.9608594400000001</v>
      </c>
      <c r="H144" s="20">
        <v>30368</v>
      </c>
      <c r="I144" s="20">
        <v>12.750449255160138</v>
      </c>
      <c r="J144" s="20">
        <v>11128</v>
      </c>
      <c r="K144" s="21">
        <v>4.6783232364848673E-2</v>
      </c>
      <c r="L144" s="20">
        <v>153000</v>
      </c>
      <c r="M144" s="20">
        <v>0.64</v>
      </c>
    </row>
    <row r="145" spans="1:13" x14ac:dyDescent="0.3">
      <c r="A145" s="15" t="s">
        <v>298</v>
      </c>
      <c r="B145" s="16" t="s">
        <v>297</v>
      </c>
      <c r="C145" s="20">
        <v>130730</v>
      </c>
      <c r="D145" s="20">
        <v>105907</v>
      </c>
      <c r="E145" s="20">
        <v>80.024808124660822</v>
      </c>
      <c r="F145" s="20">
        <v>3700</v>
      </c>
      <c r="G145" s="20">
        <v>3.3438592499999999</v>
      </c>
      <c r="H145" s="20">
        <v>22450</v>
      </c>
      <c r="I145" s="20">
        <v>17.404449957361035</v>
      </c>
      <c r="J145" s="20">
        <v>5835</v>
      </c>
      <c r="K145" s="21">
        <v>4.4914673666222787E-2</v>
      </c>
      <c r="L145" s="20">
        <v>154000</v>
      </c>
      <c r="M145" s="20">
        <v>1.18</v>
      </c>
    </row>
    <row r="146" spans="1:13" x14ac:dyDescent="0.3">
      <c r="A146" s="15" t="s">
        <v>300</v>
      </c>
      <c r="B146" s="16" t="s">
        <v>299</v>
      </c>
      <c r="C146" s="20">
        <v>352123</v>
      </c>
      <c r="D146" s="20">
        <v>285493</v>
      </c>
      <c r="E146" s="20">
        <v>80.545206032739287</v>
      </c>
      <c r="F146" s="20">
        <v>11200</v>
      </c>
      <c r="G146" s="20">
        <v>3.8</v>
      </c>
      <c r="H146" s="20">
        <v>57370</v>
      </c>
      <c r="I146" s="20">
        <v>16.791104841235232</v>
      </c>
      <c r="J146" s="20">
        <v>14488</v>
      </c>
      <c r="K146" s="21">
        <v>4.071412713891083E-2</v>
      </c>
      <c r="L146" s="20">
        <v>351000</v>
      </c>
      <c r="M146" s="20">
        <v>1</v>
      </c>
    </row>
    <row r="147" spans="1:13" x14ac:dyDescent="0.3">
      <c r="A147" s="15" t="s">
        <v>302</v>
      </c>
      <c r="B147" s="16" t="s">
        <v>301</v>
      </c>
      <c r="C147" s="20">
        <v>96312</v>
      </c>
      <c r="D147" s="20">
        <v>84572</v>
      </c>
      <c r="E147" s="20">
        <v>82.970843431641015</v>
      </c>
      <c r="F147" s="20">
        <v>2600</v>
      </c>
      <c r="G147" s="20">
        <v>3.00505478</v>
      </c>
      <c r="H147" s="20">
        <v>14056</v>
      </c>
      <c r="I147" s="20">
        <v>14.747201326156977</v>
      </c>
      <c r="J147" s="20">
        <v>3170</v>
      </c>
      <c r="K147" s="21">
        <v>3.3014986929397916E-2</v>
      </c>
      <c r="L147" s="20">
        <v>116000</v>
      </c>
      <c r="M147" s="20">
        <v>1.2</v>
      </c>
    </row>
    <row r="148" spans="1:13" x14ac:dyDescent="0.3">
      <c r="A148" s="15" t="s">
        <v>304</v>
      </c>
      <c r="B148" s="16" t="s">
        <v>303</v>
      </c>
      <c r="C148" s="20">
        <v>250165</v>
      </c>
      <c r="D148" s="20">
        <v>197242</v>
      </c>
      <c r="E148" s="20">
        <v>77.960749749328855</v>
      </c>
      <c r="F148" s="20">
        <v>10000</v>
      </c>
      <c r="G148" s="20">
        <v>3.5000000000000004</v>
      </c>
      <c r="H148" s="20">
        <v>42149</v>
      </c>
      <c r="I148" s="20">
        <v>17.041190930556006</v>
      </c>
      <c r="J148" s="20">
        <v>11787</v>
      </c>
      <c r="K148" s="21">
        <v>4.7053892215568861E-2</v>
      </c>
      <c r="L148" s="20">
        <v>244000</v>
      </c>
      <c r="M148" s="20">
        <v>0.98</v>
      </c>
    </row>
    <row r="149" spans="1:13" x14ac:dyDescent="0.3">
      <c r="A149" s="15" t="s">
        <v>306</v>
      </c>
      <c r="B149" s="16" t="s">
        <v>305</v>
      </c>
      <c r="C149" s="20">
        <v>507009</v>
      </c>
      <c r="D149" s="20">
        <v>425371</v>
      </c>
      <c r="E149" s="20">
        <v>79.711891166799234</v>
      </c>
      <c r="F149" s="20">
        <v>16000</v>
      </c>
      <c r="G149" s="20">
        <v>3.5999999999999996</v>
      </c>
      <c r="H149" s="20">
        <v>91077</v>
      </c>
      <c r="I149" s="20">
        <v>18.019563385130404</v>
      </c>
      <c r="J149" s="20">
        <v>21900</v>
      </c>
      <c r="K149" s="21">
        <v>4.3128489419734732E-2</v>
      </c>
      <c r="L149" s="20">
        <v>467000</v>
      </c>
      <c r="M149" s="20">
        <v>0.92</v>
      </c>
    </row>
    <row r="150" spans="1:13" x14ac:dyDescent="0.3">
      <c r="A150" s="15" t="s">
        <v>308</v>
      </c>
      <c r="B150" s="16" t="s">
        <v>307</v>
      </c>
      <c r="C150" s="20">
        <v>184609</v>
      </c>
      <c r="D150" s="20">
        <v>119879</v>
      </c>
      <c r="E150" s="20">
        <v>67.166581144749728</v>
      </c>
      <c r="F150" s="20">
        <v>7800</v>
      </c>
      <c r="G150" s="20">
        <v>6.0929609600000001</v>
      </c>
      <c r="H150" s="20">
        <v>40169</v>
      </c>
      <c r="I150" s="20">
        <v>23.422703736530298</v>
      </c>
      <c r="J150" s="20">
        <v>7991</v>
      </c>
      <c r="K150" s="21">
        <v>4.1981664871680369E-2</v>
      </c>
      <c r="L150" s="20">
        <v>803000</v>
      </c>
      <c r="M150" s="20">
        <v>4.3499999999999996</v>
      </c>
    </row>
    <row r="151" spans="1:13" x14ac:dyDescent="0.3">
      <c r="A151" s="15" t="s">
        <v>310</v>
      </c>
      <c r="B151" s="16" t="s">
        <v>309</v>
      </c>
      <c r="C151" s="20">
        <v>203992</v>
      </c>
      <c r="D151" s="20">
        <v>160504</v>
      </c>
      <c r="E151" s="20">
        <v>77.395436887460306</v>
      </c>
      <c r="F151" s="20">
        <v>7600</v>
      </c>
      <c r="G151" s="20">
        <v>4.5394058299999998</v>
      </c>
      <c r="H151" s="20">
        <v>38800</v>
      </c>
      <c r="I151" s="20">
        <v>19.127999842243302</v>
      </c>
      <c r="J151" s="20">
        <v>12335</v>
      </c>
      <c r="K151" s="21">
        <v>6.0091586690700055E-2</v>
      </c>
      <c r="L151" s="20">
        <v>129000</v>
      </c>
      <c r="M151" s="20">
        <v>0.63</v>
      </c>
    </row>
    <row r="152" spans="1:13" x14ac:dyDescent="0.3">
      <c r="A152" s="15" t="s">
        <v>312</v>
      </c>
      <c r="B152" s="16" t="s">
        <v>311</v>
      </c>
      <c r="C152" s="20">
        <v>296878</v>
      </c>
      <c r="D152" s="20">
        <v>243849</v>
      </c>
      <c r="E152" s="20">
        <v>77.95432584346122</v>
      </c>
      <c r="F152" s="20">
        <v>7900</v>
      </c>
      <c r="G152" s="20">
        <v>3.1</v>
      </c>
      <c r="H152" s="20">
        <v>58977</v>
      </c>
      <c r="I152" s="20">
        <v>20.066483389359934</v>
      </c>
      <c r="J152" s="20">
        <v>10218</v>
      </c>
      <c r="K152" s="21">
        <v>3.4159746459662216E-2</v>
      </c>
      <c r="L152" s="20">
        <v>274000</v>
      </c>
      <c r="M152" s="20">
        <v>0.92</v>
      </c>
    </row>
    <row r="153" spans="1:13" x14ac:dyDescent="0.3">
      <c r="A153" s="15" t="s">
        <v>314</v>
      </c>
      <c r="B153" s="16" t="s">
        <v>313</v>
      </c>
      <c r="C153" s="20">
        <v>92242</v>
      </c>
      <c r="D153" s="20">
        <v>76428</v>
      </c>
      <c r="E153" s="20">
        <v>79.109054598234266</v>
      </c>
      <c r="F153" s="20">
        <v>2600</v>
      </c>
      <c r="G153" s="20">
        <v>3.2825972399999999</v>
      </c>
      <c r="H153" s="20">
        <v>17066</v>
      </c>
      <c r="I153" s="20">
        <v>18.624294740977597</v>
      </c>
      <c r="J153" s="20">
        <v>3283</v>
      </c>
      <c r="K153" s="21">
        <v>3.5590390702918348E-2</v>
      </c>
      <c r="L153" s="20">
        <v>98000</v>
      </c>
      <c r="M153" s="20">
        <v>1.06</v>
      </c>
    </row>
    <row r="154" spans="1:13" x14ac:dyDescent="0.3">
      <c r="A154" s="15" t="s">
        <v>316</v>
      </c>
      <c r="B154" s="16" t="s">
        <v>315</v>
      </c>
      <c r="C154" s="20">
        <v>192800</v>
      </c>
      <c r="D154" s="20">
        <v>143203</v>
      </c>
      <c r="E154" s="20">
        <v>71.237423503785919</v>
      </c>
      <c r="F154" s="20">
        <v>5000</v>
      </c>
      <c r="G154" s="20">
        <v>3.3843136299999999</v>
      </c>
      <c r="H154" s="20">
        <v>50273</v>
      </c>
      <c r="I154" s="20">
        <v>26.072502852401204</v>
      </c>
      <c r="J154" s="20">
        <v>11127</v>
      </c>
      <c r="K154" s="21">
        <v>5.7681541077427116E-2</v>
      </c>
      <c r="L154" s="20">
        <v>119000</v>
      </c>
      <c r="M154" s="20">
        <v>0.61</v>
      </c>
    </row>
    <row r="155" spans="1:13" x14ac:dyDescent="0.3">
      <c r="A155" s="15" t="s">
        <v>318</v>
      </c>
      <c r="B155" s="16" t="s">
        <v>317</v>
      </c>
      <c r="C155" s="20">
        <v>104673</v>
      </c>
      <c r="D155" s="20">
        <v>79877</v>
      </c>
      <c r="E155" s="20">
        <v>77.208134019174196</v>
      </c>
      <c r="F155" s="20">
        <v>2600</v>
      </c>
      <c r="G155" s="20">
        <v>3.1528658899999997</v>
      </c>
      <c r="H155" s="20">
        <v>20040</v>
      </c>
      <c r="I155" s="20">
        <v>20.054840582030703</v>
      </c>
      <c r="J155" s="20">
        <v>2819</v>
      </c>
      <c r="K155" s="21">
        <v>2.6494609911747295E-2</v>
      </c>
      <c r="L155" s="20">
        <v>99000</v>
      </c>
      <c r="M155" s="20">
        <v>0.95</v>
      </c>
    </row>
    <row r="156" spans="1:13" x14ac:dyDescent="0.3">
      <c r="A156" s="15" t="s">
        <v>320</v>
      </c>
      <c r="B156" s="16" t="s">
        <v>319</v>
      </c>
      <c r="C156" s="20">
        <v>162992</v>
      </c>
      <c r="D156" s="20">
        <v>120029</v>
      </c>
      <c r="E156" s="20">
        <v>72.501293708878549</v>
      </c>
      <c r="F156" s="20">
        <v>7800</v>
      </c>
      <c r="G156" s="20">
        <v>6.0973328200000001</v>
      </c>
      <c r="H156" s="20">
        <v>38341</v>
      </c>
      <c r="I156" s="20">
        <v>23.620043862891503</v>
      </c>
      <c r="J156" s="20">
        <v>14963</v>
      </c>
      <c r="K156" s="21">
        <v>9.1493876153380505E-2</v>
      </c>
      <c r="L156" s="20">
        <v>119000</v>
      </c>
      <c r="M156" s="20">
        <v>0.73</v>
      </c>
    </row>
    <row r="157" spans="1:13" x14ac:dyDescent="0.3">
      <c r="A157" s="15" t="s">
        <v>322</v>
      </c>
      <c r="B157" s="16" t="s">
        <v>321</v>
      </c>
      <c r="C157" s="20">
        <v>353486</v>
      </c>
      <c r="D157" s="20">
        <v>289502</v>
      </c>
      <c r="E157" s="20">
        <v>78.046014257939078</v>
      </c>
      <c r="F157" s="20">
        <v>11800</v>
      </c>
      <c r="G157" s="20">
        <v>4</v>
      </c>
      <c r="H157" s="20">
        <v>66867</v>
      </c>
      <c r="I157" s="20">
        <v>19.006890200225126</v>
      </c>
      <c r="J157" s="20">
        <v>15863</v>
      </c>
      <c r="K157" s="21">
        <v>4.4802634551945414E-2</v>
      </c>
      <c r="L157" s="20">
        <v>304000</v>
      </c>
      <c r="M157" s="20">
        <v>0.86</v>
      </c>
    </row>
    <row r="158" spans="1:13" x14ac:dyDescent="0.3">
      <c r="A158" s="15" t="s">
        <v>324</v>
      </c>
      <c r="B158" s="16" t="s">
        <v>323</v>
      </c>
      <c r="C158" s="20">
        <v>139061</v>
      </c>
      <c r="D158" s="20">
        <v>108414</v>
      </c>
      <c r="E158" s="20">
        <v>78.173258701857137</v>
      </c>
      <c r="F158" s="20">
        <v>3300</v>
      </c>
      <c r="G158" s="20">
        <v>2.9757410500000003</v>
      </c>
      <c r="H158" s="20">
        <v>27344</v>
      </c>
      <c r="I158" s="20">
        <v>20.272083626793194</v>
      </c>
      <c r="J158" s="20">
        <v>4048</v>
      </c>
      <c r="K158" s="21">
        <v>2.9032489421214946E-2</v>
      </c>
      <c r="L158" s="20">
        <v>124000</v>
      </c>
      <c r="M158" s="20">
        <v>0.89</v>
      </c>
    </row>
  </sheetData>
  <mergeCells count="10">
    <mergeCell ref="D4:E4"/>
    <mergeCell ref="F4:G4"/>
    <mergeCell ref="H4:I4"/>
    <mergeCell ref="J4:K4"/>
    <mergeCell ref="L4:M4"/>
    <mergeCell ref="A1:M1"/>
    <mergeCell ref="D2:K2"/>
    <mergeCell ref="L2:M2"/>
    <mergeCell ref="D3:I3"/>
    <mergeCell ref="J3:M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O159"/>
  <sheetViews>
    <sheetView zoomScale="60" zoomScaleNormal="60" workbookViewId="0">
      <selection activeCell="C5" sqref="C5"/>
    </sheetView>
  </sheetViews>
  <sheetFormatPr defaultRowHeight="14.4" x14ac:dyDescent="0.3"/>
  <cols>
    <col min="1" max="1" width="15.6640625" style="4" customWidth="1"/>
    <col min="2" max="2" width="41" style="4" customWidth="1"/>
    <col min="3" max="4" width="25.6640625" style="31" customWidth="1"/>
    <col min="5" max="5" width="25.6640625" customWidth="1"/>
    <col min="7" max="7" width="16.6640625" customWidth="1"/>
    <col min="8" max="8" width="13.33203125" customWidth="1"/>
    <col min="9" max="9" width="19.77734375" customWidth="1"/>
    <col min="10" max="10" width="29.33203125" customWidth="1"/>
    <col min="11" max="11" width="14" customWidth="1"/>
  </cols>
  <sheetData>
    <row r="1" spans="1:15" ht="28.8" x14ac:dyDescent="0.3">
      <c r="A1" s="134" t="s">
        <v>6</v>
      </c>
      <c r="B1" s="59" t="str">
        <f>Specification!C5</f>
        <v>England</v>
      </c>
    </row>
    <row r="2" spans="1:15" ht="28.8" x14ac:dyDescent="0.3">
      <c r="A2" s="60" t="s">
        <v>401</v>
      </c>
      <c r="B2" s="59" t="str">
        <f>Specification!C6</f>
        <v>Low to moderate mental health conditions</v>
      </c>
      <c r="E2" s="266" t="s">
        <v>479</v>
      </c>
    </row>
    <row r="3" spans="1:15" ht="28.8" x14ac:dyDescent="0.3">
      <c r="A3" s="60" t="s">
        <v>364</v>
      </c>
      <c r="B3" s="61">
        <f>VLOOKUP(B1,B7:E159,MATCH(B2,C5:E5,0)+1,FALSE)</f>
        <v>0.17040531590594632</v>
      </c>
    </row>
    <row r="5" spans="1:15" s="5" customFormat="1" ht="82.5" customHeight="1" x14ac:dyDescent="0.3">
      <c r="B5" s="25"/>
      <c r="C5" s="26" t="s">
        <v>327</v>
      </c>
      <c r="D5" s="27" t="s">
        <v>328</v>
      </c>
      <c r="E5" s="27" t="s">
        <v>325</v>
      </c>
      <c r="G5" s="321" t="s">
        <v>327</v>
      </c>
      <c r="H5" s="322" t="s">
        <v>328</v>
      </c>
      <c r="I5" s="322" t="s">
        <v>325</v>
      </c>
    </row>
    <row r="6" spans="1:15" ht="15" customHeight="1" x14ac:dyDescent="0.3">
      <c r="A6" s="28" t="s">
        <v>21</v>
      </c>
      <c r="B6" s="28" t="s">
        <v>20</v>
      </c>
      <c r="C6" s="29">
        <v>93377</v>
      </c>
      <c r="D6" s="29">
        <v>93495</v>
      </c>
      <c r="E6" s="29">
        <v>93372</v>
      </c>
      <c r="G6" s="323"/>
      <c r="H6" s="323"/>
      <c r="I6" s="323"/>
    </row>
    <row r="7" spans="1:15" ht="15" customHeight="1" x14ac:dyDescent="0.3">
      <c r="A7" s="290"/>
      <c r="B7" s="324" t="s">
        <v>478</v>
      </c>
      <c r="C7" s="325">
        <f>G7</f>
        <v>0.17523294551385429</v>
      </c>
      <c r="D7" s="325">
        <f t="shared" ref="D7:E7" si="0">H7</f>
        <v>0.17040531590594632</v>
      </c>
      <c r="E7" s="325">
        <f t="shared" si="0"/>
        <v>0.24246063542424243</v>
      </c>
      <c r="G7" s="266">
        <f>(SUMIF(G8:G159,"&gt;0"))/WorkingAgePop!C6</f>
        <v>0.17523294551385429</v>
      </c>
      <c r="H7" s="266">
        <f>(SUMIF(H8:H159,"&gt;0"))/WorkingAgePop!C6</f>
        <v>0.17040531590594632</v>
      </c>
      <c r="I7" s="266">
        <f>(SUMIF(I8:I159,"&gt;0"))/WorkingAgePop!C6</f>
        <v>0.24246063542424243</v>
      </c>
    </row>
    <row r="8" spans="1:15" ht="15" customHeight="1" x14ac:dyDescent="0.3">
      <c r="A8" s="4" t="s">
        <v>22</v>
      </c>
      <c r="B8" s="30" t="s">
        <v>0</v>
      </c>
      <c r="C8" s="31">
        <v>0.1490886696</v>
      </c>
      <c r="D8" s="32">
        <v>0.223767378701624</v>
      </c>
      <c r="E8" s="32">
        <v>0.28598366614694498</v>
      </c>
      <c r="G8" s="323">
        <f>C8*WorkingAgePop!C7</f>
        <v>20148.588253091999</v>
      </c>
      <c r="H8" s="323">
        <f>D8*WorkingAgePop!C7</f>
        <v>30241.042394630975</v>
      </c>
      <c r="I8" s="323">
        <f>E8*WorkingAgePop!C7</f>
        <v>38649.262561428877</v>
      </c>
    </row>
    <row r="9" spans="1:15" ht="15" customHeight="1" x14ac:dyDescent="0.3">
      <c r="A9" s="4" t="s">
        <v>24</v>
      </c>
      <c r="B9" s="30" t="s">
        <v>23</v>
      </c>
      <c r="C9" s="31">
        <v>0.1257758319</v>
      </c>
      <c r="D9" s="32">
        <v>0.16234158859042999</v>
      </c>
      <c r="E9" s="32">
        <v>0.249960292575618</v>
      </c>
      <c r="G9" s="323">
        <f>C9*WorkingAgePop!C8</f>
        <v>31947.9417334233</v>
      </c>
      <c r="H9" s="323">
        <f>D9*WorkingAgePop!C8</f>
        <v>41235.89989308935</v>
      </c>
      <c r="I9" s="323">
        <f>E9*WorkingAgePop!C8</f>
        <v>63491.664036255002</v>
      </c>
    </row>
    <row r="10" spans="1:15" ht="15" customHeight="1" x14ac:dyDescent="0.3">
      <c r="A10" s="4" t="s">
        <v>26</v>
      </c>
      <c r="B10" s="30" t="s">
        <v>25</v>
      </c>
      <c r="C10" s="31">
        <v>0.202002604</v>
      </c>
      <c r="D10" s="32">
        <v>0.19042894543033301</v>
      </c>
      <c r="E10" s="32">
        <v>0.29137997305708802</v>
      </c>
      <c r="G10" s="323">
        <f>C10*WorkingAgePop!C9</f>
        <v>30842.565589136</v>
      </c>
      <c r="H10" s="323">
        <f>D10*WorkingAgePop!C9</f>
        <v>29075.453104084965</v>
      </c>
      <c r="I10" s="323">
        <f>E10*WorkingAgePop!C9</f>
        <v>44489.059806248428</v>
      </c>
      <c r="J10" s="9"/>
      <c r="K10" s="9"/>
      <c r="L10" s="9"/>
      <c r="M10" s="9"/>
      <c r="N10" s="9"/>
      <c r="O10" s="33"/>
    </row>
    <row r="11" spans="1:15" ht="15" customHeight="1" x14ac:dyDescent="0.3">
      <c r="A11" s="4" t="s">
        <v>28</v>
      </c>
      <c r="B11" s="30" t="s">
        <v>27</v>
      </c>
      <c r="C11" s="31">
        <v>0.1490707393</v>
      </c>
      <c r="D11" s="32">
        <v>0.14130409888732701</v>
      </c>
      <c r="E11" s="32">
        <v>0.18224422035281301</v>
      </c>
      <c r="G11" s="323">
        <f>C11*WorkingAgePop!C10</f>
        <v>18522.039358025002</v>
      </c>
      <c r="H11" s="323">
        <f>D11*WorkingAgePop!C10</f>
        <v>17557.034286750382</v>
      </c>
      <c r="I11" s="323">
        <f>E11*WorkingAgePop!C10</f>
        <v>22643.844378837017</v>
      </c>
      <c r="J11" s="9"/>
      <c r="K11" s="9"/>
      <c r="L11" s="9"/>
      <c r="M11" s="9"/>
      <c r="N11" s="9"/>
      <c r="O11" s="33"/>
    </row>
    <row r="12" spans="1:15" ht="15" customHeight="1" x14ac:dyDescent="0.3">
      <c r="A12" s="4" t="s">
        <v>30</v>
      </c>
      <c r="B12" s="30" t="s">
        <v>29</v>
      </c>
      <c r="C12" s="31">
        <v>0.16184239819999999</v>
      </c>
      <c r="D12" s="32">
        <v>0.15870990933507401</v>
      </c>
      <c r="E12" s="32">
        <v>0.215628544482275</v>
      </c>
      <c r="G12" s="323">
        <f>C12*WorkingAgePop!C11</f>
        <v>17128.104686302398</v>
      </c>
      <c r="H12" s="323">
        <f>D12*WorkingAgePop!C11</f>
        <v>16796.587124749552</v>
      </c>
      <c r="I12" s="323">
        <f>E12*WorkingAgePop!C11</f>
        <v>22820.400119648129</v>
      </c>
      <c r="K12" s="4"/>
      <c r="L12" s="4"/>
      <c r="M12" s="4"/>
    </row>
    <row r="13" spans="1:15" ht="15" customHeight="1" x14ac:dyDescent="0.3">
      <c r="A13" s="4" t="s">
        <v>32</v>
      </c>
      <c r="B13" s="30" t="s">
        <v>31</v>
      </c>
      <c r="C13" s="31">
        <v>0.1473535322</v>
      </c>
      <c r="D13" s="32">
        <v>0.15982420898132901</v>
      </c>
      <c r="E13" s="32">
        <v>0.21623873549</v>
      </c>
      <c r="G13" s="323">
        <f>C13*WorkingAgePop!C12</f>
        <v>22987.1510232</v>
      </c>
      <c r="H13" s="323">
        <f>D13*WorkingAgePop!C12</f>
        <v>24932.576601087327</v>
      </c>
      <c r="I13" s="323">
        <f>E13*WorkingAgePop!C12</f>
        <v>33733.242736439999</v>
      </c>
    </row>
    <row r="14" spans="1:15" ht="15" customHeight="1" x14ac:dyDescent="0.3">
      <c r="A14" s="4" t="s">
        <v>34</v>
      </c>
      <c r="B14" s="30" t="s">
        <v>33</v>
      </c>
      <c r="C14" s="31">
        <v>0.16963235699999998</v>
      </c>
      <c r="D14" s="32">
        <v>0.210531111250292</v>
      </c>
      <c r="E14" s="32">
        <v>0.29456546450528098</v>
      </c>
      <c r="G14" s="323">
        <f>C14*WorkingAgePop!C13</f>
        <v>124446.87716883898</v>
      </c>
      <c r="H14" s="323">
        <f>D14*WorkingAgePop!C13</f>
        <v>154451.30755321798</v>
      </c>
      <c r="I14" s="323">
        <f>E14*WorkingAgePop!C13</f>
        <v>216101.17802861577</v>
      </c>
    </row>
    <row r="15" spans="1:15" ht="15" customHeight="1" x14ac:dyDescent="0.3">
      <c r="A15" s="4" t="s">
        <v>36</v>
      </c>
      <c r="B15" s="30" t="s">
        <v>35</v>
      </c>
      <c r="C15" s="31">
        <v>0.17091248170000001</v>
      </c>
      <c r="D15" s="32">
        <v>0.199196564718254</v>
      </c>
      <c r="E15" s="32">
        <v>0.27205617679173</v>
      </c>
      <c r="G15" s="323">
        <f>C15*WorkingAgePop!C14</f>
        <v>15952.116479469501</v>
      </c>
      <c r="H15" s="323">
        <f>D15*WorkingAgePop!C14</f>
        <v>18592.011367978237</v>
      </c>
      <c r="I15" s="323">
        <f>E15*WorkingAgePop!C14</f>
        <v>25392.36326085612</v>
      </c>
    </row>
    <row r="16" spans="1:15" ht="15" customHeight="1" x14ac:dyDescent="0.3">
      <c r="A16" s="4" t="s">
        <v>38</v>
      </c>
      <c r="B16" s="30" t="s">
        <v>37</v>
      </c>
      <c r="C16" s="31">
        <v>0.26079330449999999</v>
      </c>
      <c r="D16" s="32">
        <v>0.204620889901025</v>
      </c>
      <c r="E16" s="32">
        <v>0.27517066584233602</v>
      </c>
      <c r="G16" s="323">
        <f>C16*WorkingAgePop!C15</f>
        <v>22094.408757239999</v>
      </c>
      <c r="H16" s="323">
        <f>D16*WorkingAgePop!C15</f>
        <v>17335.481792414837</v>
      </c>
      <c r="I16" s="323">
        <f>E16*WorkingAgePop!C15</f>
        <v>23312.458810162709</v>
      </c>
    </row>
    <row r="17" spans="1:9" ht="15" customHeight="1" x14ac:dyDescent="0.3">
      <c r="A17" s="4" t="s">
        <v>40</v>
      </c>
      <c r="B17" s="30" t="s">
        <v>39</v>
      </c>
      <c r="C17" s="31">
        <v>0.18124187039999998</v>
      </c>
      <c r="D17" s="32">
        <v>0.188987632469449</v>
      </c>
      <c r="E17" s="32">
        <v>0.28657902615358999</v>
      </c>
      <c r="G17" s="323">
        <f>C17*WorkingAgePop!C16</f>
        <v>31906.000107086395</v>
      </c>
      <c r="H17" s="323">
        <f>D17*WorkingAgePop!C16</f>
        <v>33269.571807554268</v>
      </c>
      <c r="I17" s="323">
        <f>E17*WorkingAgePop!C16</f>
        <v>50449.658343104136</v>
      </c>
    </row>
    <row r="18" spans="1:9" ht="15" customHeight="1" x14ac:dyDescent="0.3">
      <c r="A18" s="4" t="s">
        <v>42</v>
      </c>
      <c r="B18" s="30" t="s">
        <v>41</v>
      </c>
      <c r="C18" s="31">
        <v>0.16762816189999999</v>
      </c>
      <c r="D18" s="32">
        <v>0.154325372689218</v>
      </c>
      <c r="E18" s="32">
        <v>0.201609247372105</v>
      </c>
      <c r="G18" s="323">
        <f>C18*WorkingAgePop!C17</f>
        <v>40382.462342519495</v>
      </c>
      <c r="H18" s="323">
        <f>D18*WorkingAgePop!C17</f>
        <v>37177.75390769606</v>
      </c>
      <c r="I18" s="323">
        <f>E18*WorkingAgePop!C17</f>
        <v>48568.675738176957</v>
      </c>
    </row>
    <row r="19" spans="1:9" ht="15" customHeight="1" x14ac:dyDescent="0.3">
      <c r="A19" s="4" t="s">
        <v>44</v>
      </c>
      <c r="B19" s="30" t="s">
        <v>43</v>
      </c>
      <c r="C19" s="31">
        <v>0.13394206349999999</v>
      </c>
      <c r="D19" s="32">
        <v>0.13394145309439801</v>
      </c>
      <c r="E19" s="32">
        <v>0.2483903826644</v>
      </c>
      <c r="G19" s="323">
        <f>C19*WorkingAgePop!C18</f>
        <v>10607.675660945999</v>
      </c>
      <c r="H19" s="323">
        <f>D19*WorkingAgePop!C18</f>
        <v>10607.627319263944</v>
      </c>
      <c r="I19" s="323">
        <f>E19*WorkingAgePop!C18</f>
        <v>19671.524745489824</v>
      </c>
    </row>
    <row r="20" spans="1:9" ht="15" customHeight="1" x14ac:dyDescent="0.3">
      <c r="A20" s="4" t="s">
        <v>46</v>
      </c>
      <c r="B20" s="30" t="s">
        <v>45</v>
      </c>
      <c r="C20" s="31">
        <v>0.17105876590000002</v>
      </c>
      <c r="D20" s="32">
        <v>0.19478657197875701</v>
      </c>
      <c r="E20" s="32">
        <v>0.27950761124916601</v>
      </c>
      <c r="G20" s="323">
        <f>C20*WorkingAgePop!C19</f>
        <v>56614.293397327609</v>
      </c>
      <c r="H20" s="323">
        <f>D20*WorkingAgePop!C19</f>
        <v>64467.343008377335</v>
      </c>
      <c r="I20" s="323">
        <f>E20*WorkingAgePop!C19</f>
        <v>92506.957049468983</v>
      </c>
    </row>
    <row r="21" spans="1:9" ht="15" customHeight="1" x14ac:dyDescent="0.3">
      <c r="A21" s="4" t="s">
        <v>48</v>
      </c>
      <c r="B21" s="30" t="s">
        <v>47</v>
      </c>
      <c r="C21" s="31">
        <v>0.1238105458</v>
      </c>
      <c r="D21" s="32">
        <v>0.207672060043605</v>
      </c>
      <c r="E21" s="32">
        <v>0.23705819637667</v>
      </c>
      <c r="G21" s="323">
        <f>C21*WorkingAgePop!C20</f>
        <v>27038.489855078802</v>
      </c>
      <c r="H21" s="323">
        <f>D21*WorkingAgePop!C20</f>
        <v>45352.670504682719</v>
      </c>
      <c r="I21" s="323">
        <f>E21*WorkingAgePop!C20</f>
        <v>51770.191273915458</v>
      </c>
    </row>
    <row r="22" spans="1:9" ht="15" customHeight="1" x14ac:dyDescent="0.3">
      <c r="A22" s="4" t="s">
        <v>50</v>
      </c>
      <c r="B22" s="30" t="s">
        <v>49</v>
      </c>
      <c r="C22" s="31">
        <v>0.1523581389</v>
      </c>
      <c r="D22" s="32">
        <v>0.19048106469391299</v>
      </c>
      <c r="E22" s="32">
        <v>0.26709005518075102</v>
      </c>
      <c r="G22" s="323">
        <f>C22*WorkingAgePop!C21</f>
        <v>31572.8724079692</v>
      </c>
      <c r="H22" s="323">
        <f>D22*WorkingAgePop!C21</f>
        <v>39473.0100743902</v>
      </c>
      <c r="I22" s="323">
        <f>E22*WorkingAgePop!C21</f>
        <v>55348.537954996675</v>
      </c>
    </row>
    <row r="23" spans="1:9" ht="15" customHeight="1" x14ac:dyDescent="0.3">
      <c r="A23" s="4" t="s">
        <v>52</v>
      </c>
      <c r="B23" s="30" t="s">
        <v>51</v>
      </c>
      <c r="C23" s="31">
        <v>0.143906695</v>
      </c>
      <c r="D23" s="32">
        <v>0.18650404936264001</v>
      </c>
      <c r="E23" s="32">
        <v>0.25773851358095101</v>
      </c>
      <c r="G23" s="323">
        <f>C23*WorkingAgePop!C22</f>
        <v>45654.255082055002</v>
      </c>
      <c r="H23" s="323">
        <f>D23*WorkingAgePop!C22</f>
        <v>59168.223156248183</v>
      </c>
      <c r="I23" s="323">
        <f>E23*WorkingAgePop!C22</f>
        <v>81767.285695043131</v>
      </c>
    </row>
    <row r="24" spans="1:9" ht="15" customHeight="1" x14ac:dyDescent="0.3">
      <c r="A24" s="4" t="s">
        <v>54</v>
      </c>
      <c r="B24" s="30" t="s">
        <v>53</v>
      </c>
      <c r="C24" s="31">
        <v>0.14577559600000001</v>
      </c>
      <c r="D24" s="32">
        <v>0.15129278187305201</v>
      </c>
      <c r="E24" s="32">
        <v>0.200968430468141</v>
      </c>
      <c r="G24" s="323">
        <f>C24*WorkingAgePop!C23</f>
        <v>30087.791463208003</v>
      </c>
      <c r="H24" s="323">
        <f>D24*WorkingAgePop!C23</f>
        <v>31226.527593034189</v>
      </c>
      <c r="I24" s="323">
        <f>E24*WorkingAgePop!C23</f>
        <v>41479.482111763369</v>
      </c>
    </row>
    <row r="25" spans="1:9" ht="15" customHeight="1" x14ac:dyDescent="0.3">
      <c r="A25" s="4" t="s">
        <v>56</v>
      </c>
      <c r="B25" s="30" t="s">
        <v>55</v>
      </c>
      <c r="C25" s="31">
        <v>0.1538460395</v>
      </c>
      <c r="D25" s="32">
        <v>0.13360007417074299</v>
      </c>
      <c r="E25" s="32">
        <v>0.14286554728318901</v>
      </c>
      <c r="G25" s="323">
        <f>C25*WorkingAgePop!C24</f>
        <v>50534.270132683501</v>
      </c>
      <c r="H25" s="323">
        <f>D25*WorkingAgePop!C24</f>
        <v>43884.017163086464</v>
      </c>
      <c r="I25" s="323">
        <f>E25*WorkingAgePop!C24</f>
        <v>46927.474912750942</v>
      </c>
    </row>
    <row r="26" spans="1:9" ht="15" customHeight="1" x14ac:dyDescent="0.3">
      <c r="A26" s="4" t="s">
        <v>58</v>
      </c>
      <c r="B26" s="30" t="s">
        <v>57</v>
      </c>
      <c r="C26" s="31">
        <v>0.19002757920000002</v>
      </c>
      <c r="D26" s="32">
        <v>0.17517843624672699</v>
      </c>
      <c r="E26" s="32">
        <v>0.23155255879161701</v>
      </c>
      <c r="G26" s="323">
        <f>C26*WorkingAgePop!C25</f>
        <v>22247.858889998402</v>
      </c>
      <c r="H26" s="323">
        <f>D26*WorkingAgePop!C25</f>
        <v>20509.365780458054</v>
      </c>
      <c r="I26" s="323">
        <f>E26*WorkingAgePop!C25</f>
        <v>27109.478925646144</v>
      </c>
    </row>
    <row r="27" spans="1:9" ht="15" customHeight="1" x14ac:dyDescent="0.3">
      <c r="A27" s="4" t="s">
        <v>60</v>
      </c>
      <c r="B27" s="30" t="s">
        <v>59</v>
      </c>
      <c r="C27" s="31">
        <v>0.18716408690000003</v>
      </c>
      <c r="D27" s="32">
        <v>0.17359069491072199</v>
      </c>
      <c r="E27" s="32">
        <v>0.207525498215689</v>
      </c>
      <c r="G27" s="323">
        <f>C27*WorkingAgePop!C26</f>
        <v>24388.603507591404</v>
      </c>
      <c r="H27" s="323">
        <f>D27*WorkingAgePop!C26</f>
        <v>22619.909091036538</v>
      </c>
      <c r="I27" s="323">
        <f>E27*WorkingAgePop!C26</f>
        <v>27041.817570493571</v>
      </c>
    </row>
    <row r="28" spans="1:9" ht="15" customHeight="1" x14ac:dyDescent="0.3">
      <c r="A28" s="4" t="s">
        <v>62</v>
      </c>
      <c r="B28" s="30" t="s">
        <v>61</v>
      </c>
      <c r="C28" s="31">
        <v>0.15795467869999999</v>
      </c>
      <c r="D28" s="32">
        <v>0.142286068129057</v>
      </c>
      <c r="E28" s="32">
        <v>0.19424259199055</v>
      </c>
      <c r="G28" s="323">
        <f>C28*WorkingAgePop!C27</f>
        <v>64094.375658849895</v>
      </c>
      <c r="H28" s="323">
        <f>D28*WorkingAgePop!C27</f>
        <v>57736.413867204363</v>
      </c>
      <c r="I28" s="323">
        <f>E28*WorkingAgePop!C27</f>
        <v>78819.176250149409</v>
      </c>
    </row>
    <row r="29" spans="1:9" ht="15" customHeight="1" x14ac:dyDescent="0.3">
      <c r="A29" s="4" t="s">
        <v>64</v>
      </c>
      <c r="B29" s="30" t="s">
        <v>63</v>
      </c>
      <c r="C29" s="31">
        <v>0.11512190220000001</v>
      </c>
      <c r="D29" s="32">
        <v>0.19399500671988401</v>
      </c>
      <c r="E29" s="32">
        <v>0.34364598642522498</v>
      </c>
      <c r="G29" s="323">
        <f>C29*WorkingAgePop!C28</f>
        <v>21923.009201652603</v>
      </c>
      <c r="H29" s="323">
        <f>D29*WorkingAgePop!C28</f>
        <v>36943.051114687674</v>
      </c>
      <c r="I29" s="323">
        <f>E29*WorkingAgePop!C28</f>
        <v>65441.536132914865</v>
      </c>
    </row>
    <row r="30" spans="1:9" ht="15" customHeight="1" x14ac:dyDescent="0.3">
      <c r="A30" s="4" t="s">
        <v>66</v>
      </c>
      <c r="B30" s="30" t="s">
        <v>65</v>
      </c>
      <c r="C30" s="31">
        <v>0.15778485679999998</v>
      </c>
      <c r="D30" s="32">
        <v>0.13247368069799201</v>
      </c>
      <c r="E30" s="32">
        <v>0.197419387627747</v>
      </c>
      <c r="G30" s="323">
        <f>C30*WorkingAgePop!C29</f>
        <v>28306.603309919996</v>
      </c>
      <c r="H30" s="323">
        <f>D30*WorkingAgePop!C29</f>
        <v>23765.778317219767</v>
      </c>
      <c r="I30" s="323">
        <f>E30*WorkingAgePop!C29</f>
        <v>35417.038140417812</v>
      </c>
    </row>
    <row r="31" spans="1:9" ht="15" customHeight="1" x14ac:dyDescent="0.3">
      <c r="A31" s="4" t="s">
        <v>68</v>
      </c>
      <c r="B31" s="30" t="s">
        <v>67</v>
      </c>
      <c r="C31" s="31">
        <v>0.18743770049999997</v>
      </c>
      <c r="D31" s="32">
        <v>0.14020524825154601</v>
      </c>
      <c r="E31" s="32">
        <v>0.17426867513195399</v>
      </c>
      <c r="G31" s="323">
        <f>C31*WorkingAgePop!C30</f>
        <v>42509.745847196995</v>
      </c>
      <c r="H31" s="323">
        <f>D31*WorkingAgePop!C30</f>
        <v>31797.709071961126</v>
      </c>
      <c r="I31" s="323">
        <f>E31*WorkingAgePop!C30</f>
        <v>39523.089907876376</v>
      </c>
    </row>
    <row r="32" spans="1:9" ht="15" customHeight="1" x14ac:dyDescent="0.3">
      <c r="A32" s="4" t="s">
        <v>70</v>
      </c>
      <c r="B32" s="30" t="s">
        <v>69</v>
      </c>
      <c r="C32" s="31">
        <v>0.2004274623</v>
      </c>
      <c r="D32" s="32">
        <v>0.15251974550715</v>
      </c>
      <c r="E32" s="32">
        <v>0.225738990278785</v>
      </c>
      <c r="G32" s="323">
        <f>C32*WorkingAgePop!C31</f>
        <v>41524.561639314001</v>
      </c>
      <c r="H32" s="323">
        <f>D32*WorkingAgePop!C31</f>
        <v>31599.040874171336</v>
      </c>
      <c r="I32" s="323">
        <f>E32*WorkingAgePop!C31</f>
        <v>46768.604005958674</v>
      </c>
    </row>
    <row r="33" spans="1:9" ht="15" customHeight="1" x14ac:dyDescent="0.3">
      <c r="A33" s="4" t="s">
        <v>72</v>
      </c>
      <c r="B33" s="30" t="s">
        <v>71</v>
      </c>
      <c r="C33" s="320" t="e">
        <v>#VALUE!</v>
      </c>
      <c r="D33" s="32">
        <v>0.13391894801599499</v>
      </c>
      <c r="E33" s="32">
        <v>0.30080339248837901</v>
      </c>
      <c r="G33" s="323" t="e">
        <f>C33*WorkingAgePop!C32</f>
        <v>#VALUE!</v>
      </c>
      <c r="H33" s="323">
        <f>D33*WorkingAgePop!C32</f>
        <v>881.85627268532699</v>
      </c>
      <c r="I33" s="323">
        <f>E33*WorkingAgePop!C32</f>
        <v>1980.7903395359758</v>
      </c>
    </row>
    <row r="34" spans="1:9" ht="15" customHeight="1" x14ac:dyDescent="0.3">
      <c r="A34" s="4" t="s">
        <v>74</v>
      </c>
      <c r="B34" s="30" t="s">
        <v>73</v>
      </c>
      <c r="C34" s="31">
        <v>0.21133555470000001</v>
      </c>
      <c r="D34" s="32">
        <v>0.174749936202197</v>
      </c>
      <c r="E34" s="32">
        <v>0.20607031301109599</v>
      </c>
      <c r="G34" s="323">
        <f>C34*WorkingAgePop!C33</f>
        <v>69774.335404197307</v>
      </c>
      <c r="H34" s="323">
        <f>D34*WorkingAgePop!C33</f>
        <v>57695.26418658116</v>
      </c>
      <c r="I34" s="323">
        <f>E34*WorkingAgePop!C33</f>
        <v>68035.968473430446</v>
      </c>
    </row>
    <row r="35" spans="1:9" ht="15" customHeight="1" x14ac:dyDescent="0.3">
      <c r="A35" s="4" t="s">
        <v>76</v>
      </c>
      <c r="B35" s="30" t="s">
        <v>75</v>
      </c>
      <c r="C35" s="31">
        <v>0.23255045070000002</v>
      </c>
      <c r="D35" s="32">
        <v>0.18276959537812101</v>
      </c>
      <c r="E35" s="32">
        <v>0.300739005226415</v>
      </c>
      <c r="G35" s="323">
        <f>C35*WorkingAgePop!C34</f>
        <v>76391.892853147205</v>
      </c>
      <c r="H35" s="323">
        <f>D35*WorkingAgePop!C34</f>
        <v>60039.081003331237</v>
      </c>
      <c r="I35" s="323">
        <f>E35*WorkingAgePop!C34</f>
        <v>98791.560260856422</v>
      </c>
    </row>
    <row r="36" spans="1:9" ht="15" customHeight="1" x14ac:dyDescent="0.3">
      <c r="A36" s="4" t="s">
        <v>78</v>
      </c>
      <c r="B36" s="30" t="s">
        <v>77</v>
      </c>
      <c r="C36" s="31">
        <v>0.15238048170000001</v>
      </c>
      <c r="D36" s="32">
        <v>0.190756325129779</v>
      </c>
      <c r="E36" s="32">
        <v>0.30060049360619201</v>
      </c>
      <c r="G36" s="323">
        <f>C36*WorkingAgePop!C35</f>
        <v>37943.501845708503</v>
      </c>
      <c r="H36" s="323">
        <f>D36*WorkingAgePop!C35</f>
        <v>47499.278738940622</v>
      </c>
      <c r="I36" s="323">
        <f>E36*WorkingAgePop!C35</f>
        <v>74851.025910409837</v>
      </c>
    </row>
    <row r="37" spans="1:9" ht="15" customHeight="1" x14ac:dyDescent="0.3">
      <c r="A37" s="4" t="s">
        <v>80</v>
      </c>
      <c r="B37" s="30" t="s">
        <v>79</v>
      </c>
      <c r="C37" s="31">
        <v>0.144787201</v>
      </c>
      <c r="D37" s="32">
        <v>0.183896784940529</v>
      </c>
      <c r="E37" s="32">
        <v>0.236147676228601</v>
      </c>
      <c r="G37" s="323">
        <f>C37*WorkingAgePop!C36</f>
        <v>35884.204683041004</v>
      </c>
      <c r="H37" s="323">
        <f>D37*WorkingAgePop!C36</f>
        <v>45577.163076445649</v>
      </c>
      <c r="I37" s="323">
        <f>E37*WorkingAgePop!C36</f>
        <v>58527.076224172699</v>
      </c>
    </row>
    <row r="38" spans="1:9" ht="15" customHeight="1" x14ac:dyDescent="0.3">
      <c r="A38" s="4" t="s">
        <v>82</v>
      </c>
      <c r="B38" s="30" t="s">
        <v>81</v>
      </c>
      <c r="C38" s="31">
        <v>0.20950509010000001</v>
      </c>
      <c r="D38" s="32">
        <v>0.16283281154266599</v>
      </c>
      <c r="E38" s="32">
        <v>0.23330471518795201</v>
      </c>
      <c r="G38" s="323">
        <f>C38*WorkingAgePop!C37</f>
        <v>61885.080049368706</v>
      </c>
      <c r="H38" s="323">
        <f>D38*WorkingAgePop!C37</f>
        <v>48098.695703153477</v>
      </c>
      <c r="I38" s="323">
        <f>E38*WorkingAgePop!C37</f>
        <v>68915.179905223587</v>
      </c>
    </row>
    <row r="39" spans="1:9" ht="15" customHeight="1" x14ac:dyDescent="0.3">
      <c r="A39" s="4" t="s">
        <v>84</v>
      </c>
      <c r="B39" s="30" t="s">
        <v>83</v>
      </c>
      <c r="C39" s="31">
        <v>0.1852926201</v>
      </c>
      <c r="D39" s="32">
        <v>0.17431205410484599</v>
      </c>
      <c r="E39" s="32">
        <v>0.250339096737421</v>
      </c>
      <c r="G39" s="323">
        <f>C39*WorkingAgePop!C38</f>
        <v>11986.764886889099</v>
      </c>
      <c r="H39" s="323">
        <f>D39*WorkingAgePop!C38</f>
        <v>11276.421092096592</v>
      </c>
      <c r="I39" s="323">
        <f>E39*WorkingAgePop!C38</f>
        <v>16194.686507040502</v>
      </c>
    </row>
    <row r="40" spans="1:9" ht="15" customHeight="1" x14ac:dyDescent="0.3">
      <c r="A40" s="4" t="s">
        <v>86</v>
      </c>
      <c r="B40" s="30" t="s">
        <v>85</v>
      </c>
      <c r="C40" s="31">
        <v>0.17428585659999998</v>
      </c>
      <c r="D40" s="32">
        <v>0.17748290921967699</v>
      </c>
      <c r="E40" s="32">
        <v>0.26448234774016499</v>
      </c>
      <c r="G40" s="323">
        <f>C40*WorkingAgePop!C39</f>
        <v>28053.225764192597</v>
      </c>
      <c r="H40" s="323">
        <f>D40*WorkingAgePop!C39</f>
        <v>28567.826550908427</v>
      </c>
      <c r="I40" s="323">
        <f>E40*WorkingAgePop!C39</f>
        <v>42571.343174604699</v>
      </c>
    </row>
    <row r="41" spans="1:9" ht="15" customHeight="1" x14ac:dyDescent="0.3">
      <c r="A41" s="4" t="s">
        <v>88</v>
      </c>
      <c r="B41" s="30" t="s">
        <v>87</v>
      </c>
      <c r="C41" s="31">
        <v>0.20906005950000001</v>
      </c>
      <c r="D41" s="32">
        <v>0.159731457391209</v>
      </c>
      <c r="E41" s="32">
        <v>0.23275306783100899</v>
      </c>
      <c r="G41" s="323">
        <f>C41*WorkingAgePop!C40</f>
        <v>102441.7288156545</v>
      </c>
      <c r="H41" s="323">
        <f>D41*WorkingAgePop!C40</f>
        <v>78270.171167723718</v>
      </c>
      <c r="I41" s="323">
        <f>E41*WorkingAgePop!C40</f>
        <v>114051.56352094054</v>
      </c>
    </row>
    <row r="42" spans="1:9" ht="15" customHeight="1" x14ac:dyDescent="0.3">
      <c r="A42" s="4" t="s">
        <v>90</v>
      </c>
      <c r="B42" s="30" t="s">
        <v>89</v>
      </c>
      <c r="C42" s="31">
        <v>0.18962905840000002</v>
      </c>
      <c r="D42" s="32">
        <v>0.15430592783583399</v>
      </c>
      <c r="E42" s="32">
        <v>0.19891379083066901</v>
      </c>
      <c r="G42" s="323">
        <f>C42*WorkingAgePop!C41</f>
        <v>88567.768758187216</v>
      </c>
      <c r="H42" s="323">
        <f>D42*WorkingAgePop!C41</f>
        <v>72069.81804314896</v>
      </c>
      <c r="I42" s="323">
        <f>E42*WorkingAgePop!C41</f>
        <v>92904.277317790606</v>
      </c>
    </row>
    <row r="43" spans="1:9" ht="15" customHeight="1" x14ac:dyDescent="0.3">
      <c r="A43" s="4" t="s">
        <v>92</v>
      </c>
      <c r="B43" s="30" t="s">
        <v>91</v>
      </c>
      <c r="C43" s="31">
        <v>0.22190984950000001</v>
      </c>
      <c r="D43" s="32">
        <v>0.191377412740874</v>
      </c>
      <c r="E43" s="32">
        <v>0.25730676934025298</v>
      </c>
      <c r="G43" s="323">
        <f>C43*WorkingAgePop!C42</f>
        <v>42582.281020554998</v>
      </c>
      <c r="H43" s="323">
        <f>D43*WorkingAgePop!C42</f>
        <v>36723.41173084631</v>
      </c>
      <c r="I43" s="323">
        <f>E43*WorkingAgePop!C42</f>
        <v>49374.595968701142</v>
      </c>
    </row>
    <row r="44" spans="1:9" ht="15" customHeight="1" x14ac:dyDescent="0.3">
      <c r="A44" s="4" t="s">
        <v>94</v>
      </c>
      <c r="B44" s="30" t="s">
        <v>93</v>
      </c>
      <c r="C44" s="31">
        <v>0.20854109970000001</v>
      </c>
      <c r="D44" s="32">
        <v>0.14085131987142899</v>
      </c>
      <c r="E44" s="32">
        <v>0.186726660718636</v>
      </c>
      <c r="G44" s="323">
        <f>C44*WorkingAgePop!C43</f>
        <v>43529.6179047798</v>
      </c>
      <c r="H44" s="323">
        <f>D44*WorkingAgePop!C43</f>
        <v>29400.459402042859</v>
      </c>
      <c r="I44" s="323">
        <f>E44*WorkingAgePop!C43</f>
        <v>38976.202798443766</v>
      </c>
    </row>
    <row r="45" spans="1:9" ht="15" customHeight="1" x14ac:dyDescent="0.3">
      <c r="A45" s="4" t="s">
        <v>96</v>
      </c>
      <c r="B45" s="30" t="s">
        <v>95</v>
      </c>
      <c r="C45" s="31">
        <v>0.22086789540000001</v>
      </c>
      <c r="D45" s="32">
        <v>0.17405915200211</v>
      </c>
      <c r="E45" s="32">
        <v>0.24175698971488199</v>
      </c>
      <c r="G45" s="323">
        <f>C45*WorkingAgePop!C44</f>
        <v>42768.196661569804</v>
      </c>
      <c r="H45" s="323">
        <f>D45*WorkingAgePop!C44</f>
        <v>33704.292016232575</v>
      </c>
      <c r="I45" s="323">
        <f>E45*WorkingAgePop!C44</f>
        <v>46813.098217420607</v>
      </c>
    </row>
    <row r="46" spans="1:9" ht="15" customHeight="1" x14ac:dyDescent="0.3">
      <c r="A46" s="4" t="s">
        <v>98</v>
      </c>
      <c r="B46" s="30" t="s">
        <v>97</v>
      </c>
      <c r="C46" s="31">
        <v>0.1044622717</v>
      </c>
      <c r="D46" s="32">
        <v>0.191891584344595</v>
      </c>
      <c r="E46" s="32">
        <v>0.25135449973791502</v>
      </c>
      <c r="G46" s="323">
        <f>C46*WorkingAgePop!C45</f>
        <v>23238.990349197098</v>
      </c>
      <c r="H46" s="323">
        <f>D46*WorkingAgePop!C45</f>
        <v>42688.777528051636</v>
      </c>
      <c r="I46" s="323">
        <f>E46*WorkingAgePop!C45</f>
        <v>55917.076075195786</v>
      </c>
    </row>
    <row r="47" spans="1:9" ht="15" customHeight="1" x14ac:dyDescent="0.3">
      <c r="A47" s="4" t="s">
        <v>100</v>
      </c>
      <c r="B47" s="30" t="s">
        <v>99</v>
      </c>
      <c r="C47" s="31">
        <v>0.2242172707</v>
      </c>
      <c r="D47" s="32">
        <v>0.14218636246300301</v>
      </c>
      <c r="E47" s="32">
        <v>0.18682238069476201</v>
      </c>
      <c r="G47" s="323">
        <f>C47*WorkingAgePop!C46</f>
        <v>43914.521987489898</v>
      </c>
      <c r="H47" s="323">
        <f>D47*WorkingAgePop!C46</f>
        <v>27848.194392916379</v>
      </c>
      <c r="I47" s="323">
        <f>E47*WorkingAgePop!C46</f>
        <v>36590.471015734001</v>
      </c>
    </row>
    <row r="48" spans="1:9" ht="15" customHeight="1" x14ac:dyDescent="0.3">
      <c r="A48" s="4" t="s">
        <v>102</v>
      </c>
      <c r="B48" s="30" t="s">
        <v>101</v>
      </c>
      <c r="C48" s="31">
        <v>0.20167807400000001</v>
      </c>
      <c r="D48" s="32">
        <v>0.16048589977196101</v>
      </c>
      <c r="E48" s="32">
        <v>0.23522614522725399</v>
      </c>
      <c r="G48" s="323">
        <f>C48*WorkingAgePop!C47</f>
        <v>64105.594279714001</v>
      </c>
      <c r="H48" s="323">
        <f>D48*WorkingAgePop!C47</f>
        <v>51012.208587415298</v>
      </c>
      <c r="I48" s="323">
        <f>E48*WorkingAgePop!C47</f>
        <v>74769.217748080177</v>
      </c>
    </row>
    <row r="49" spans="1:9" ht="15" customHeight="1" x14ac:dyDescent="0.3">
      <c r="A49" s="4" t="s">
        <v>104</v>
      </c>
      <c r="B49" s="30" t="s">
        <v>103</v>
      </c>
      <c r="C49" s="31">
        <v>0.14549332070000001</v>
      </c>
      <c r="D49" s="32">
        <v>0.19177782016942799</v>
      </c>
      <c r="E49" s="32">
        <v>0.23598443945329001</v>
      </c>
      <c r="G49" s="323">
        <f>C49*WorkingAgePop!C48</f>
        <v>31003.608187925103</v>
      </c>
      <c r="H49" s="323">
        <f>D49*WorkingAgePop!C48</f>
        <v>40866.511033363917</v>
      </c>
      <c r="I49" s="323">
        <f>E49*WorkingAgePop!C48</f>
        <v>50286.632156419924</v>
      </c>
    </row>
    <row r="50" spans="1:9" ht="15" customHeight="1" x14ac:dyDescent="0.3">
      <c r="A50" s="4" t="s">
        <v>106</v>
      </c>
      <c r="B50" s="30" t="s">
        <v>105</v>
      </c>
      <c r="C50" s="31">
        <v>0.18812222989999999</v>
      </c>
      <c r="D50" s="32">
        <v>0.149363499813501</v>
      </c>
      <c r="E50" s="32">
        <v>0.21696230746207801</v>
      </c>
      <c r="G50" s="323">
        <f>C50*WorkingAgePop!C49</f>
        <v>169188.8561939444</v>
      </c>
      <c r="H50" s="323">
        <f>D50*WorkingAgePop!C49</f>
        <v>134330.95973827099</v>
      </c>
      <c r="I50" s="323">
        <f>E50*WorkingAgePop!C49</f>
        <v>195126.35298986462</v>
      </c>
    </row>
    <row r="51" spans="1:9" ht="15" customHeight="1" x14ac:dyDescent="0.3">
      <c r="A51" s="4" t="s">
        <v>108</v>
      </c>
      <c r="B51" s="30" t="s">
        <v>107</v>
      </c>
      <c r="C51" s="31">
        <v>0.22393657189999999</v>
      </c>
      <c r="D51" s="32">
        <v>0.192265250163143</v>
      </c>
      <c r="E51" s="32">
        <v>0.28613704219910302</v>
      </c>
      <c r="G51" s="323">
        <f>C51*WorkingAgePop!C50</f>
        <v>28503.318681147699</v>
      </c>
      <c r="H51" s="323">
        <f>D51*WorkingAgePop!C50</f>
        <v>24472.097836515331</v>
      </c>
      <c r="I51" s="323">
        <f>E51*WorkingAgePop!C50</f>
        <v>36420.381142228427</v>
      </c>
    </row>
    <row r="52" spans="1:9" ht="15" customHeight="1" x14ac:dyDescent="0.3">
      <c r="A52" s="4" t="s">
        <v>110</v>
      </c>
      <c r="B52" s="30" t="s">
        <v>109</v>
      </c>
      <c r="C52" s="31">
        <v>0.17981632579999998</v>
      </c>
      <c r="D52" s="32">
        <v>0.145536599562295</v>
      </c>
      <c r="E52" s="32">
        <v>0.20487429591544201</v>
      </c>
      <c r="G52" s="323">
        <f>C52*WorkingAgePop!C51</f>
        <v>69146.569923131989</v>
      </c>
      <c r="H52" s="323">
        <f>D52*WorkingAgePop!C51</f>
        <v>55964.643995684921</v>
      </c>
      <c r="I52" s="323">
        <f>E52*WorkingAgePop!C51</f>
        <v>78782.361751324075</v>
      </c>
    </row>
    <row r="53" spans="1:9" ht="15" customHeight="1" x14ac:dyDescent="0.3">
      <c r="A53" s="4" t="s">
        <v>112</v>
      </c>
      <c r="B53" s="30" t="s">
        <v>111</v>
      </c>
      <c r="C53" s="31">
        <v>0.12948088730000001</v>
      </c>
      <c r="D53" s="32">
        <v>0.213635965588201</v>
      </c>
      <c r="E53" s="32">
        <v>0.26540186570049101</v>
      </c>
      <c r="G53" s="323">
        <f>C53*WorkingAgePop!C52</f>
        <v>25176.134245724701</v>
      </c>
      <c r="H53" s="323">
        <f>D53*WorkingAgePop!C52</f>
        <v>41539.163513004212</v>
      </c>
      <c r="I53" s="323">
        <f>E53*WorkingAgePop!C52</f>
        <v>51604.473364937774</v>
      </c>
    </row>
    <row r="54" spans="1:9" ht="15" customHeight="1" x14ac:dyDescent="0.3">
      <c r="A54" s="4" t="s">
        <v>114</v>
      </c>
      <c r="B54" s="30" t="s">
        <v>113</v>
      </c>
      <c r="C54" s="31">
        <v>0.1178959783</v>
      </c>
      <c r="D54" s="32">
        <v>0.24354728817669699</v>
      </c>
      <c r="E54" s="32">
        <v>0.345343923616931</v>
      </c>
      <c r="G54" s="323">
        <f>C54*WorkingAgePop!C53</f>
        <v>23736.3509990739</v>
      </c>
      <c r="H54" s="323">
        <f>D54*WorkingAgePop!C53</f>
        <v>49034.106170478932</v>
      </c>
      <c r="I54" s="323">
        <f>E54*WorkingAgePop!C53</f>
        <v>69529.128173567573</v>
      </c>
    </row>
    <row r="55" spans="1:9" ht="15" customHeight="1" x14ac:dyDescent="0.3">
      <c r="A55" s="4" t="s">
        <v>116</v>
      </c>
      <c r="B55" s="30" t="s">
        <v>115</v>
      </c>
      <c r="C55" s="31">
        <v>0.2187951507</v>
      </c>
      <c r="D55" s="32">
        <v>0.193446200548374</v>
      </c>
      <c r="E55" s="32">
        <v>0.31549357432668601</v>
      </c>
      <c r="G55" s="323">
        <f>C55*WorkingAgePop!C54</f>
        <v>17430.972065967599</v>
      </c>
      <c r="H55" s="323">
        <f>D55*WorkingAgePop!C54</f>
        <v>15411.471905287859</v>
      </c>
      <c r="I55" s="323">
        <f>E55*WorkingAgePop!C54</f>
        <v>25134.742079458421</v>
      </c>
    </row>
    <row r="56" spans="1:9" ht="15" customHeight="1" x14ac:dyDescent="0.3">
      <c r="A56" s="4" t="s">
        <v>118</v>
      </c>
      <c r="B56" s="30" t="s">
        <v>117</v>
      </c>
      <c r="C56" s="31">
        <v>0.129580734</v>
      </c>
      <c r="D56" s="32">
        <v>0.20449157982353899</v>
      </c>
      <c r="E56" s="32">
        <v>0.34932887718165501</v>
      </c>
      <c r="G56" s="323">
        <f>C56*WorkingAgePop!C55</f>
        <v>16961.988499866002</v>
      </c>
      <c r="H56" s="323">
        <f>D56*WorkingAgePop!C55</f>
        <v>26767.743307321431</v>
      </c>
      <c r="I56" s="323">
        <f>E56*WorkingAgePop!C55</f>
        <v>45726.800694201462</v>
      </c>
    </row>
    <row r="57" spans="1:9" ht="15" customHeight="1" x14ac:dyDescent="0.3">
      <c r="A57" s="4" t="s">
        <v>120</v>
      </c>
      <c r="B57" s="30" t="s">
        <v>119</v>
      </c>
      <c r="C57" s="31">
        <v>0.17029589109999999</v>
      </c>
      <c r="D57" s="32">
        <v>0.13469824970181599</v>
      </c>
      <c r="E57" s="32">
        <v>0.202675477862923</v>
      </c>
      <c r="G57" s="323">
        <f>C57*WorkingAgePop!C56</f>
        <v>140924.4478743097</v>
      </c>
      <c r="H57" s="323">
        <f>D57*WorkingAgePop!C56</f>
        <v>111466.43848099468</v>
      </c>
      <c r="I57" s="323">
        <f>E57*WorkingAgePop!C56</f>
        <v>167719.43016947107</v>
      </c>
    </row>
    <row r="58" spans="1:9" ht="15" customHeight="1" x14ac:dyDescent="0.3">
      <c r="A58" s="4" t="s">
        <v>122</v>
      </c>
      <c r="B58" s="30" t="s">
        <v>121</v>
      </c>
      <c r="C58" s="31">
        <v>0.1211509886</v>
      </c>
      <c r="D58" s="32">
        <v>0.222768880049101</v>
      </c>
      <c r="E58" s="32">
        <v>0.27956262141740601</v>
      </c>
      <c r="G58" s="323">
        <f>C58*WorkingAgePop!C57</f>
        <v>22611.014757360997</v>
      </c>
      <c r="H58" s="323">
        <f>D58*WorkingAgePop!C57</f>
        <v>41576.469927963968</v>
      </c>
      <c r="I58" s="323">
        <f>E58*WorkingAgePop!C57</f>
        <v>52176.169848237572</v>
      </c>
    </row>
    <row r="59" spans="1:9" ht="15" customHeight="1" x14ac:dyDescent="0.3">
      <c r="A59" s="4" t="s">
        <v>124</v>
      </c>
      <c r="B59" s="30" t="s">
        <v>123</v>
      </c>
      <c r="C59" s="31">
        <v>0.1233660382</v>
      </c>
      <c r="D59" s="32">
        <v>0.15599087119654301</v>
      </c>
      <c r="E59" s="32">
        <v>0.228865147514762</v>
      </c>
      <c r="G59" s="323">
        <f>C59*WorkingAgePop!C58</f>
        <v>19462.4729185084</v>
      </c>
      <c r="H59" s="323">
        <f>D59*WorkingAgePop!C58</f>
        <v>24609.431821709019</v>
      </c>
      <c r="I59" s="323">
        <f>E59*WorkingAgePop!C58</f>
        <v>36106.223402223884</v>
      </c>
    </row>
    <row r="60" spans="1:9" ht="15" customHeight="1" x14ac:dyDescent="0.3">
      <c r="A60" s="4" t="s">
        <v>126</v>
      </c>
      <c r="B60" s="30" t="s">
        <v>125</v>
      </c>
      <c r="C60" s="31">
        <v>0.2575047473</v>
      </c>
      <c r="D60" s="32">
        <v>0.19257341857961299</v>
      </c>
      <c r="E60" s="32">
        <v>0.30144040121198201</v>
      </c>
      <c r="G60" s="323">
        <f>C60*WorkingAgePop!C59</f>
        <v>14798.797827331</v>
      </c>
      <c r="H60" s="323">
        <f>D60*WorkingAgePop!C59</f>
        <v>11067.19436577036</v>
      </c>
      <c r="I60" s="323">
        <f>E60*WorkingAgePop!C59</f>
        <v>17323.779857652607</v>
      </c>
    </row>
    <row r="61" spans="1:9" ht="15" customHeight="1" x14ac:dyDescent="0.3">
      <c r="A61" s="4" t="s">
        <v>128</v>
      </c>
      <c r="B61" s="30" t="s">
        <v>127</v>
      </c>
      <c r="C61" s="31">
        <v>0.19047287910000002</v>
      </c>
      <c r="D61" s="32">
        <v>0.15948999322648399</v>
      </c>
      <c r="E61" s="32">
        <v>0.21115637810646501</v>
      </c>
      <c r="G61" s="323">
        <f>C61*WorkingAgePop!C60</f>
        <v>30509.945774238004</v>
      </c>
      <c r="H61" s="323">
        <f>D61*WorkingAgePop!C60</f>
        <v>25547.107115018207</v>
      </c>
      <c r="I61" s="323">
        <f>E61*WorkingAgePop!C60</f>
        <v>33823.028645093567</v>
      </c>
    </row>
    <row r="62" spans="1:9" ht="15" customHeight="1" x14ac:dyDescent="0.3">
      <c r="A62" s="4" t="s">
        <v>130</v>
      </c>
      <c r="B62" s="30" t="s">
        <v>129</v>
      </c>
      <c r="C62" s="31">
        <v>0.18259430800000001</v>
      </c>
      <c r="D62" s="32">
        <v>0.15614476140198699</v>
      </c>
      <c r="E62" s="32">
        <v>0.201917151403634</v>
      </c>
      <c r="G62" s="323">
        <f>C62*WorkingAgePop!C61</f>
        <v>20613.436618736003</v>
      </c>
      <c r="H62" s="323">
        <f>D62*WorkingAgePop!C61</f>
        <v>17627.494404193116</v>
      </c>
      <c r="I62" s="323">
        <f>E62*WorkingAgePop!C61</f>
        <v>22794.831056259049</v>
      </c>
    </row>
    <row r="63" spans="1:9" ht="15" customHeight="1" x14ac:dyDescent="0.3">
      <c r="A63" s="4" t="s">
        <v>132</v>
      </c>
      <c r="B63" s="30" t="s">
        <v>131</v>
      </c>
      <c r="C63" s="31">
        <v>0.1563499703</v>
      </c>
      <c r="D63" s="32">
        <v>0.13957407523701201</v>
      </c>
      <c r="E63" s="32">
        <v>0.18828257829641601</v>
      </c>
      <c r="G63" s="323">
        <f>C63*WorkingAgePop!C62</f>
        <v>115680.0596755937</v>
      </c>
      <c r="H63" s="323">
        <f>D63*WorkingAgePop!C62</f>
        <v>103267.92721228521</v>
      </c>
      <c r="I63" s="323">
        <f>E63*WorkingAgePop!C62</f>
        <v>139306.32574737398</v>
      </c>
    </row>
    <row r="64" spans="1:9" ht="15" customHeight="1" x14ac:dyDescent="0.3">
      <c r="A64" s="4" t="s">
        <v>134</v>
      </c>
      <c r="B64" s="30" t="s">
        <v>133</v>
      </c>
      <c r="C64" s="31">
        <v>0.12759828210000002</v>
      </c>
      <c r="D64" s="32">
        <v>0.17443723885609999</v>
      </c>
      <c r="E64" s="32">
        <v>0.23573431752819701</v>
      </c>
      <c r="G64" s="323">
        <f>C64*WorkingAgePop!C63</f>
        <v>25296.231828042903</v>
      </c>
      <c r="H64" s="323">
        <f>D64*WorkingAgePop!C63</f>
        <v>34582.008165982967</v>
      </c>
      <c r="I64" s="323">
        <f>E64*WorkingAgePop!C63</f>
        <v>46734.09271564753</v>
      </c>
    </row>
    <row r="65" spans="1:9" ht="15" customHeight="1" x14ac:dyDescent="0.3">
      <c r="A65" s="4" t="s">
        <v>136</v>
      </c>
      <c r="B65" s="30" t="s">
        <v>135</v>
      </c>
      <c r="C65" s="31">
        <v>0.10924680950000001</v>
      </c>
      <c r="D65" s="32">
        <v>0.182723856736243</v>
      </c>
      <c r="E65" s="32">
        <v>0.23115375666802099</v>
      </c>
      <c r="G65" s="323">
        <f>C65*WorkingAgePop!C64</f>
        <v>19507.001057510501</v>
      </c>
      <c r="H65" s="323">
        <f>D65*WorkingAgePop!C64</f>
        <v>32626.989134966814</v>
      </c>
      <c r="I65" s="323">
        <f>E65*WorkingAgePop!C64</f>
        <v>41274.58363688516</v>
      </c>
    </row>
    <row r="66" spans="1:9" ht="15" customHeight="1" x14ac:dyDescent="0.3">
      <c r="A66" s="4" t="s">
        <v>138</v>
      </c>
      <c r="B66" s="30" t="s">
        <v>137</v>
      </c>
      <c r="C66" s="31">
        <v>0.2322073197</v>
      </c>
      <c r="D66" s="32">
        <v>0.16542689178740699</v>
      </c>
      <c r="E66" s="32">
        <v>0.24478091486190601</v>
      </c>
      <c r="G66" s="323">
        <f>C66*WorkingAgePop!C65</f>
        <v>18475.3431846108</v>
      </c>
      <c r="H66" s="323">
        <f>D66*WorkingAgePop!C65</f>
        <v>13162.02521817325</v>
      </c>
      <c r="I66" s="323">
        <f>E66*WorkingAgePop!C65</f>
        <v>19475.74871007269</v>
      </c>
    </row>
    <row r="67" spans="1:9" ht="15" customHeight="1" x14ac:dyDescent="0.3">
      <c r="A67" s="4" t="s">
        <v>140</v>
      </c>
      <c r="B67" s="30" t="s">
        <v>139</v>
      </c>
      <c r="C67" s="320" t="e">
        <v>#VALUE!</v>
      </c>
      <c r="D67" s="32">
        <v>0.154984366857738</v>
      </c>
      <c r="E67" s="32">
        <v>0.15861822773269499</v>
      </c>
      <c r="G67" s="323" t="e">
        <f>C67*WorkingAgePop!C66</f>
        <v>#VALUE!</v>
      </c>
      <c r="H67" s="323">
        <f>D67*WorkingAgePop!C66</f>
        <v>205.50927045336059</v>
      </c>
      <c r="I67" s="323">
        <f>E67*WorkingAgePop!C66</f>
        <v>210.32776997355356</v>
      </c>
    </row>
    <row r="68" spans="1:9" ht="15" customHeight="1" x14ac:dyDescent="0.3">
      <c r="A68" s="4" t="s">
        <v>142</v>
      </c>
      <c r="B68" s="30" t="s">
        <v>141</v>
      </c>
      <c r="C68" s="31">
        <v>0.1193602548</v>
      </c>
      <c r="D68" s="32">
        <v>0.22660703087404699</v>
      </c>
      <c r="E68" s="32">
        <v>0.301735486600056</v>
      </c>
      <c r="G68" s="323">
        <f>C68*WorkingAgePop!C67</f>
        <v>21786.9466688988</v>
      </c>
      <c r="H68" s="323">
        <f>D68*WorkingAgePop!C67</f>
        <v>41362.80795247067</v>
      </c>
      <c r="I68" s="323">
        <f>E68*WorkingAgePop!C67</f>
        <v>55076.080104594825</v>
      </c>
    </row>
    <row r="69" spans="1:9" ht="15" customHeight="1" x14ac:dyDescent="0.3">
      <c r="A69" s="4" t="s">
        <v>144</v>
      </c>
      <c r="B69" s="30" t="s">
        <v>143</v>
      </c>
      <c r="C69" s="31">
        <v>0.12441960590000001</v>
      </c>
      <c r="D69" s="32">
        <v>0.18118709881009201</v>
      </c>
      <c r="E69" s="32">
        <v>0.312303105056218</v>
      </c>
      <c r="G69" s="323">
        <f>C69*WorkingAgePop!C68</f>
        <v>13039.672376743601</v>
      </c>
      <c r="H69" s="323">
        <f>D69*WorkingAgePop!C68</f>
        <v>18989.132703692881</v>
      </c>
      <c r="I69" s="323">
        <f>E69*WorkingAgePop!C68</f>
        <v>32730.61462231187</v>
      </c>
    </row>
    <row r="70" spans="1:9" ht="15" customHeight="1" x14ac:dyDescent="0.3">
      <c r="A70" s="4" t="s">
        <v>146</v>
      </c>
      <c r="B70" s="30" t="s">
        <v>145</v>
      </c>
      <c r="C70" s="31">
        <v>0.18933271669999999</v>
      </c>
      <c r="D70" s="32">
        <v>0.15803095984608501</v>
      </c>
      <c r="E70" s="32">
        <v>0.23584537953596299</v>
      </c>
      <c r="G70" s="323">
        <f>C70*WorkingAgePop!C69</f>
        <v>180611.10510521449</v>
      </c>
      <c r="H70" s="323">
        <f>D70*WorkingAgePop!C69</f>
        <v>150751.2636807751</v>
      </c>
      <c r="I70" s="323">
        <f>E70*WorkingAgePop!C69</f>
        <v>224981.16212763885</v>
      </c>
    </row>
    <row r="71" spans="1:9" ht="15" customHeight="1" x14ac:dyDescent="0.3">
      <c r="A71" s="4" t="s">
        <v>148</v>
      </c>
      <c r="B71" s="30" t="s">
        <v>147</v>
      </c>
      <c r="C71" s="31">
        <v>0.1872270063</v>
      </c>
      <c r="D71" s="32">
        <v>0.20465462041159499</v>
      </c>
      <c r="E71" s="32">
        <v>0.30487569492792799</v>
      </c>
      <c r="G71" s="323">
        <f>C71*WorkingAgePop!C70</f>
        <v>31494.578091760799</v>
      </c>
      <c r="H71" s="323">
        <f>D71*WorkingAgePop!C70</f>
        <v>34426.18162715686</v>
      </c>
      <c r="I71" s="323">
        <f>E71*WorkingAgePop!C70</f>
        <v>51284.969897996336</v>
      </c>
    </row>
    <row r="72" spans="1:9" ht="15" customHeight="1" x14ac:dyDescent="0.3">
      <c r="A72" s="4" t="s">
        <v>150</v>
      </c>
      <c r="B72" s="30" t="s">
        <v>149</v>
      </c>
      <c r="C72" s="31">
        <v>0.12660298240000001</v>
      </c>
      <c r="D72" s="32">
        <v>0.14374703497865801</v>
      </c>
      <c r="E72" s="32">
        <v>0.17491123153520799</v>
      </c>
      <c r="G72" s="323">
        <f>C72*WorkingAgePop!C71</f>
        <v>14792.1658606336</v>
      </c>
      <c r="H72" s="323">
        <f>D72*WorkingAgePop!C71</f>
        <v>16795.259819871422</v>
      </c>
      <c r="I72" s="323">
        <f>E72*WorkingAgePop!C71</f>
        <v>20436.453381342166</v>
      </c>
    </row>
    <row r="73" spans="1:9" ht="15" customHeight="1" x14ac:dyDescent="0.3">
      <c r="A73" s="4" t="s">
        <v>152</v>
      </c>
      <c r="B73" s="30" t="s">
        <v>151</v>
      </c>
      <c r="C73" s="31">
        <v>0.18705661209999999</v>
      </c>
      <c r="D73" s="32">
        <v>0.180445734750529</v>
      </c>
      <c r="E73" s="32">
        <v>0.247929421188577</v>
      </c>
      <c r="G73" s="323">
        <f>C73*WorkingAgePop!C72</f>
        <v>50885.384302787199</v>
      </c>
      <c r="H73" s="323">
        <f>D73*WorkingAgePop!C72</f>
        <v>49087.014115655904</v>
      </c>
      <c r="I73" s="323">
        <f>E73*WorkingAgePop!C72</f>
        <v>67444.73630477098</v>
      </c>
    </row>
    <row r="74" spans="1:9" ht="15" customHeight="1" x14ac:dyDescent="0.3">
      <c r="A74" s="4" t="s">
        <v>154</v>
      </c>
      <c r="B74" s="30" t="s">
        <v>153</v>
      </c>
      <c r="C74" s="31">
        <v>0.2404477884</v>
      </c>
      <c r="D74" s="32">
        <v>0.209611999966405</v>
      </c>
      <c r="E74" s="32">
        <v>0.37761609262324602</v>
      </c>
      <c r="G74" s="323">
        <f>C74*WorkingAgePop!C73</f>
        <v>22676.8713717924</v>
      </c>
      <c r="H74" s="323">
        <f>D74*WorkingAgePop!C73</f>
        <v>19768.717328831623</v>
      </c>
      <c r="I74" s="323">
        <f>E74*WorkingAgePop!C73</f>
        <v>35613.351311390958</v>
      </c>
    </row>
    <row r="75" spans="1:9" ht="15" customHeight="1" x14ac:dyDescent="0.3">
      <c r="A75" s="4" t="s">
        <v>156</v>
      </c>
      <c r="B75" s="30" t="s">
        <v>155</v>
      </c>
      <c r="C75" s="31">
        <v>0.11168680180000001</v>
      </c>
      <c r="D75" s="32">
        <v>0.22100026564300601</v>
      </c>
      <c r="E75" s="32">
        <v>0.30782222889780803</v>
      </c>
      <c r="G75" s="323">
        <f>C75*WorkingAgePop!C74</f>
        <v>27054.340747221202</v>
      </c>
      <c r="H75" s="323">
        <f>D75*WorkingAgePop!C74</f>
        <v>53533.778347767919</v>
      </c>
      <c r="I75" s="323">
        <f>E75*WorkingAgePop!C74</f>
        <v>74565.009794831625</v>
      </c>
    </row>
    <row r="76" spans="1:9" ht="15" customHeight="1" x14ac:dyDescent="0.3">
      <c r="A76" s="4" t="s">
        <v>158</v>
      </c>
      <c r="B76" s="30" t="s">
        <v>157</v>
      </c>
      <c r="C76" s="31">
        <v>0.20453108910000001</v>
      </c>
      <c r="D76" s="32">
        <v>0.16723410324480201</v>
      </c>
      <c r="E76" s="32">
        <v>0.231761982657708</v>
      </c>
      <c r="G76" s="323">
        <f>C76*WorkingAgePop!C75</f>
        <v>151661.02975418459</v>
      </c>
      <c r="H76" s="323">
        <f>D76*WorkingAgePop!C75</f>
        <v>124005.09096064015</v>
      </c>
      <c r="I76" s="323">
        <f>E76*WorkingAgePop!C75</f>
        <v>171852.90071258644</v>
      </c>
    </row>
    <row r="77" spans="1:9" ht="15" customHeight="1" x14ac:dyDescent="0.3">
      <c r="A77" s="4" t="s">
        <v>160</v>
      </c>
      <c r="B77" s="30" t="s">
        <v>159</v>
      </c>
      <c r="C77" s="31">
        <v>0.16860245970000001</v>
      </c>
      <c r="D77" s="32">
        <v>0.18187644841810899</v>
      </c>
      <c r="E77" s="32">
        <v>0.25468442596483098</v>
      </c>
      <c r="G77" s="323">
        <f>C77*WorkingAgePop!C76</f>
        <v>87007.973738023808</v>
      </c>
      <c r="H77" s="323">
        <f>D77*WorkingAgePop!C76</f>
        <v>93858.068711958811</v>
      </c>
      <c r="I77" s="323">
        <f>E77*WorkingAgePop!C76</f>
        <v>131430.91675685489</v>
      </c>
    </row>
    <row r="78" spans="1:9" ht="15" customHeight="1" x14ac:dyDescent="0.3">
      <c r="A78" s="4" t="s">
        <v>162</v>
      </c>
      <c r="B78" s="30" t="s">
        <v>161</v>
      </c>
      <c r="C78" s="31">
        <v>0.13389522910000001</v>
      </c>
      <c r="D78" s="32">
        <v>0.20598625861311701</v>
      </c>
      <c r="E78" s="32">
        <v>0.31621732706376099</v>
      </c>
      <c r="G78" s="323">
        <f>C78*WorkingAgePop!C77</f>
        <v>31472.073599955002</v>
      </c>
      <c r="H78" s="323">
        <f>D78*WorkingAgePop!C77</f>
        <v>48417.070087013155</v>
      </c>
      <c r="I78" s="323">
        <f>E78*WorkingAgePop!C77</f>
        <v>74326.882726337019</v>
      </c>
    </row>
    <row r="79" spans="1:9" ht="15" customHeight="1" x14ac:dyDescent="0.3">
      <c r="A79" s="4" t="s">
        <v>164</v>
      </c>
      <c r="B79" s="30" t="s">
        <v>163</v>
      </c>
      <c r="C79" s="31">
        <v>0.17894727369999999</v>
      </c>
      <c r="D79" s="32">
        <v>0.13696643256545299</v>
      </c>
      <c r="E79" s="32">
        <v>0.20161326575365501</v>
      </c>
      <c r="G79" s="323">
        <f>C79*WorkingAgePop!C78</f>
        <v>77754.916737208099</v>
      </c>
      <c r="H79" s="323">
        <f>D79*WorkingAgePop!C78</f>
        <v>59513.695513312676</v>
      </c>
      <c r="I79" s="323">
        <f>E79*WorkingAgePop!C78</f>
        <v>87603.584942417903</v>
      </c>
    </row>
    <row r="80" spans="1:9" ht="15" customHeight="1" x14ac:dyDescent="0.3">
      <c r="A80" s="4" t="s">
        <v>166</v>
      </c>
      <c r="B80" s="30" t="s">
        <v>165</v>
      </c>
      <c r="C80" s="31">
        <v>0.1304745682</v>
      </c>
      <c r="D80" s="32">
        <v>0.21840246911514999</v>
      </c>
      <c r="E80" s="32">
        <v>0.24872124649447799</v>
      </c>
      <c r="G80" s="323">
        <f>C80*WorkingAgePop!C79</f>
        <v>27937.4754921204</v>
      </c>
      <c r="H80" s="323">
        <f>D80*WorkingAgePop!C79</f>
        <v>46764.773491874148</v>
      </c>
      <c r="I80" s="323">
        <f>E80*WorkingAgePop!C79</f>
        <v>53256.690741890619</v>
      </c>
    </row>
    <row r="81" spans="1:9" ht="15" customHeight="1" x14ac:dyDescent="0.3">
      <c r="A81" s="4" t="s">
        <v>168</v>
      </c>
      <c r="B81" s="30" t="s">
        <v>167</v>
      </c>
      <c r="C81" s="31">
        <v>0.22185690260000002</v>
      </c>
      <c r="D81" s="32">
        <v>0.158392075197124</v>
      </c>
      <c r="E81" s="32">
        <v>0.214702530631282</v>
      </c>
      <c r="G81" s="323">
        <f>C81*WorkingAgePop!C80</f>
        <v>99862.450855214614</v>
      </c>
      <c r="H81" s="323">
        <f>D81*WorkingAgePop!C80</f>
        <v>71295.59927980465</v>
      </c>
      <c r="I81" s="323">
        <f>E81*WorkingAgePop!C80</f>
        <v>96642.117790283286</v>
      </c>
    </row>
    <row r="82" spans="1:9" ht="15" customHeight="1" x14ac:dyDescent="0.3">
      <c r="A82" s="4" t="s">
        <v>170</v>
      </c>
      <c r="B82" s="30" t="s">
        <v>169</v>
      </c>
      <c r="C82" s="31">
        <v>0.18884371600000002</v>
      </c>
      <c r="D82" s="32">
        <v>0.21741639529319401</v>
      </c>
      <c r="E82" s="32">
        <v>0.37723850896743399</v>
      </c>
      <c r="G82" s="323">
        <f>C82*WorkingAgePop!C81</f>
        <v>63748.728584984005</v>
      </c>
      <c r="H82" s="323">
        <f>D82*WorkingAgePop!C81</f>
        <v>73394.122224704668</v>
      </c>
      <c r="I82" s="323">
        <f>E82*WorkingAgePop!C81</f>
        <v>127345.91242617257</v>
      </c>
    </row>
    <row r="83" spans="1:9" ht="15" customHeight="1" x14ac:dyDescent="0.3">
      <c r="A83" s="4" t="s">
        <v>172</v>
      </c>
      <c r="B83" s="30" t="s">
        <v>171</v>
      </c>
      <c r="C83" s="31">
        <v>0.1467658801</v>
      </c>
      <c r="D83" s="32">
        <v>0.19287323407287299</v>
      </c>
      <c r="E83" s="32">
        <v>0.209210708860776</v>
      </c>
      <c r="G83" s="323">
        <f>C83*WorkingAgePop!C82</f>
        <v>19663.252318157698</v>
      </c>
      <c r="H83" s="323">
        <f>D83*WorkingAgePop!C82</f>
        <v>25840.577281381306</v>
      </c>
      <c r="I83" s="323">
        <f>E83*WorkingAgePop!C82</f>
        <v>28029.423141040188</v>
      </c>
    </row>
    <row r="84" spans="1:9" ht="15" customHeight="1" x14ac:dyDescent="0.3">
      <c r="A84" s="4" t="s">
        <v>174</v>
      </c>
      <c r="B84" s="30" t="s">
        <v>173</v>
      </c>
      <c r="C84" s="31">
        <v>0.14383352629999999</v>
      </c>
      <c r="D84" s="32">
        <v>0.22191842439527501</v>
      </c>
      <c r="E84" s="32">
        <v>0.36322084305882202</v>
      </c>
      <c r="G84" s="323">
        <f>C84*WorkingAgePop!C83</f>
        <v>56044.158188689791</v>
      </c>
      <c r="H84" s="323">
        <f>D84*WorkingAgePop!C83</f>
        <v>86469.626391921323</v>
      </c>
      <c r="I84" s="323">
        <f>E84*WorkingAgePop!C83</f>
        <v>141527.54861449776</v>
      </c>
    </row>
    <row r="85" spans="1:9" ht="15" customHeight="1" x14ac:dyDescent="0.3">
      <c r="A85" s="4" t="s">
        <v>176</v>
      </c>
      <c r="B85" s="30" t="s">
        <v>175</v>
      </c>
      <c r="C85" s="31">
        <v>0.18410591209999999</v>
      </c>
      <c r="D85" s="32">
        <v>0.17364270672596899</v>
      </c>
      <c r="E85" s="32">
        <v>0.27918044570371098</v>
      </c>
      <c r="G85" s="323">
        <f>C85*WorkingAgePop!C84</f>
        <v>32267.875001942797</v>
      </c>
      <c r="H85" s="323">
        <f>D85*WorkingAgePop!C84</f>
        <v>30434.009922447134</v>
      </c>
      <c r="I85" s="323">
        <f>E85*WorkingAgePop!C84</f>
        <v>48931.398357598016</v>
      </c>
    </row>
    <row r="86" spans="1:9" ht="15" customHeight="1" x14ac:dyDescent="0.3">
      <c r="A86" s="4" t="s">
        <v>178</v>
      </c>
      <c r="B86" s="30" t="s">
        <v>177</v>
      </c>
      <c r="C86" s="31">
        <v>0.1156974346</v>
      </c>
      <c r="D86" s="32">
        <v>0.15473410401083099</v>
      </c>
      <c r="E86" s="32">
        <v>0.22952909671589899</v>
      </c>
      <c r="G86" s="323">
        <f>C86*WorkingAgePop!C85</f>
        <v>15806.9306073558</v>
      </c>
      <c r="H86" s="323">
        <f>D86*WorkingAgePop!C85</f>
        <v>21140.237492271761</v>
      </c>
      <c r="I86" s="323">
        <f>E86*WorkingAgePop!C85</f>
        <v>31358.95378061627</v>
      </c>
    </row>
    <row r="87" spans="1:9" ht="15" customHeight="1" x14ac:dyDescent="0.3">
      <c r="A87" s="4" t="s">
        <v>180</v>
      </c>
      <c r="B87" s="30" t="s">
        <v>179</v>
      </c>
      <c r="C87" s="31">
        <v>0.19615766409999999</v>
      </c>
      <c r="D87" s="32">
        <v>0.19622385637033801</v>
      </c>
      <c r="E87" s="32">
        <v>0.318895826224455</v>
      </c>
      <c r="G87" s="323">
        <f>C87*WorkingAgePop!C86</f>
        <v>17292.6711940637</v>
      </c>
      <c r="H87" s="323">
        <f>D87*WorkingAgePop!C86</f>
        <v>17298.506506039888</v>
      </c>
      <c r="I87" s="323">
        <f>E87*WorkingAgePop!C86</f>
        <v>28112.899352469281</v>
      </c>
    </row>
    <row r="88" spans="1:9" ht="15" customHeight="1" x14ac:dyDescent="0.3">
      <c r="A88" s="4" t="s">
        <v>182</v>
      </c>
      <c r="B88" s="30" t="s">
        <v>181</v>
      </c>
      <c r="C88" s="31">
        <v>0.16663393419999997</v>
      </c>
      <c r="D88" s="32">
        <v>0.15308197405116999</v>
      </c>
      <c r="E88" s="32">
        <v>0.26141877761936699</v>
      </c>
      <c r="G88" s="323">
        <f>C88*WorkingAgePop!C87</f>
        <v>28125.141950012796</v>
      </c>
      <c r="H88" s="323">
        <f>D88*WorkingAgePop!C87</f>
        <v>25837.787908252678</v>
      </c>
      <c r="I88" s="323">
        <f>E88*WorkingAgePop!C87</f>
        <v>44123.30696170724</v>
      </c>
    </row>
    <row r="89" spans="1:9" ht="15" customHeight="1" x14ac:dyDescent="0.3">
      <c r="A89" s="4" t="s">
        <v>184</v>
      </c>
      <c r="B89" s="30" t="s">
        <v>183</v>
      </c>
      <c r="C89" s="31">
        <v>0.17662581830000001</v>
      </c>
      <c r="D89" s="32">
        <v>0.18920669745958399</v>
      </c>
      <c r="E89" s="32">
        <v>0.34117421478717502</v>
      </c>
      <c r="G89" s="323">
        <f>C89*WorkingAgePop!C88</f>
        <v>36448.1506127514</v>
      </c>
      <c r="H89" s="323">
        <f>D89*WorkingAgePop!C88</f>
        <v>39044.315674364836</v>
      </c>
      <c r="I89" s="323">
        <f>E89*WorkingAgePop!C88</f>
        <v>70404.028615051866</v>
      </c>
    </row>
    <row r="90" spans="1:9" ht="15" customHeight="1" x14ac:dyDescent="0.3">
      <c r="A90" s="4" t="s">
        <v>186</v>
      </c>
      <c r="B90" s="30" t="s">
        <v>185</v>
      </c>
      <c r="C90" s="31">
        <v>0.12536021510000001</v>
      </c>
      <c r="D90" s="32">
        <v>0.23880286885549201</v>
      </c>
      <c r="E90" s="32">
        <v>0.312779409180027</v>
      </c>
      <c r="G90" s="323">
        <f>C90*WorkingAgePop!C89</f>
        <v>31060.124414681701</v>
      </c>
      <c r="H90" s="323">
        <f>D90*WorkingAgePop!C89</f>
        <v>59167.470407718691</v>
      </c>
      <c r="I90" s="323">
        <f>E90*WorkingAgePop!C89</f>
        <v>77496.415874307757</v>
      </c>
    </row>
    <row r="91" spans="1:9" ht="15" customHeight="1" x14ac:dyDescent="0.3">
      <c r="A91" s="4" t="s">
        <v>188</v>
      </c>
      <c r="B91" s="30" t="s">
        <v>187</v>
      </c>
      <c r="C91" s="31">
        <v>0.19721944029999999</v>
      </c>
      <c r="D91" s="32">
        <v>0.15754598592341401</v>
      </c>
      <c r="E91" s="32">
        <v>0.208748232828942</v>
      </c>
      <c r="G91" s="323">
        <f>C91*WorkingAgePop!C90</f>
        <v>104720.7617271358</v>
      </c>
      <c r="H91" s="323">
        <f>D91*WorkingAgePop!C90</f>
        <v>83654.712881529907</v>
      </c>
      <c r="I91" s="323">
        <f>E91*WorkingAgePop!C90</f>
        <v>110842.3891569086</v>
      </c>
    </row>
    <row r="92" spans="1:9" ht="15" customHeight="1" x14ac:dyDescent="0.3">
      <c r="A92" s="4" t="s">
        <v>190</v>
      </c>
      <c r="B92" s="30" t="s">
        <v>189</v>
      </c>
      <c r="C92" s="31">
        <v>0.20689544040000002</v>
      </c>
      <c r="D92" s="32">
        <v>0.180923616390746</v>
      </c>
      <c r="E92" s="32">
        <v>0.20541977507849099</v>
      </c>
      <c r="G92" s="323">
        <f>C92*WorkingAgePop!C91</f>
        <v>19790.997142342803</v>
      </c>
      <c r="H92" s="323">
        <f>D92*WorkingAgePop!C91</f>
        <v>17306.610373089588</v>
      </c>
      <c r="I92" s="323">
        <f>E92*WorkingAgePop!C91</f>
        <v>19649.839424683214</v>
      </c>
    </row>
    <row r="93" spans="1:9" ht="15" customHeight="1" x14ac:dyDescent="0.3">
      <c r="A93" s="4" t="s">
        <v>192</v>
      </c>
      <c r="B93" s="30" t="s">
        <v>191</v>
      </c>
      <c r="C93" s="31">
        <v>0.22736549859999999</v>
      </c>
      <c r="D93" s="32">
        <v>0.16754181630502599</v>
      </c>
      <c r="E93" s="32">
        <v>0.23680952945595199</v>
      </c>
      <c r="G93" s="323">
        <f>C93*WorkingAgePop!C92</f>
        <v>23574.164356842401</v>
      </c>
      <c r="H93" s="323">
        <f>D93*WorkingAgePop!C92</f>
        <v>17371.405681770313</v>
      </c>
      <c r="I93" s="323">
        <f>E93*WorkingAgePop!C92</f>
        <v>24553.359252110928</v>
      </c>
    </row>
    <row r="94" spans="1:9" ht="15" customHeight="1" x14ac:dyDescent="0.3">
      <c r="A94" s="4" t="s">
        <v>194</v>
      </c>
      <c r="B94" s="30" t="s">
        <v>193</v>
      </c>
      <c r="C94" s="31">
        <v>0.20385311110000001</v>
      </c>
      <c r="D94" s="32">
        <v>0.15605087645016499</v>
      </c>
      <c r="E94" s="32">
        <v>0.21254456708612299</v>
      </c>
      <c r="G94" s="323">
        <f>C94*WorkingAgePop!C93</f>
        <v>43151.626557648</v>
      </c>
      <c r="H94" s="323">
        <f>D94*WorkingAgePop!C93</f>
        <v>33032.849526970924</v>
      </c>
      <c r="I94" s="323">
        <f>E94*WorkingAgePop!C93</f>
        <v>44991.433960790513</v>
      </c>
    </row>
    <row r="95" spans="1:9" ht="15" customHeight="1" x14ac:dyDescent="0.3">
      <c r="A95" s="4" t="s">
        <v>196</v>
      </c>
      <c r="B95" s="30" t="s">
        <v>195</v>
      </c>
      <c r="C95" s="31">
        <v>0.21872864450000001</v>
      </c>
      <c r="D95" s="32">
        <v>0.14217927911901301</v>
      </c>
      <c r="E95" s="32">
        <v>0.22562632096318999</v>
      </c>
      <c r="G95" s="323">
        <f>C95*WorkingAgePop!C94</f>
        <v>27186.220682194002</v>
      </c>
      <c r="H95" s="323">
        <f>D95*WorkingAgePop!C94</f>
        <v>17671.746960260367</v>
      </c>
      <c r="I95" s="323">
        <f>E95*WorkingAgePop!C94</f>
        <v>28043.546685156809</v>
      </c>
    </row>
    <row r="96" spans="1:9" ht="15" customHeight="1" x14ac:dyDescent="0.3">
      <c r="A96" s="4" t="s">
        <v>198</v>
      </c>
      <c r="B96" s="30" t="s">
        <v>197</v>
      </c>
      <c r="C96" s="31">
        <v>0.20743639519999998</v>
      </c>
      <c r="D96" s="32">
        <v>0.17329917468641101</v>
      </c>
      <c r="E96" s="32">
        <v>0.248400072278119</v>
      </c>
      <c r="G96" s="323">
        <f>C96*WorkingAgePop!C95</f>
        <v>26596.8722833584</v>
      </c>
      <c r="H96" s="323">
        <f>D96*WorkingAgePop!C95</f>
        <v>22219.900280767561</v>
      </c>
      <c r="I96" s="323">
        <f>E96*WorkingAgePop!C95</f>
        <v>31849.112067283582</v>
      </c>
    </row>
    <row r="97" spans="1:9" ht="15" customHeight="1" x14ac:dyDescent="0.3">
      <c r="A97" s="4" t="s">
        <v>200</v>
      </c>
      <c r="B97" s="30" t="s">
        <v>199</v>
      </c>
      <c r="C97" s="31">
        <v>0.20871882310000001</v>
      </c>
      <c r="D97" s="32">
        <v>0.140791674045042</v>
      </c>
      <c r="E97" s="32">
        <v>0.20371002065955501</v>
      </c>
      <c r="G97" s="323">
        <f>C97*WorkingAgePop!C96</f>
        <v>75523.445106973304</v>
      </c>
      <c r="H97" s="323">
        <f>D97*WorkingAgePop!C96</f>
        <v>50944.481711480134</v>
      </c>
      <c r="I97" s="323">
        <f>E97*WorkingAgePop!C96</f>
        <v>73711.045005515363</v>
      </c>
    </row>
    <row r="98" spans="1:9" ht="15" customHeight="1" x14ac:dyDescent="0.3">
      <c r="A98" s="4" t="s">
        <v>202</v>
      </c>
      <c r="B98" s="30" t="s">
        <v>201</v>
      </c>
      <c r="C98" s="31">
        <v>0.22984463799999999</v>
      </c>
      <c r="D98" s="32">
        <v>0.16059560537578799</v>
      </c>
      <c r="E98" s="32">
        <v>0.25882598306457499</v>
      </c>
      <c r="G98" s="323">
        <f>C98*WorkingAgePop!C97</f>
        <v>43718.288904704001</v>
      </c>
      <c r="H98" s="323">
        <f>D98*WorkingAgePop!C97</f>
        <v>30546.56890731788</v>
      </c>
      <c r="I98" s="323">
        <f>E98*WorkingAgePop!C97</f>
        <v>49230.77258674668</v>
      </c>
    </row>
    <row r="99" spans="1:9" ht="15" customHeight="1" x14ac:dyDescent="0.3">
      <c r="A99" s="4" t="s">
        <v>204</v>
      </c>
      <c r="B99" s="30" t="s">
        <v>203</v>
      </c>
      <c r="C99" s="31">
        <v>0.1558160529</v>
      </c>
      <c r="D99" s="32">
        <v>0.207646488905157</v>
      </c>
      <c r="E99" s="32">
        <v>0.33136754773796601</v>
      </c>
      <c r="G99" s="323">
        <f>C99*WorkingAgePop!C98</f>
        <v>36085.2838750581</v>
      </c>
      <c r="H99" s="323">
        <f>D99*WorkingAgePop!C98</f>
        <v>48088.642719056406</v>
      </c>
      <c r="I99" s="323">
        <f>E99*WorkingAgePop!C98</f>
        <v>76741.079013087816</v>
      </c>
    </row>
    <row r="100" spans="1:9" ht="15" customHeight="1" x14ac:dyDescent="0.3">
      <c r="A100" s="4" t="s">
        <v>206</v>
      </c>
      <c r="B100" s="30" t="s">
        <v>205</v>
      </c>
      <c r="C100" s="31">
        <v>0.20436399489999998</v>
      </c>
      <c r="D100" s="32">
        <v>0.16232168436577299</v>
      </c>
      <c r="E100" s="32">
        <v>0.22812456939402301</v>
      </c>
      <c r="G100" s="323">
        <f>C100*WorkingAgePop!C99</f>
        <v>103065.87172794249</v>
      </c>
      <c r="H100" s="323">
        <f>D100*WorkingAgePop!C99</f>
        <v>81862.883467768464</v>
      </c>
      <c r="I100" s="323">
        <f>E100*WorkingAgePop!C99</f>
        <v>115048.92345964066</v>
      </c>
    </row>
    <row r="101" spans="1:9" ht="15" customHeight="1" x14ac:dyDescent="0.3">
      <c r="A101" s="4" t="s">
        <v>208</v>
      </c>
      <c r="B101" s="30" t="s">
        <v>207</v>
      </c>
      <c r="C101" s="31">
        <v>0.19565378219999999</v>
      </c>
      <c r="D101" s="32">
        <v>0.192098545193052</v>
      </c>
      <c r="E101" s="32">
        <v>0.30089327164677099</v>
      </c>
      <c r="G101" s="323">
        <f>C101*WorkingAgePop!C100</f>
        <v>28458.820889900999</v>
      </c>
      <c r="H101" s="323">
        <f>D101*WorkingAgePop!C100</f>
        <v>27941.69389105538</v>
      </c>
      <c r="I101" s="323">
        <f>E101*WorkingAgePop!C100</f>
        <v>43766.430827381075</v>
      </c>
    </row>
    <row r="102" spans="1:9" ht="15" customHeight="1" x14ac:dyDescent="0.3">
      <c r="A102" s="4" t="s">
        <v>210</v>
      </c>
      <c r="B102" s="30" t="s">
        <v>209</v>
      </c>
      <c r="C102" s="31">
        <v>0.14289128579999999</v>
      </c>
      <c r="D102" s="32">
        <v>0.13933513292108801</v>
      </c>
      <c r="E102" s="32">
        <v>0.19613269450815601</v>
      </c>
      <c r="G102" s="323">
        <f>C102*WorkingAgePop!C101</f>
        <v>61753.041201614396</v>
      </c>
      <c r="H102" s="323">
        <f>D102*WorkingAgePop!C101</f>
        <v>60216.185724240764</v>
      </c>
      <c r="I102" s="323">
        <f>E102*WorkingAgePop!C101</f>
        <v>84762.27432020077</v>
      </c>
    </row>
    <row r="103" spans="1:9" ht="15" customHeight="1" x14ac:dyDescent="0.3">
      <c r="A103" s="4" t="s">
        <v>212</v>
      </c>
      <c r="B103" s="30" t="s">
        <v>211</v>
      </c>
      <c r="C103" s="31">
        <v>0.18887354210000001</v>
      </c>
      <c r="D103" s="32">
        <v>0.18805518917721301</v>
      </c>
      <c r="E103" s="32">
        <v>0.23483264221964101</v>
      </c>
      <c r="G103" s="323">
        <f>C103*WorkingAgePop!C102</f>
        <v>23575.762145548302</v>
      </c>
      <c r="H103" s="323">
        <f>D103*WorkingAgePop!C102</f>
        <v>23473.61287866726</v>
      </c>
      <c r="I103" s="323">
        <f>E103*WorkingAgePop!C102</f>
        <v>29312.514899782251</v>
      </c>
    </row>
    <row r="104" spans="1:9" ht="15" customHeight="1" x14ac:dyDescent="0.3">
      <c r="A104" s="4" t="s">
        <v>214</v>
      </c>
      <c r="B104" s="30" t="s">
        <v>213</v>
      </c>
      <c r="C104" s="31">
        <v>0.18311754459999999</v>
      </c>
      <c r="D104" s="32">
        <v>0.18188807131280399</v>
      </c>
      <c r="E104" s="32">
        <v>0.26827377181499801</v>
      </c>
      <c r="G104" s="323">
        <f>C104*WorkingAgePop!C103</f>
        <v>30372.059064900597</v>
      </c>
      <c r="H104" s="323">
        <f>D104*WorkingAgePop!C103</f>
        <v>30168.137396012982</v>
      </c>
      <c r="I104" s="323">
        <f>E104*WorkingAgePop!C103</f>
        <v>44496.156067007381</v>
      </c>
    </row>
    <row r="105" spans="1:9" ht="15" customHeight="1" x14ac:dyDescent="0.3">
      <c r="A105" s="4" t="s">
        <v>216</v>
      </c>
      <c r="B105" s="30" t="s">
        <v>215</v>
      </c>
      <c r="C105" s="31">
        <v>0.13789568629999999</v>
      </c>
      <c r="D105" s="32">
        <v>0.18495974187200001</v>
      </c>
      <c r="E105" s="32">
        <v>0.28481854587691902</v>
      </c>
      <c r="G105" s="323">
        <f>C105*WorkingAgePop!C104</f>
        <v>19975.707013104296</v>
      </c>
      <c r="H105" s="323">
        <f>D105*WorkingAgePop!C104</f>
        <v>26793.453167319793</v>
      </c>
      <c r="I105" s="323">
        <f>E105*WorkingAgePop!C104</f>
        <v>41259.099374276368</v>
      </c>
    </row>
    <row r="106" spans="1:9" ht="15" customHeight="1" x14ac:dyDescent="0.3">
      <c r="A106" s="4" t="s">
        <v>218</v>
      </c>
      <c r="B106" s="30" t="s">
        <v>217</v>
      </c>
      <c r="C106" s="31">
        <v>0.11734460690000001</v>
      </c>
      <c r="D106" s="32">
        <v>0.17993608810313799</v>
      </c>
      <c r="E106" s="32">
        <v>0.223404098394273</v>
      </c>
      <c r="G106" s="323">
        <f>C106*WorkingAgePop!C105</f>
        <v>12637.544784702401</v>
      </c>
      <c r="H106" s="323">
        <f>D106*WorkingAgePop!C105</f>
        <v>19378.396944355551</v>
      </c>
      <c r="I106" s="323">
        <f>E106*WorkingAgePop!C105</f>
        <v>24059.727780669626</v>
      </c>
    </row>
    <row r="107" spans="1:9" ht="15" customHeight="1" x14ac:dyDescent="0.3">
      <c r="A107" s="4" t="s">
        <v>220</v>
      </c>
      <c r="B107" s="30" t="s">
        <v>219</v>
      </c>
      <c r="C107" s="31">
        <v>0.12838321260000002</v>
      </c>
      <c r="D107" s="32">
        <v>0.17740436018876199</v>
      </c>
      <c r="E107" s="32">
        <v>0.23579851009105601</v>
      </c>
      <c r="G107" s="323">
        <f>C107*WorkingAgePop!C106</f>
        <v>25403.443043587205</v>
      </c>
      <c r="H107" s="323">
        <f>D107*WorkingAgePop!C106</f>
        <v>35103.355559270713</v>
      </c>
      <c r="I107" s="323">
        <f>E107*WorkingAgePop!C106</f>
        <v>46657.922788737436</v>
      </c>
    </row>
    <row r="108" spans="1:9" ht="15" customHeight="1" x14ac:dyDescent="0.3">
      <c r="A108" s="4" t="s">
        <v>222</v>
      </c>
      <c r="B108" s="30" t="s">
        <v>221</v>
      </c>
      <c r="C108" s="31">
        <v>0.2587979259</v>
      </c>
      <c r="D108" s="32">
        <v>0.18105603150538699</v>
      </c>
      <c r="E108" s="32">
        <v>0.24006816674229101</v>
      </c>
      <c r="G108" s="323">
        <f>C108*WorkingAgePop!C107</f>
        <v>21050.623292706001</v>
      </c>
      <c r="H108" s="323">
        <f>D108*WorkingAgePop!C107</f>
        <v>14727.097602648179</v>
      </c>
      <c r="I108" s="323">
        <f>E108*WorkingAgePop!C107</f>
        <v>19527.144682817951</v>
      </c>
    </row>
    <row r="109" spans="1:9" ht="15" customHeight="1" x14ac:dyDescent="0.3">
      <c r="A109" s="4" t="s">
        <v>224</v>
      </c>
      <c r="B109" s="30" t="s">
        <v>223</v>
      </c>
      <c r="C109" s="31">
        <v>0.13110482599999998</v>
      </c>
      <c r="D109" s="32">
        <v>0.13213881289170901</v>
      </c>
      <c r="E109" s="32">
        <v>0.21538944963623799</v>
      </c>
      <c r="G109" s="323">
        <f>C109*WorkingAgePop!C108</f>
        <v>16389.020983781997</v>
      </c>
      <c r="H109" s="323">
        <f>D109*WorkingAgePop!C108</f>
        <v>16518.276583153867</v>
      </c>
      <c r="I109" s="323">
        <f>E109*WorkingAgePop!C108</f>
        <v>26925.188930677203</v>
      </c>
    </row>
    <row r="110" spans="1:9" ht="15" customHeight="1" x14ac:dyDescent="0.3">
      <c r="A110" s="4" t="s">
        <v>226</v>
      </c>
      <c r="B110" s="30" t="s">
        <v>225</v>
      </c>
      <c r="C110" s="31">
        <v>0.2145328846</v>
      </c>
      <c r="D110" s="32">
        <v>0.19879316233338601</v>
      </c>
      <c r="E110" s="32">
        <v>0.31178612919727</v>
      </c>
      <c r="G110" s="323">
        <f>C110*WorkingAgePop!C109</f>
        <v>29523.586512882801</v>
      </c>
      <c r="H110" s="323">
        <f>D110*WorkingAgePop!C109</f>
        <v>27357.517413995916</v>
      </c>
      <c r="I110" s="323">
        <f>E110*WorkingAgePop!C109</f>
        <v>42907.383527869904</v>
      </c>
    </row>
    <row r="111" spans="1:9" ht="15" customHeight="1" x14ac:dyDescent="0.3">
      <c r="A111" s="4" t="s">
        <v>228</v>
      </c>
      <c r="B111" s="30" t="s">
        <v>227</v>
      </c>
      <c r="C111" s="31">
        <v>0.2204690155</v>
      </c>
      <c r="D111" s="32">
        <v>0.18631737947525501</v>
      </c>
      <c r="E111" s="32">
        <v>0.27750942999984002</v>
      </c>
      <c r="G111" s="323">
        <f>C111*WorkingAgePop!C110</f>
        <v>35609.934914544501</v>
      </c>
      <c r="H111" s="323">
        <f>D111*WorkingAgePop!C110</f>
        <v>30093.796815463713</v>
      </c>
      <c r="I111" s="323">
        <f>E111*WorkingAgePop!C110</f>
        <v>44823.045624144157</v>
      </c>
    </row>
    <row r="112" spans="1:9" ht="15" customHeight="1" x14ac:dyDescent="0.3">
      <c r="A112" s="4" t="s">
        <v>230</v>
      </c>
      <c r="B112" s="30" t="s">
        <v>229</v>
      </c>
      <c r="C112" s="31">
        <v>0.2104949062</v>
      </c>
      <c r="D112" s="32">
        <v>0.119345060358196</v>
      </c>
      <c r="E112" s="32">
        <v>0.17824578905659699</v>
      </c>
      <c r="G112" s="323">
        <f>C112*WorkingAgePop!C111</f>
        <v>4842.0143273186004</v>
      </c>
      <c r="H112" s="323">
        <f>D112*WorkingAgePop!C111</f>
        <v>2745.2944234195825</v>
      </c>
      <c r="I112" s="323">
        <f>E112*WorkingAgePop!C111</f>
        <v>4100.1878856689009</v>
      </c>
    </row>
    <row r="113" spans="1:9" ht="15" customHeight="1" x14ac:dyDescent="0.3">
      <c r="A113" s="4" t="s">
        <v>232</v>
      </c>
      <c r="B113" s="30" t="s">
        <v>231</v>
      </c>
      <c r="C113" s="31">
        <v>0.15569815269999998</v>
      </c>
      <c r="D113" s="32">
        <v>0.203637171534119</v>
      </c>
      <c r="E113" s="32">
        <v>0.32216057921765401</v>
      </c>
      <c r="G113" s="323">
        <f>C113*WorkingAgePop!C112</f>
        <v>26419.641040899496</v>
      </c>
      <c r="H113" s="323">
        <f>D113*WorkingAgePop!C112</f>
        <v>34554.173451766983</v>
      </c>
      <c r="I113" s="323">
        <f>E113*WorkingAgePop!C112</f>
        <v>54665.817884547621</v>
      </c>
    </row>
    <row r="114" spans="1:9" ht="15" customHeight="1" x14ac:dyDescent="0.3">
      <c r="A114" s="4" t="s">
        <v>234</v>
      </c>
      <c r="B114" s="30" t="s">
        <v>233</v>
      </c>
      <c r="C114" s="31">
        <v>0.19638164429999999</v>
      </c>
      <c r="D114" s="32">
        <v>0.21470023630913701</v>
      </c>
      <c r="E114" s="32">
        <v>0.30835258638372698</v>
      </c>
      <c r="G114" s="323">
        <f>C114*WorkingAgePop!C113</f>
        <v>40174.7748826725</v>
      </c>
      <c r="H114" s="323">
        <f>D114*WorkingAgePop!C113</f>
        <v>43922.300842941702</v>
      </c>
      <c r="I114" s="323">
        <f>E114*WorkingAgePop!C113</f>
        <v>63081.230359450943</v>
      </c>
    </row>
    <row r="115" spans="1:9" ht="15" customHeight="1" x14ac:dyDescent="0.3">
      <c r="A115" s="4" t="s">
        <v>236</v>
      </c>
      <c r="B115" s="30" t="s">
        <v>235</v>
      </c>
      <c r="C115" s="31">
        <v>0.21098098300000001</v>
      </c>
      <c r="D115" s="32">
        <v>0.17052879774850399</v>
      </c>
      <c r="E115" s="32">
        <v>0.249236721948494</v>
      </c>
      <c r="G115" s="323">
        <f>C115*WorkingAgePop!C114</f>
        <v>34393.908867677004</v>
      </c>
      <c r="H115" s="323">
        <f>D115*WorkingAgePop!C114</f>
        <v>27799.434080163373</v>
      </c>
      <c r="I115" s="323">
        <f>E115*WorkingAgePop!C114</f>
        <v>40630.321175321544</v>
      </c>
    </row>
    <row r="116" spans="1:9" ht="15" customHeight="1" x14ac:dyDescent="0.3">
      <c r="A116" s="4" t="s">
        <v>238</v>
      </c>
      <c r="B116" s="30" t="s">
        <v>237</v>
      </c>
      <c r="C116" s="31">
        <v>0.17192066350000001</v>
      </c>
      <c r="D116" s="32">
        <v>0.184843570152913</v>
      </c>
      <c r="E116" s="32">
        <v>0.27784846390437401</v>
      </c>
      <c r="G116" s="323">
        <f>C116*WorkingAgePop!C115</f>
        <v>66122.406388735006</v>
      </c>
      <c r="H116" s="323">
        <f>D116*WorkingAgePop!C115</f>
        <v>71092.685516511876</v>
      </c>
      <c r="I116" s="323">
        <f>E116*WorkingAgePop!C115</f>
        <v>106863.29770226129</v>
      </c>
    </row>
    <row r="117" spans="1:9" ht="15" customHeight="1" x14ac:dyDescent="0.3">
      <c r="A117" s="4" t="s">
        <v>240</v>
      </c>
      <c r="B117" s="30" t="s">
        <v>239</v>
      </c>
      <c r="C117" s="31">
        <v>0.19745591780000002</v>
      </c>
      <c r="D117" s="32">
        <v>0.15204373648681799</v>
      </c>
      <c r="E117" s="32">
        <v>0.185524248615871</v>
      </c>
      <c r="G117" s="323">
        <f>C117*WorkingAgePop!C116</f>
        <v>37582.969570380803</v>
      </c>
      <c r="H117" s="323">
        <f>D117*WorkingAgePop!C116</f>
        <v>28939.39662795499</v>
      </c>
      <c r="I117" s="323">
        <f>E117*WorkingAgePop!C116</f>
        <v>35311.943384550425</v>
      </c>
    </row>
    <row r="118" spans="1:9" ht="15" customHeight="1" x14ac:dyDescent="0.3">
      <c r="A118" s="4" t="s">
        <v>242</v>
      </c>
      <c r="B118" s="30" t="s">
        <v>241</v>
      </c>
      <c r="C118" s="31">
        <v>0.1186449091</v>
      </c>
      <c r="D118" s="32">
        <v>0.19330673900421</v>
      </c>
      <c r="E118" s="32">
        <v>0.25355612830469398</v>
      </c>
      <c r="G118" s="323">
        <f>C118*WorkingAgePop!C117</f>
        <v>11256.7916855898</v>
      </c>
      <c r="H118" s="323">
        <f>D118*WorkingAgePop!C117</f>
        <v>18340.556783241434</v>
      </c>
      <c r="I118" s="323">
        <f>E118*WorkingAgePop!C117</f>
        <v>24056.898341292756</v>
      </c>
    </row>
    <row r="119" spans="1:9" ht="15" customHeight="1" x14ac:dyDescent="0.3">
      <c r="A119" s="4" t="s">
        <v>244</v>
      </c>
      <c r="B119" s="30" t="s">
        <v>243</v>
      </c>
      <c r="C119" s="31">
        <v>0.2078082372</v>
      </c>
      <c r="D119" s="32">
        <v>0.14713418241291701</v>
      </c>
      <c r="E119" s="32">
        <v>0.20084456292251801</v>
      </c>
      <c r="G119" s="323">
        <f>C119*WorkingAgePop!C118</f>
        <v>26636.859844295999</v>
      </c>
      <c r="H119" s="323">
        <f>D119*WorkingAgePop!C118</f>
        <v>18859.659501687704</v>
      </c>
      <c r="I119" s="323">
        <f>E119*WorkingAgePop!C118</f>
        <v>25744.256075408357</v>
      </c>
    </row>
    <row r="120" spans="1:9" ht="15" customHeight="1" x14ac:dyDescent="0.3">
      <c r="A120" s="4" t="s">
        <v>246</v>
      </c>
      <c r="B120" s="30" t="s">
        <v>245</v>
      </c>
      <c r="C120" s="31">
        <v>0.1906588079</v>
      </c>
      <c r="D120" s="32">
        <v>0.151283456136211</v>
      </c>
      <c r="E120" s="32">
        <v>0.18162097929422999</v>
      </c>
      <c r="G120" s="323">
        <f>C120*WorkingAgePop!C119</f>
        <v>61644.568405459599</v>
      </c>
      <c r="H120" s="323">
        <f>D120*WorkingAgePop!C119</f>
        <v>48913.572171784283</v>
      </c>
      <c r="I120" s="323">
        <f>E120*WorkingAgePop!C119</f>
        <v>58722.421509327614</v>
      </c>
    </row>
    <row r="121" spans="1:9" ht="15" customHeight="1" x14ac:dyDescent="0.3">
      <c r="A121" s="4" t="s">
        <v>248</v>
      </c>
      <c r="B121" s="30" t="s">
        <v>247</v>
      </c>
      <c r="C121" s="31">
        <v>0.15671772889999999</v>
      </c>
      <c r="D121" s="32">
        <v>0.13580053493844199</v>
      </c>
      <c r="E121" s="32">
        <v>0.20050702584831301</v>
      </c>
      <c r="G121" s="323">
        <f>C121*WorkingAgePop!C120</f>
        <v>27882.278019514597</v>
      </c>
      <c r="H121" s="323">
        <f>D121*WorkingAgePop!C120</f>
        <v>24160.816373037967</v>
      </c>
      <c r="I121" s="323">
        <f>E121*WorkingAgePop!C120</f>
        <v>35673.006996776763</v>
      </c>
    </row>
    <row r="122" spans="1:9" ht="15" customHeight="1" x14ac:dyDescent="0.3">
      <c r="A122" s="4" t="s">
        <v>250</v>
      </c>
      <c r="B122" s="30" t="s">
        <v>249</v>
      </c>
      <c r="C122" s="31">
        <v>0.22875533350000002</v>
      </c>
      <c r="D122" s="32">
        <v>0.191245949591303</v>
      </c>
      <c r="E122" s="32">
        <v>0.28385963760973498</v>
      </c>
      <c r="G122" s="323">
        <f>C122*WorkingAgePop!C121</f>
        <v>21345.846434885501</v>
      </c>
      <c r="H122" s="323">
        <f>D122*WorkingAgePop!C121</f>
        <v>17845.733294213256</v>
      </c>
      <c r="I122" s="323">
        <f>E122*WorkingAgePop!C121</f>
        <v>26487.794364277201</v>
      </c>
    </row>
    <row r="123" spans="1:9" ht="15" customHeight="1" x14ac:dyDescent="0.3">
      <c r="A123" s="4" t="s">
        <v>252</v>
      </c>
      <c r="B123" s="30" t="s">
        <v>251</v>
      </c>
      <c r="C123" s="31">
        <v>0.14901055939999999</v>
      </c>
      <c r="D123" s="32">
        <v>0.18698865758886701</v>
      </c>
      <c r="E123" s="32">
        <v>0.29292025753981099</v>
      </c>
      <c r="G123" s="323">
        <f>C123*WorkingAgePop!C122</f>
        <v>25615.809224216398</v>
      </c>
      <c r="H123" s="323">
        <f>D123*WorkingAgePop!C122</f>
        <v>32144.472171471774</v>
      </c>
      <c r="I123" s="323">
        <f>E123*WorkingAgePop!C122</f>
        <v>50354.749792638751</v>
      </c>
    </row>
    <row r="124" spans="1:9" ht="15" customHeight="1" x14ac:dyDescent="0.3">
      <c r="A124" s="4" t="s">
        <v>254</v>
      </c>
      <c r="B124" s="30" t="s">
        <v>253</v>
      </c>
      <c r="C124" s="31">
        <v>0.1926946514</v>
      </c>
      <c r="D124" s="32">
        <v>0.17546236493165601</v>
      </c>
      <c r="E124" s="32">
        <v>0.248760617418359</v>
      </c>
      <c r="G124" s="323">
        <f>C124*WorkingAgePop!C123</f>
        <v>21503.566928331598</v>
      </c>
      <c r="H124" s="323">
        <f>D124*WorkingAgePop!C123</f>
        <v>19580.547152183222</v>
      </c>
      <c r="I124" s="323">
        <f>E124*WorkingAgePop!C123</f>
        <v>27760.192340184356</v>
      </c>
    </row>
    <row r="125" spans="1:9" ht="15" customHeight="1" x14ac:dyDescent="0.3">
      <c r="A125" s="4" t="s">
        <v>256</v>
      </c>
      <c r="B125" s="30" t="s">
        <v>255</v>
      </c>
      <c r="C125" s="31">
        <v>0.13616973740000002</v>
      </c>
      <c r="D125" s="32">
        <v>0.21409363297345699</v>
      </c>
      <c r="E125" s="32">
        <v>0.28984293320835902</v>
      </c>
      <c r="G125" s="323">
        <f>C125*WorkingAgePop!C124</f>
        <v>31612.621555834405</v>
      </c>
      <c r="H125" s="323">
        <f>D125*WorkingAgePop!C124</f>
        <v>49703.121456585883</v>
      </c>
      <c r="I125" s="323">
        <f>E125*WorkingAgePop!C124</f>
        <v>67288.776001919803</v>
      </c>
    </row>
    <row r="126" spans="1:9" ht="15" customHeight="1" x14ac:dyDescent="0.3">
      <c r="A126" s="4" t="s">
        <v>258</v>
      </c>
      <c r="B126" s="30" t="s">
        <v>257</v>
      </c>
      <c r="C126" s="31">
        <v>0.227848458</v>
      </c>
      <c r="D126" s="32">
        <v>0.184157895454793</v>
      </c>
      <c r="E126" s="32">
        <v>0.26107002241542598</v>
      </c>
      <c r="G126" s="323">
        <f>C126*WorkingAgePop!C125</f>
        <v>25103.659557065999</v>
      </c>
      <c r="H126" s="323">
        <f>D126*WorkingAgePop!C125</f>
        <v>20289.964447522729</v>
      </c>
      <c r="I126" s="323">
        <f>E126*WorkingAgePop!C125</f>
        <v>28763.911859664389</v>
      </c>
    </row>
    <row r="127" spans="1:9" ht="15" customHeight="1" x14ac:dyDescent="0.3">
      <c r="A127" s="4" t="s">
        <v>260</v>
      </c>
      <c r="B127" s="30" t="s">
        <v>259</v>
      </c>
      <c r="C127" s="31">
        <v>0.20837040980000002</v>
      </c>
      <c r="D127" s="32">
        <v>0.15342996855184499</v>
      </c>
      <c r="E127" s="32">
        <v>0.22637527762478599</v>
      </c>
      <c r="G127" s="323">
        <f>C127*WorkingAgePop!C126</f>
        <v>111517.5512504522</v>
      </c>
      <c r="H127" s="323">
        <f>D127*WorkingAgePop!C126</f>
        <v>82114.031439293365</v>
      </c>
      <c r="I127" s="323">
        <f>E127*WorkingAgePop!C126</f>
        <v>121153.55845673158</v>
      </c>
    </row>
    <row r="128" spans="1:9" ht="15" customHeight="1" x14ac:dyDescent="0.3">
      <c r="A128" s="4" t="s">
        <v>262</v>
      </c>
      <c r="B128" s="30" t="s">
        <v>261</v>
      </c>
      <c r="C128" s="31">
        <v>0.18346302139999998</v>
      </c>
      <c r="D128" s="32">
        <v>0.15780993179136099</v>
      </c>
      <c r="E128" s="32">
        <v>0.20718528799248301</v>
      </c>
      <c r="G128" s="323">
        <f>C128*WorkingAgePop!C127</f>
        <v>32556.980851601198</v>
      </c>
      <c r="H128" s="323">
        <f>D128*WorkingAgePop!C127</f>
        <v>28004.63487583134</v>
      </c>
      <c r="I128" s="323">
        <f>E128*WorkingAgePop!C127</f>
        <v>36766.68683657005</v>
      </c>
    </row>
    <row r="129" spans="1:9" ht="15" customHeight="1" x14ac:dyDescent="0.3">
      <c r="A129" s="4" t="s">
        <v>264</v>
      </c>
      <c r="B129" s="30" t="s">
        <v>263</v>
      </c>
      <c r="C129" s="31">
        <v>0.22674079750000001</v>
      </c>
      <c r="D129" s="32">
        <v>0.170135499911206</v>
      </c>
      <c r="E129" s="32">
        <v>0.26682536242117499</v>
      </c>
      <c r="G129" s="323">
        <f>C129*WorkingAgePop!C128</f>
        <v>27545.605784287502</v>
      </c>
      <c r="H129" s="323">
        <f>D129*WorkingAgePop!C128</f>
        <v>20668.911206712859</v>
      </c>
      <c r="I129" s="323">
        <f>E129*WorkingAgePop!C128</f>
        <v>32415.279153736443</v>
      </c>
    </row>
    <row r="130" spans="1:9" ht="15" customHeight="1" x14ac:dyDescent="0.3">
      <c r="A130" s="4" t="s">
        <v>266</v>
      </c>
      <c r="B130" s="30" t="s">
        <v>265</v>
      </c>
      <c r="C130" s="31">
        <v>0.21878958140000002</v>
      </c>
      <c r="D130" s="32">
        <v>0.20325668998172799</v>
      </c>
      <c r="E130" s="32">
        <v>0.30966308712605201</v>
      </c>
      <c r="G130" s="323">
        <f>C130*WorkingAgePop!C129</f>
        <v>34954.917472371002</v>
      </c>
      <c r="H130" s="323">
        <f>D130*WorkingAgePop!C129</f>
        <v>32473.305074930773</v>
      </c>
      <c r="I130" s="323">
        <f>E130*WorkingAgePop!C129</f>
        <v>49473.323114693696</v>
      </c>
    </row>
    <row r="131" spans="1:9" ht="15" customHeight="1" x14ac:dyDescent="0.3">
      <c r="A131" s="4" t="s">
        <v>268</v>
      </c>
      <c r="B131" s="30" t="s">
        <v>267</v>
      </c>
      <c r="C131" s="31">
        <v>0.17925042499999999</v>
      </c>
      <c r="D131" s="32">
        <v>0.14807269035532999</v>
      </c>
      <c r="E131" s="32">
        <v>0.215108102090526</v>
      </c>
      <c r="G131" s="323">
        <f>C131*WorkingAgePop!C130</f>
        <v>79638.633571974991</v>
      </c>
      <c r="H131" s="323">
        <f>D131*WorkingAgePop!C130</f>
        <v>65786.771379898491</v>
      </c>
      <c r="I131" s="323">
        <f>E131*WorkingAgePop!C130</f>
        <v>95569.733353493531</v>
      </c>
    </row>
    <row r="132" spans="1:9" ht="15" customHeight="1" x14ac:dyDescent="0.3">
      <c r="A132" s="4" t="s">
        <v>270</v>
      </c>
      <c r="B132" s="30" t="s">
        <v>269</v>
      </c>
      <c r="C132" s="31">
        <v>0.23271831120000003</v>
      </c>
      <c r="D132" s="32">
        <v>0.19289510189801501</v>
      </c>
      <c r="E132" s="32">
        <v>0.293787040818002</v>
      </c>
      <c r="G132" s="323">
        <f>C132*WorkingAgePop!C131</f>
        <v>40406.414937033602</v>
      </c>
      <c r="H132" s="323">
        <f>D132*WorkingAgePop!C131</f>
        <v>33491.990752348553</v>
      </c>
      <c r="I132" s="323">
        <f>E132*WorkingAgePop!C131</f>
        <v>51009.656323148054</v>
      </c>
    </row>
    <row r="133" spans="1:9" ht="15" customHeight="1" x14ac:dyDescent="0.3">
      <c r="A133" s="4" t="s">
        <v>272</v>
      </c>
      <c r="B133" s="30" t="s">
        <v>271</v>
      </c>
      <c r="C133" s="31">
        <v>0.14698525039999999</v>
      </c>
      <c r="D133" s="32">
        <v>0.12767274454638999</v>
      </c>
      <c r="E133" s="32">
        <v>0.179648246162498</v>
      </c>
      <c r="G133" s="323">
        <f>C133*WorkingAgePop!C132</f>
        <v>107580.56256126559</v>
      </c>
      <c r="H133" s="323">
        <f>D133*WorkingAgePop!C132</f>
        <v>93445.469151926489</v>
      </c>
      <c r="I133" s="323">
        <f>E133*WorkingAgePop!C132</f>
        <v>131487.06644177856</v>
      </c>
    </row>
    <row r="134" spans="1:9" ht="15" customHeight="1" x14ac:dyDescent="0.3">
      <c r="A134" s="4" t="s">
        <v>274</v>
      </c>
      <c r="B134" s="30" t="s">
        <v>273</v>
      </c>
      <c r="C134" s="31">
        <v>0.15417751099999999</v>
      </c>
      <c r="D134" s="32">
        <v>0.15513082522154201</v>
      </c>
      <c r="E134" s="32">
        <v>0.192708473457089</v>
      </c>
      <c r="G134" s="323">
        <f>C134*WorkingAgePop!C133</f>
        <v>20170.118699063998</v>
      </c>
      <c r="H134" s="323">
        <f>D134*WorkingAgePop!C133</f>
        <v>20294.835078783013</v>
      </c>
      <c r="I134" s="323">
        <f>E134*WorkingAgePop!C133</f>
        <v>25210.893331550211</v>
      </c>
    </row>
    <row r="135" spans="1:9" ht="15" customHeight="1" x14ac:dyDescent="0.3">
      <c r="A135" s="4" t="s">
        <v>276</v>
      </c>
      <c r="B135" s="30" t="s">
        <v>275</v>
      </c>
      <c r="C135" s="31">
        <v>0.15304459509999999</v>
      </c>
      <c r="D135" s="32">
        <v>0.15299215552135001</v>
      </c>
      <c r="E135" s="32">
        <v>0.27099521724654901</v>
      </c>
      <c r="G135" s="323">
        <f>C135*WorkingAgePop!C134</f>
        <v>21502.000388574499</v>
      </c>
      <c r="H135" s="323">
        <f>D135*WorkingAgePop!C134</f>
        <v>21494.632889972068</v>
      </c>
      <c r="I135" s="323">
        <f>E135*WorkingAgePop!C134</f>
        <v>38073.473047053907</v>
      </c>
    </row>
    <row r="136" spans="1:9" ht="15" customHeight="1" x14ac:dyDescent="0.3">
      <c r="A136" s="4" t="s">
        <v>278</v>
      </c>
      <c r="B136" s="30" t="s">
        <v>277</v>
      </c>
      <c r="C136" s="31">
        <v>0.22683199279999999</v>
      </c>
      <c r="D136" s="32">
        <v>0.19490488427577601</v>
      </c>
      <c r="E136" s="32">
        <v>0.28376906831856402</v>
      </c>
      <c r="G136" s="323">
        <f>C136*WorkingAgePop!C135</f>
        <v>31916.6223789168</v>
      </c>
      <c r="H136" s="323">
        <f>D136*WorkingAgePop!C135</f>
        <v>27424.286646907341</v>
      </c>
      <c r="I136" s="323">
        <f>E136*WorkingAgePop!C135</f>
        <v>39928.010526831866</v>
      </c>
    </row>
    <row r="137" spans="1:9" ht="15" customHeight="1" x14ac:dyDescent="0.3">
      <c r="A137" s="4" t="s">
        <v>280</v>
      </c>
      <c r="B137" s="30" t="s">
        <v>279</v>
      </c>
      <c r="C137" s="31">
        <v>0.19534030699999999</v>
      </c>
      <c r="D137" s="32">
        <v>0.17678480415290199</v>
      </c>
      <c r="E137" s="32">
        <v>0.26262102716416202</v>
      </c>
      <c r="G137" s="323">
        <f>C137*WorkingAgePop!C136</f>
        <v>21821.075014356</v>
      </c>
      <c r="H137" s="323">
        <f>D137*WorkingAgePop!C136</f>
        <v>19748.276902312376</v>
      </c>
      <c r="I137" s="323">
        <f>E137*WorkingAgePop!C136</f>
        <v>29336.869702454213</v>
      </c>
    </row>
    <row r="138" spans="1:9" ht="15" customHeight="1" x14ac:dyDescent="0.3">
      <c r="A138" s="4" t="s">
        <v>282</v>
      </c>
      <c r="B138" s="30" t="s">
        <v>281</v>
      </c>
      <c r="C138" s="31">
        <v>0.1620418042</v>
      </c>
      <c r="D138" s="32">
        <v>0.172890926787724</v>
      </c>
      <c r="E138" s="32">
        <v>0.24627311001475299</v>
      </c>
      <c r="G138" s="323">
        <f>C138*WorkingAgePop!C137</f>
        <v>17762.050325578799</v>
      </c>
      <c r="H138" s="323">
        <f>D138*WorkingAgePop!C137</f>
        <v>18951.26604890958</v>
      </c>
      <c r="I138" s="323">
        <f>E138*WorkingAgePop!C137</f>
        <v>26994.980681157136</v>
      </c>
    </row>
    <row r="139" spans="1:9" ht="15" customHeight="1" x14ac:dyDescent="0.3">
      <c r="A139" s="4" t="s">
        <v>284</v>
      </c>
      <c r="B139" s="30" t="s">
        <v>283</v>
      </c>
      <c r="C139" s="31">
        <v>0.21883588400000001</v>
      </c>
      <c r="D139" s="32">
        <v>0.17912875887249399</v>
      </c>
      <c r="E139" s="32">
        <v>0.27860881322948999</v>
      </c>
      <c r="G139" s="323">
        <f>C139*WorkingAgePop!C138</f>
        <v>16803.751024707999</v>
      </c>
      <c r="H139" s="323">
        <f>D139*WorkingAgePop!C138</f>
        <v>13754.760007542196</v>
      </c>
      <c r="I139" s="323">
        <f>E139*WorkingAgePop!C138</f>
        <v>21393.534941452846</v>
      </c>
    </row>
    <row r="140" spans="1:9" ht="15" customHeight="1" x14ac:dyDescent="0.3">
      <c r="A140" s="4" t="s">
        <v>286</v>
      </c>
      <c r="B140" s="30" t="s">
        <v>285</v>
      </c>
      <c r="C140" s="31">
        <v>9.6822701270000006E-2</v>
      </c>
      <c r="D140" s="32">
        <v>0.22754194520827001</v>
      </c>
      <c r="E140" s="32">
        <v>0.29211815189560197</v>
      </c>
      <c r="G140" s="323">
        <f>C140*WorkingAgePop!C139</f>
        <v>23075.65757097783</v>
      </c>
      <c r="H140" s="323">
        <f>D140*WorkingAgePop!C139</f>
        <v>54229.84425954178</v>
      </c>
      <c r="I140" s="323">
        <f>E140*WorkingAgePop!C139</f>
        <v>69620.227023126921</v>
      </c>
    </row>
    <row r="141" spans="1:9" ht="15" customHeight="1" x14ac:dyDescent="0.3">
      <c r="A141" s="4" t="s">
        <v>288</v>
      </c>
      <c r="B141" s="30" t="s">
        <v>287</v>
      </c>
      <c r="C141" s="31">
        <v>0.17017148779999999</v>
      </c>
      <c r="D141" s="32">
        <v>0.154430100568902</v>
      </c>
      <c r="E141" s="32">
        <v>0.26995884762065198</v>
      </c>
      <c r="G141" s="323">
        <f>C141*WorkingAgePop!C140</f>
        <v>24759.781303412197</v>
      </c>
      <c r="H141" s="323">
        <f>D141*WorkingAgePop!C140</f>
        <v>22469.425202674673</v>
      </c>
      <c r="I141" s="323">
        <f>E141*WorkingAgePop!C140</f>
        <v>39278.742369957239</v>
      </c>
    </row>
    <row r="142" spans="1:9" ht="15" customHeight="1" x14ac:dyDescent="0.3">
      <c r="A142" s="4" t="s">
        <v>290</v>
      </c>
      <c r="B142" s="30" t="s">
        <v>289</v>
      </c>
      <c r="C142" s="31">
        <v>0.22042632909999998</v>
      </c>
      <c r="D142" s="32">
        <v>0.183457229048582</v>
      </c>
      <c r="E142" s="32">
        <v>0.279145617032522</v>
      </c>
      <c r="G142" s="323">
        <f>C142*WorkingAgePop!C141</f>
        <v>47442.579238522099</v>
      </c>
      <c r="H142" s="323">
        <f>D142*WorkingAgePop!C141</f>
        <v>39485.682865355353</v>
      </c>
      <c r="I142" s="323">
        <f>E142*WorkingAgePop!C141</f>
        <v>60080.790299526743</v>
      </c>
    </row>
    <row r="143" spans="1:9" ht="15" customHeight="1" x14ac:dyDescent="0.3">
      <c r="A143" s="4" t="s">
        <v>292</v>
      </c>
      <c r="B143" s="30" t="s">
        <v>291</v>
      </c>
      <c r="C143" s="31">
        <v>0.2217070994</v>
      </c>
      <c r="D143" s="32">
        <v>0.193759180145362</v>
      </c>
      <c r="E143" s="32">
        <v>0.25705085485176099</v>
      </c>
      <c r="G143" s="323">
        <f>C143*WorkingAgePop!C142</f>
        <v>38425.387639610402</v>
      </c>
      <c r="H143" s="323">
        <f>D143*WorkingAgePop!C142</f>
        <v>33581.566066073559</v>
      </c>
      <c r="I143" s="323">
        <f>E143*WorkingAgePop!C142</f>
        <v>44551.025959487808</v>
      </c>
    </row>
    <row r="144" spans="1:9" ht="15" customHeight="1" x14ac:dyDescent="0.3">
      <c r="A144" s="4" t="s">
        <v>294</v>
      </c>
      <c r="B144" s="30" t="s">
        <v>293</v>
      </c>
      <c r="C144" s="31">
        <v>0.13438404249999999</v>
      </c>
      <c r="D144" s="32">
        <v>0.224582170976007</v>
      </c>
      <c r="E144" s="32">
        <v>0.24291205601791399</v>
      </c>
      <c r="G144" s="323">
        <f>C144*WorkingAgePop!C143</f>
        <v>25025.1307783925</v>
      </c>
      <c r="H144" s="323">
        <f>D144*WorkingAgePop!C143</f>
        <v>41821.916461322995</v>
      </c>
      <c r="I144" s="323">
        <f>E144*WorkingAgePop!C143</f>
        <v>45235.325983711962</v>
      </c>
    </row>
    <row r="145" spans="1:9" ht="15" customHeight="1" x14ac:dyDescent="0.3">
      <c r="A145" s="4" t="s">
        <v>296</v>
      </c>
      <c r="B145" s="30" t="s">
        <v>295</v>
      </c>
      <c r="C145" s="31">
        <v>0.1027293234</v>
      </c>
      <c r="D145" s="32">
        <v>0.18782983232891601</v>
      </c>
      <c r="E145" s="32">
        <v>0.29149103377492902</v>
      </c>
      <c r="G145" s="323">
        <f>C145*WorkingAgePop!C144</f>
        <v>24505.8746384232</v>
      </c>
      <c r="H145" s="323">
        <f>D145*WorkingAgePop!C144</f>
        <v>44806.430842398258</v>
      </c>
      <c r="I145" s="323">
        <f>E145*WorkingAgePop!C144</f>
        <v>69534.603124941772</v>
      </c>
    </row>
    <row r="146" spans="1:9" ht="15" customHeight="1" x14ac:dyDescent="0.3">
      <c r="A146" s="4" t="s">
        <v>298</v>
      </c>
      <c r="B146" s="30" t="s">
        <v>297</v>
      </c>
      <c r="C146" s="31">
        <v>0.1946531936</v>
      </c>
      <c r="D146" s="32">
        <v>0.158756855866408</v>
      </c>
      <c r="E146" s="32">
        <v>0.227098004284084</v>
      </c>
      <c r="G146" s="323">
        <f>C146*WorkingAgePop!C145</f>
        <v>25447.011999327999</v>
      </c>
      <c r="H146" s="323">
        <f>D146*WorkingAgePop!C145</f>
        <v>20754.28376741552</v>
      </c>
      <c r="I146" s="323">
        <f>E146*WorkingAgePop!C145</f>
        <v>29688.522100058301</v>
      </c>
    </row>
    <row r="147" spans="1:9" ht="15" customHeight="1" x14ac:dyDescent="0.3">
      <c r="A147" s="4" t="s">
        <v>300</v>
      </c>
      <c r="B147" s="30" t="s">
        <v>299</v>
      </c>
      <c r="C147" s="31">
        <v>0.17300136460000001</v>
      </c>
      <c r="D147" s="32">
        <v>0.14769455205811099</v>
      </c>
      <c r="E147" s="32">
        <v>0.21481753506302001</v>
      </c>
      <c r="G147" s="323">
        <f>C147*WorkingAgePop!C146</f>
        <v>60917.759507045805</v>
      </c>
      <c r="H147" s="323">
        <f>D147*WorkingAgePop!C146</f>
        <v>52006.648754358219</v>
      </c>
      <c r="I147" s="323">
        <f>E147*WorkingAgePop!C146</f>
        <v>75642.194898995789</v>
      </c>
    </row>
    <row r="148" spans="1:9" ht="15" customHeight="1" x14ac:dyDescent="0.3">
      <c r="A148" s="4" t="s">
        <v>302</v>
      </c>
      <c r="B148" s="30" t="s">
        <v>301</v>
      </c>
      <c r="C148" s="31">
        <v>0.16361883820000001</v>
      </c>
      <c r="D148" s="32">
        <v>0.13160476074161001</v>
      </c>
      <c r="E148" s="32">
        <v>0.18208823570784699</v>
      </c>
      <c r="G148" s="323">
        <f>C148*WorkingAgePop!C147</f>
        <v>15758.4575447184</v>
      </c>
      <c r="H148" s="323">
        <f>D148*WorkingAgePop!C147</f>
        <v>12675.117716545943</v>
      </c>
      <c r="I148" s="323">
        <f>E148*WorkingAgePop!C147</f>
        <v>17537.282157494159</v>
      </c>
    </row>
    <row r="149" spans="1:9" ht="15" customHeight="1" x14ac:dyDescent="0.3">
      <c r="A149" s="4" t="s">
        <v>304</v>
      </c>
      <c r="B149" s="30" t="s">
        <v>303</v>
      </c>
      <c r="C149" s="31">
        <v>0.1715230546</v>
      </c>
      <c r="D149" s="32">
        <v>0.15605087645016499</v>
      </c>
      <c r="E149" s="32">
        <v>0.21254456708612299</v>
      </c>
      <c r="G149" s="323">
        <f>C149*WorkingAgePop!C148</f>
        <v>42909.064954009002</v>
      </c>
      <c r="H149" s="323">
        <f>D149*WorkingAgePop!C148</f>
        <v>39038.467507155525</v>
      </c>
      <c r="I149" s="323">
        <f>E149*WorkingAgePop!C148</f>
        <v>53171.211625099961</v>
      </c>
    </row>
    <row r="150" spans="1:9" ht="15" customHeight="1" x14ac:dyDescent="0.3">
      <c r="A150" s="4" t="s">
        <v>306</v>
      </c>
      <c r="B150" s="30" t="s">
        <v>305</v>
      </c>
      <c r="C150" s="31">
        <v>0.1654377048</v>
      </c>
      <c r="D150" s="32">
        <v>0.144479398665294</v>
      </c>
      <c r="E150" s="32">
        <v>0.199176197540089</v>
      </c>
      <c r="G150" s="323">
        <f>C150*WorkingAgePop!C149</f>
        <v>83878.405272943201</v>
      </c>
      <c r="H150" s="323">
        <f>D150*WorkingAgePop!C149</f>
        <v>73252.355437892038</v>
      </c>
      <c r="I150" s="323">
        <f>E150*WorkingAgePop!C149</f>
        <v>100984.12473860299</v>
      </c>
    </row>
    <row r="151" spans="1:9" ht="15" customHeight="1" x14ac:dyDescent="0.3">
      <c r="A151" s="4" t="s">
        <v>308</v>
      </c>
      <c r="B151" s="30" t="s">
        <v>307</v>
      </c>
      <c r="C151" s="31">
        <v>0.1213692302</v>
      </c>
      <c r="D151" s="32">
        <v>0.18724222582716199</v>
      </c>
      <c r="E151" s="32">
        <v>0.300636228362963</v>
      </c>
      <c r="G151" s="323">
        <f>C151*WorkingAgePop!C150</f>
        <v>22405.8522179918</v>
      </c>
      <c r="H151" s="323">
        <f>D151*WorkingAgePop!C150</f>
        <v>34566.600067726547</v>
      </c>
      <c r="I151" s="323">
        <f>E151*WorkingAgePop!C150</f>
        <v>55500.153481858237</v>
      </c>
    </row>
    <row r="152" spans="1:9" ht="15" customHeight="1" x14ac:dyDescent="0.3">
      <c r="A152" s="4" t="s">
        <v>310</v>
      </c>
      <c r="B152" s="30" t="s">
        <v>309</v>
      </c>
      <c r="C152" s="31">
        <v>0.22541018909999999</v>
      </c>
      <c r="D152" s="32">
        <v>0.180330707975</v>
      </c>
      <c r="E152" s="32">
        <v>0.288602238933236</v>
      </c>
      <c r="G152" s="323">
        <f>C152*WorkingAgePop!C151</f>
        <v>45981.875294887199</v>
      </c>
      <c r="H152" s="323">
        <f>D152*WorkingAgePop!C151</f>
        <v>36786.021781236203</v>
      </c>
      <c r="I152" s="323">
        <f>E152*WorkingAgePop!C151</f>
        <v>58872.547924468679</v>
      </c>
    </row>
    <row r="153" spans="1:9" ht="15" customHeight="1" x14ac:dyDescent="0.3">
      <c r="A153" s="4" t="s">
        <v>312</v>
      </c>
      <c r="B153" s="30" t="s">
        <v>311</v>
      </c>
      <c r="C153" s="31">
        <v>0.17973816479999999</v>
      </c>
      <c r="D153" s="32">
        <v>0.13641720635031199</v>
      </c>
      <c r="E153" s="32">
        <v>0.19473590297981</v>
      </c>
      <c r="G153" s="323">
        <f>C153*WorkingAgePop!C152</f>
        <v>53360.306889494394</v>
      </c>
      <c r="H153" s="323">
        <f>D153*WorkingAgePop!C152</f>
        <v>40499.267386867919</v>
      </c>
      <c r="I153" s="323">
        <f>E153*WorkingAgePop!C152</f>
        <v>57812.80540484003</v>
      </c>
    </row>
    <row r="154" spans="1:9" ht="15" customHeight="1" x14ac:dyDescent="0.3">
      <c r="A154" s="4" t="s">
        <v>314</v>
      </c>
      <c r="B154" s="30" t="s">
        <v>313</v>
      </c>
      <c r="C154" s="31">
        <v>0.13131737129999999</v>
      </c>
      <c r="D154" s="32">
        <v>0.127498547069924</v>
      </c>
      <c r="E154" s="32">
        <v>0.175559559125783</v>
      </c>
      <c r="G154" s="323">
        <f>C154*WorkingAgePop!C153</f>
        <v>12112.976963454599</v>
      </c>
      <c r="H154" s="323">
        <f>D154*WorkingAgePop!C153</f>
        <v>11760.720978823929</v>
      </c>
      <c r="I154" s="323">
        <f>E154*WorkingAgePop!C153</f>
        <v>16193.964852880476</v>
      </c>
    </row>
    <row r="155" spans="1:9" ht="15" customHeight="1" x14ac:dyDescent="0.3">
      <c r="A155" s="4" t="s">
        <v>316</v>
      </c>
      <c r="B155" s="30" t="s">
        <v>315</v>
      </c>
      <c r="C155" s="31">
        <v>0.22088310549999998</v>
      </c>
      <c r="D155" s="32">
        <v>0.17433264504527801</v>
      </c>
      <c r="E155" s="32">
        <v>0.28745731075527697</v>
      </c>
      <c r="G155" s="323">
        <f>C155*WorkingAgePop!C154</f>
        <v>42586.262740399994</v>
      </c>
      <c r="H155" s="323">
        <f>D155*WorkingAgePop!C154</f>
        <v>33611.333964729602</v>
      </c>
      <c r="I155" s="323">
        <f>E155*WorkingAgePop!C154</f>
        <v>55421.769513617401</v>
      </c>
    </row>
    <row r="156" spans="1:9" ht="15" customHeight="1" x14ac:dyDescent="0.3">
      <c r="A156" s="4" t="s">
        <v>318</v>
      </c>
      <c r="B156" s="30" t="s">
        <v>317</v>
      </c>
      <c r="C156" s="31">
        <v>0.13998903970000001</v>
      </c>
      <c r="D156" s="32">
        <v>0.116442780264239</v>
      </c>
      <c r="E156" s="32">
        <v>0.12526968631451699</v>
      </c>
      <c r="G156" s="323">
        <f>C156*WorkingAgePop!C155</f>
        <v>14653.072752518101</v>
      </c>
      <c r="H156" s="323">
        <f>D156*WorkingAgePop!C155</f>
        <v>12188.41513859869</v>
      </c>
      <c r="I156" s="323">
        <f>E156*WorkingAgePop!C155</f>
        <v>13112.353875599436</v>
      </c>
    </row>
    <row r="157" spans="1:9" ht="15" customHeight="1" x14ac:dyDescent="0.3">
      <c r="A157" s="4" t="s">
        <v>320</v>
      </c>
      <c r="B157" s="30" t="s">
        <v>319</v>
      </c>
      <c r="C157" s="31">
        <v>0.17868587659999999</v>
      </c>
      <c r="D157" s="32">
        <v>0.20472094425107401</v>
      </c>
      <c r="E157" s="32">
        <v>0.270275236313054</v>
      </c>
      <c r="G157" s="323">
        <f>C157*WorkingAgePop!C156</f>
        <v>29124.368398787199</v>
      </c>
      <c r="H157" s="323">
        <f>D157*WorkingAgePop!C156</f>
        <v>33367.876145371054</v>
      </c>
      <c r="I157" s="323">
        <f>E157*WorkingAgePop!C156</f>
        <v>44052.701317137296</v>
      </c>
    </row>
    <row r="158" spans="1:9" ht="15" customHeight="1" x14ac:dyDescent="0.3">
      <c r="A158" s="4" t="s">
        <v>322</v>
      </c>
      <c r="B158" s="30" t="s">
        <v>321</v>
      </c>
      <c r="C158" s="31">
        <v>0.19601789</v>
      </c>
      <c r="D158" s="32">
        <v>0.15029203166924501</v>
      </c>
      <c r="E158" s="32">
        <v>0.18134406261279801</v>
      </c>
      <c r="G158" s="323">
        <f>C158*WorkingAgePop!C157</f>
        <v>69289.579864540006</v>
      </c>
      <c r="H158" s="323">
        <f>D158*WorkingAgePop!C157</f>
        <v>53126.12910663474</v>
      </c>
      <c r="I158" s="323">
        <f>E158*WorkingAgePop!C157</f>
        <v>64102.587316747515</v>
      </c>
    </row>
    <row r="159" spans="1:9" ht="15" customHeight="1" x14ac:dyDescent="0.3">
      <c r="A159" s="4" t="s">
        <v>324</v>
      </c>
      <c r="B159" s="30" t="s">
        <v>323</v>
      </c>
      <c r="C159" s="31">
        <v>0.16821307939999999</v>
      </c>
      <c r="D159" s="32">
        <v>0.14753573443510501</v>
      </c>
      <c r="E159" s="32">
        <v>0.214846744133287</v>
      </c>
      <c r="G159" s="323">
        <f>C159*WorkingAgePop!C158</f>
        <v>23391.879034443398</v>
      </c>
      <c r="H159" s="323">
        <f>D159*WorkingAgePop!C158</f>
        <v>20516.466766280137</v>
      </c>
      <c r="I159" s="323">
        <f>E159*WorkingAgePop!C158</f>
        <v>29876.803085919022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D155"/>
  <sheetViews>
    <sheetView topLeftCell="A132" workbookViewId="0">
      <selection activeCell="D7" sqref="D7"/>
    </sheetView>
  </sheetViews>
  <sheetFormatPr defaultRowHeight="14.4" x14ac:dyDescent="0.3"/>
  <cols>
    <col min="1" max="1" width="35.33203125" style="4" customWidth="1"/>
    <col min="2" max="2" width="15.6640625" style="4" customWidth="1"/>
  </cols>
  <sheetData>
    <row r="1" spans="1:4" ht="72" customHeight="1" x14ac:dyDescent="0.3">
      <c r="A1" s="487" t="s">
        <v>19</v>
      </c>
      <c r="B1" s="487"/>
    </row>
    <row r="2" spans="1:4" x14ac:dyDescent="0.3">
      <c r="A2" s="7" t="s">
        <v>20</v>
      </c>
      <c r="B2" s="7" t="s">
        <v>21</v>
      </c>
      <c r="D2" s="5"/>
    </row>
    <row r="3" spans="1:4" x14ac:dyDescent="0.3">
      <c r="A3" s="316" t="s">
        <v>478</v>
      </c>
      <c r="B3" s="315"/>
      <c r="D3" s="5"/>
    </row>
    <row r="4" spans="1:4" ht="15" customHeight="1" x14ac:dyDescent="0.3">
      <c r="A4" s="2" t="s">
        <v>0</v>
      </c>
      <c r="B4" s="2" t="s">
        <v>22</v>
      </c>
    </row>
    <row r="5" spans="1:4" ht="15" customHeight="1" x14ac:dyDescent="0.3">
      <c r="A5" s="2" t="s">
        <v>23</v>
      </c>
      <c r="B5" s="2" t="s">
        <v>24</v>
      </c>
    </row>
    <row r="6" spans="1:4" ht="15" customHeight="1" x14ac:dyDescent="0.3">
      <c r="A6" s="2" t="s">
        <v>25</v>
      </c>
      <c r="B6" s="2" t="s">
        <v>26</v>
      </c>
    </row>
    <row r="7" spans="1:4" ht="15" customHeight="1" x14ac:dyDescent="0.3">
      <c r="A7" s="2" t="s">
        <v>27</v>
      </c>
      <c r="B7" s="2" t="s">
        <v>28</v>
      </c>
    </row>
    <row r="8" spans="1:4" ht="15" customHeight="1" x14ac:dyDescent="0.3">
      <c r="A8" s="2" t="s">
        <v>29</v>
      </c>
      <c r="B8" s="2" t="s">
        <v>30</v>
      </c>
    </row>
    <row r="9" spans="1:4" ht="15" customHeight="1" x14ac:dyDescent="0.3">
      <c r="A9" s="2" t="s">
        <v>31</v>
      </c>
      <c r="B9" s="2" t="s">
        <v>32</v>
      </c>
    </row>
    <row r="10" spans="1:4" ht="15" customHeight="1" x14ac:dyDescent="0.3">
      <c r="A10" s="2" t="s">
        <v>33</v>
      </c>
      <c r="B10" s="2" t="s">
        <v>34</v>
      </c>
    </row>
    <row r="11" spans="1:4" ht="15" customHeight="1" x14ac:dyDescent="0.3">
      <c r="A11" s="2" t="s">
        <v>35</v>
      </c>
      <c r="B11" s="2" t="s">
        <v>36</v>
      </c>
    </row>
    <row r="12" spans="1:4" ht="15" customHeight="1" x14ac:dyDescent="0.3">
      <c r="A12" s="2" t="s">
        <v>37</v>
      </c>
      <c r="B12" s="2" t="s">
        <v>38</v>
      </c>
    </row>
    <row r="13" spans="1:4" ht="15" customHeight="1" x14ac:dyDescent="0.3">
      <c r="A13" s="2" t="s">
        <v>39</v>
      </c>
      <c r="B13" s="2" t="s">
        <v>40</v>
      </c>
    </row>
    <row r="14" spans="1:4" ht="15" customHeight="1" x14ac:dyDescent="0.3">
      <c r="A14" s="2" t="s">
        <v>41</v>
      </c>
      <c r="B14" s="2" t="s">
        <v>42</v>
      </c>
    </row>
    <row r="15" spans="1:4" ht="15" customHeight="1" x14ac:dyDescent="0.3">
      <c r="A15" s="2" t="s">
        <v>43</v>
      </c>
      <c r="B15" s="2" t="s">
        <v>44</v>
      </c>
    </row>
    <row r="16" spans="1:4" ht="15" customHeight="1" x14ac:dyDescent="0.3">
      <c r="A16" s="2" t="s">
        <v>45</v>
      </c>
      <c r="B16" s="2" t="s">
        <v>46</v>
      </c>
    </row>
    <row r="17" spans="1:2" ht="15" customHeight="1" x14ac:dyDescent="0.3">
      <c r="A17" s="2" t="s">
        <v>47</v>
      </c>
      <c r="B17" s="2" t="s">
        <v>48</v>
      </c>
    </row>
    <row r="18" spans="1:2" ht="15" customHeight="1" x14ac:dyDescent="0.3">
      <c r="A18" s="2" t="s">
        <v>49</v>
      </c>
      <c r="B18" s="2" t="s">
        <v>50</v>
      </c>
    </row>
    <row r="19" spans="1:2" ht="15" customHeight="1" x14ac:dyDescent="0.3">
      <c r="A19" s="2" t="s">
        <v>51</v>
      </c>
      <c r="B19" s="2" t="s">
        <v>52</v>
      </c>
    </row>
    <row r="20" spans="1:2" ht="15" customHeight="1" x14ac:dyDescent="0.3">
      <c r="A20" s="2" t="s">
        <v>53</v>
      </c>
      <c r="B20" s="2" t="s">
        <v>54</v>
      </c>
    </row>
    <row r="21" spans="1:2" ht="15" customHeight="1" x14ac:dyDescent="0.3">
      <c r="A21" s="2" t="s">
        <v>55</v>
      </c>
      <c r="B21" s="2" t="s">
        <v>56</v>
      </c>
    </row>
    <row r="22" spans="1:2" ht="15" customHeight="1" x14ac:dyDescent="0.3">
      <c r="A22" s="2" t="s">
        <v>57</v>
      </c>
      <c r="B22" s="2" t="s">
        <v>58</v>
      </c>
    </row>
    <row r="23" spans="1:2" ht="15" customHeight="1" x14ac:dyDescent="0.3">
      <c r="A23" s="2" t="s">
        <v>59</v>
      </c>
      <c r="B23" s="2" t="s">
        <v>60</v>
      </c>
    </row>
    <row r="24" spans="1:2" ht="15" customHeight="1" x14ac:dyDescent="0.3">
      <c r="A24" s="2" t="s">
        <v>61</v>
      </c>
      <c r="B24" s="2" t="s">
        <v>62</v>
      </c>
    </row>
    <row r="25" spans="1:2" ht="15" customHeight="1" x14ac:dyDescent="0.3">
      <c r="A25" s="2" t="s">
        <v>63</v>
      </c>
      <c r="B25" s="2" t="s">
        <v>64</v>
      </c>
    </row>
    <row r="26" spans="1:2" ht="15" customHeight="1" x14ac:dyDescent="0.3">
      <c r="A26" s="2" t="s">
        <v>65</v>
      </c>
      <c r="B26" s="2" t="s">
        <v>66</v>
      </c>
    </row>
    <row r="27" spans="1:2" ht="15" customHeight="1" x14ac:dyDescent="0.3">
      <c r="A27" s="2" t="s">
        <v>67</v>
      </c>
      <c r="B27" s="2" t="s">
        <v>68</v>
      </c>
    </row>
    <row r="28" spans="1:2" ht="15" customHeight="1" x14ac:dyDescent="0.3">
      <c r="A28" s="2" t="s">
        <v>69</v>
      </c>
      <c r="B28" s="2" t="s">
        <v>70</v>
      </c>
    </row>
    <row r="29" spans="1:2" ht="15" customHeight="1" x14ac:dyDescent="0.3">
      <c r="A29" s="2" t="s">
        <v>71</v>
      </c>
      <c r="B29" s="2" t="s">
        <v>72</v>
      </c>
    </row>
    <row r="30" spans="1:2" ht="15" customHeight="1" x14ac:dyDescent="0.3">
      <c r="A30" s="2" t="s">
        <v>73</v>
      </c>
      <c r="B30" s="2" t="s">
        <v>74</v>
      </c>
    </row>
    <row r="31" spans="1:2" ht="15" customHeight="1" x14ac:dyDescent="0.3">
      <c r="A31" s="2" t="s">
        <v>75</v>
      </c>
      <c r="B31" s="2" t="s">
        <v>76</v>
      </c>
    </row>
    <row r="32" spans="1:2" ht="15" customHeight="1" x14ac:dyDescent="0.3">
      <c r="A32" s="2" t="s">
        <v>77</v>
      </c>
      <c r="B32" s="2" t="s">
        <v>78</v>
      </c>
    </row>
    <row r="33" spans="1:2" ht="15" customHeight="1" x14ac:dyDescent="0.3">
      <c r="A33" s="2" t="s">
        <v>79</v>
      </c>
      <c r="B33" s="2" t="s">
        <v>80</v>
      </c>
    </row>
    <row r="34" spans="1:2" ht="15" customHeight="1" x14ac:dyDescent="0.3">
      <c r="A34" s="2" t="s">
        <v>81</v>
      </c>
      <c r="B34" s="2" t="s">
        <v>82</v>
      </c>
    </row>
    <row r="35" spans="1:2" ht="15" customHeight="1" x14ac:dyDescent="0.3">
      <c r="A35" s="2" t="s">
        <v>83</v>
      </c>
      <c r="B35" s="2" t="s">
        <v>84</v>
      </c>
    </row>
    <row r="36" spans="1:2" ht="15" customHeight="1" x14ac:dyDescent="0.3">
      <c r="A36" s="2" t="s">
        <v>85</v>
      </c>
      <c r="B36" s="2" t="s">
        <v>86</v>
      </c>
    </row>
    <row r="37" spans="1:2" ht="15" customHeight="1" x14ac:dyDescent="0.3">
      <c r="A37" s="2" t="s">
        <v>87</v>
      </c>
      <c r="B37" s="2" t="s">
        <v>88</v>
      </c>
    </row>
    <row r="38" spans="1:2" ht="15" customHeight="1" x14ac:dyDescent="0.3">
      <c r="A38" s="2" t="s">
        <v>89</v>
      </c>
      <c r="B38" s="2" t="s">
        <v>90</v>
      </c>
    </row>
    <row r="39" spans="1:2" ht="15" customHeight="1" x14ac:dyDescent="0.3">
      <c r="A39" s="2" t="s">
        <v>91</v>
      </c>
      <c r="B39" s="2" t="s">
        <v>92</v>
      </c>
    </row>
    <row r="40" spans="1:2" ht="15" customHeight="1" x14ac:dyDescent="0.3">
      <c r="A40" s="2" t="s">
        <v>93</v>
      </c>
      <c r="B40" s="2" t="s">
        <v>94</v>
      </c>
    </row>
    <row r="41" spans="1:2" ht="15" customHeight="1" x14ac:dyDescent="0.3">
      <c r="A41" s="2" t="s">
        <v>95</v>
      </c>
      <c r="B41" s="2" t="s">
        <v>96</v>
      </c>
    </row>
    <row r="42" spans="1:2" ht="15" customHeight="1" x14ac:dyDescent="0.3">
      <c r="A42" s="2" t="s">
        <v>97</v>
      </c>
      <c r="B42" s="2" t="s">
        <v>98</v>
      </c>
    </row>
    <row r="43" spans="1:2" ht="15" customHeight="1" x14ac:dyDescent="0.3">
      <c r="A43" s="2" t="s">
        <v>99</v>
      </c>
      <c r="B43" s="2" t="s">
        <v>100</v>
      </c>
    </row>
    <row r="44" spans="1:2" ht="15" customHeight="1" x14ac:dyDescent="0.3">
      <c r="A44" s="2" t="s">
        <v>101</v>
      </c>
      <c r="B44" s="2" t="s">
        <v>102</v>
      </c>
    </row>
    <row r="45" spans="1:2" ht="15" customHeight="1" x14ac:dyDescent="0.3">
      <c r="A45" s="2" t="s">
        <v>103</v>
      </c>
      <c r="B45" s="2" t="s">
        <v>104</v>
      </c>
    </row>
    <row r="46" spans="1:2" ht="15" customHeight="1" x14ac:dyDescent="0.3">
      <c r="A46" s="2" t="s">
        <v>105</v>
      </c>
      <c r="B46" s="2" t="s">
        <v>106</v>
      </c>
    </row>
    <row r="47" spans="1:2" ht="15" customHeight="1" x14ac:dyDescent="0.3">
      <c r="A47" s="2" t="s">
        <v>107</v>
      </c>
      <c r="B47" s="2" t="s">
        <v>108</v>
      </c>
    </row>
    <row r="48" spans="1:2" ht="15" customHeight="1" x14ac:dyDescent="0.3">
      <c r="A48" s="2" t="s">
        <v>109</v>
      </c>
      <c r="B48" s="2" t="s">
        <v>110</v>
      </c>
    </row>
    <row r="49" spans="1:2" ht="15" customHeight="1" x14ac:dyDescent="0.3">
      <c r="A49" s="2" t="s">
        <v>111</v>
      </c>
      <c r="B49" s="2" t="s">
        <v>112</v>
      </c>
    </row>
    <row r="50" spans="1:2" ht="15" customHeight="1" x14ac:dyDescent="0.3">
      <c r="A50" s="2" t="s">
        <v>113</v>
      </c>
      <c r="B50" s="2" t="s">
        <v>114</v>
      </c>
    </row>
    <row r="51" spans="1:2" ht="15" customHeight="1" x14ac:dyDescent="0.3">
      <c r="A51" s="2" t="s">
        <v>115</v>
      </c>
      <c r="B51" s="2" t="s">
        <v>116</v>
      </c>
    </row>
    <row r="52" spans="1:2" ht="15" customHeight="1" x14ac:dyDescent="0.3">
      <c r="A52" s="2" t="s">
        <v>117</v>
      </c>
      <c r="B52" s="2" t="s">
        <v>118</v>
      </c>
    </row>
    <row r="53" spans="1:2" ht="15" customHeight="1" x14ac:dyDescent="0.3">
      <c r="A53" s="2" t="s">
        <v>119</v>
      </c>
      <c r="B53" s="2" t="s">
        <v>120</v>
      </c>
    </row>
    <row r="54" spans="1:2" ht="15" customHeight="1" x14ac:dyDescent="0.3">
      <c r="A54" s="2" t="s">
        <v>121</v>
      </c>
      <c r="B54" s="2" t="s">
        <v>122</v>
      </c>
    </row>
    <row r="55" spans="1:2" ht="15" customHeight="1" x14ac:dyDescent="0.3">
      <c r="A55" s="2" t="s">
        <v>123</v>
      </c>
      <c r="B55" s="2" t="s">
        <v>124</v>
      </c>
    </row>
    <row r="56" spans="1:2" ht="15" customHeight="1" x14ac:dyDescent="0.3">
      <c r="A56" s="2" t="s">
        <v>125</v>
      </c>
      <c r="B56" s="2" t="s">
        <v>126</v>
      </c>
    </row>
    <row r="57" spans="1:2" ht="15" customHeight="1" x14ac:dyDescent="0.3">
      <c r="A57" s="2" t="s">
        <v>127</v>
      </c>
      <c r="B57" s="2" t="s">
        <v>128</v>
      </c>
    </row>
    <row r="58" spans="1:2" ht="15" customHeight="1" x14ac:dyDescent="0.3">
      <c r="A58" s="2" t="s">
        <v>129</v>
      </c>
      <c r="B58" s="2" t="s">
        <v>130</v>
      </c>
    </row>
    <row r="59" spans="1:2" ht="15" customHeight="1" x14ac:dyDescent="0.3">
      <c r="A59" s="2" t="s">
        <v>131</v>
      </c>
      <c r="B59" s="2" t="s">
        <v>132</v>
      </c>
    </row>
    <row r="60" spans="1:2" ht="15" customHeight="1" x14ac:dyDescent="0.3">
      <c r="A60" s="2" t="s">
        <v>133</v>
      </c>
      <c r="B60" s="2" t="s">
        <v>134</v>
      </c>
    </row>
    <row r="61" spans="1:2" ht="15" customHeight="1" x14ac:dyDescent="0.3">
      <c r="A61" s="2" t="s">
        <v>135</v>
      </c>
      <c r="B61" s="2" t="s">
        <v>136</v>
      </c>
    </row>
    <row r="62" spans="1:2" ht="15" customHeight="1" x14ac:dyDescent="0.3">
      <c r="A62" s="2" t="s">
        <v>137</v>
      </c>
      <c r="B62" s="2" t="s">
        <v>138</v>
      </c>
    </row>
    <row r="63" spans="1:2" ht="15" customHeight="1" x14ac:dyDescent="0.3">
      <c r="A63" s="2" t="s">
        <v>139</v>
      </c>
      <c r="B63" s="2" t="s">
        <v>140</v>
      </c>
    </row>
    <row r="64" spans="1:2" ht="15" customHeight="1" x14ac:dyDescent="0.3">
      <c r="A64" s="2" t="s">
        <v>141</v>
      </c>
      <c r="B64" s="2" t="s">
        <v>142</v>
      </c>
    </row>
    <row r="65" spans="1:2" ht="15" customHeight="1" x14ac:dyDescent="0.3">
      <c r="A65" s="2" t="s">
        <v>143</v>
      </c>
      <c r="B65" s="2" t="s">
        <v>144</v>
      </c>
    </row>
    <row r="66" spans="1:2" ht="15" customHeight="1" x14ac:dyDescent="0.3">
      <c r="A66" s="2" t="s">
        <v>145</v>
      </c>
      <c r="B66" s="2" t="s">
        <v>146</v>
      </c>
    </row>
    <row r="67" spans="1:2" ht="15" customHeight="1" x14ac:dyDescent="0.3">
      <c r="A67" s="2" t="s">
        <v>147</v>
      </c>
      <c r="B67" s="2" t="s">
        <v>148</v>
      </c>
    </row>
    <row r="68" spans="1:2" ht="15" customHeight="1" x14ac:dyDescent="0.3">
      <c r="A68" s="2" t="s">
        <v>149</v>
      </c>
      <c r="B68" s="2" t="s">
        <v>150</v>
      </c>
    </row>
    <row r="69" spans="1:2" ht="15" customHeight="1" x14ac:dyDescent="0.3">
      <c r="A69" s="2" t="s">
        <v>151</v>
      </c>
      <c r="B69" s="2" t="s">
        <v>152</v>
      </c>
    </row>
    <row r="70" spans="1:2" ht="15" customHeight="1" x14ac:dyDescent="0.3">
      <c r="A70" s="2" t="s">
        <v>153</v>
      </c>
      <c r="B70" s="2" t="s">
        <v>154</v>
      </c>
    </row>
    <row r="71" spans="1:2" ht="15" customHeight="1" x14ac:dyDescent="0.3">
      <c r="A71" s="2" t="s">
        <v>155</v>
      </c>
      <c r="B71" s="2" t="s">
        <v>156</v>
      </c>
    </row>
    <row r="72" spans="1:2" ht="15" customHeight="1" x14ac:dyDescent="0.3">
      <c r="A72" s="2" t="s">
        <v>157</v>
      </c>
      <c r="B72" s="2" t="s">
        <v>158</v>
      </c>
    </row>
    <row r="73" spans="1:2" ht="15" customHeight="1" x14ac:dyDescent="0.3">
      <c r="A73" s="2" t="s">
        <v>159</v>
      </c>
      <c r="B73" s="2" t="s">
        <v>160</v>
      </c>
    </row>
    <row r="74" spans="1:2" ht="15" customHeight="1" x14ac:dyDescent="0.3">
      <c r="A74" s="2" t="s">
        <v>161</v>
      </c>
      <c r="B74" s="2" t="s">
        <v>162</v>
      </c>
    </row>
    <row r="75" spans="1:2" ht="15" customHeight="1" x14ac:dyDescent="0.3">
      <c r="A75" s="2" t="s">
        <v>163</v>
      </c>
      <c r="B75" s="2" t="s">
        <v>164</v>
      </c>
    </row>
    <row r="76" spans="1:2" ht="15" customHeight="1" x14ac:dyDescent="0.3">
      <c r="A76" s="2" t="s">
        <v>165</v>
      </c>
      <c r="B76" s="2" t="s">
        <v>166</v>
      </c>
    </row>
    <row r="77" spans="1:2" ht="15" customHeight="1" x14ac:dyDescent="0.3">
      <c r="A77" s="2" t="s">
        <v>167</v>
      </c>
      <c r="B77" s="2" t="s">
        <v>168</v>
      </c>
    </row>
    <row r="78" spans="1:2" ht="15" customHeight="1" x14ac:dyDescent="0.3">
      <c r="A78" s="2" t="s">
        <v>169</v>
      </c>
      <c r="B78" s="2" t="s">
        <v>170</v>
      </c>
    </row>
    <row r="79" spans="1:2" ht="15" customHeight="1" x14ac:dyDescent="0.3">
      <c r="A79" s="2" t="s">
        <v>171</v>
      </c>
      <c r="B79" s="2" t="s">
        <v>172</v>
      </c>
    </row>
    <row r="80" spans="1:2" ht="15" customHeight="1" x14ac:dyDescent="0.3">
      <c r="A80" s="2" t="s">
        <v>173</v>
      </c>
      <c r="B80" s="2" t="s">
        <v>174</v>
      </c>
    </row>
    <row r="81" spans="1:2" ht="15" customHeight="1" x14ac:dyDescent="0.3">
      <c r="A81" s="2" t="s">
        <v>175</v>
      </c>
      <c r="B81" s="2" t="s">
        <v>176</v>
      </c>
    </row>
    <row r="82" spans="1:2" ht="15" customHeight="1" x14ac:dyDescent="0.3">
      <c r="A82" s="2" t="s">
        <v>177</v>
      </c>
      <c r="B82" s="2" t="s">
        <v>178</v>
      </c>
    </row>
    <row r="83" spans="1:2" ht="15" customHeight="1" x14ac:dyDescent="0.3">
      <c r="A83" s="2" t="s">
        <v>179</v>
      </c>
      <c r="B83" s="2" t="s">
        <v>180</v>
      </c>
    </row>
    <row r="84" spans="1:2" ht="15" customHeight="1" x14ac:dyDescent="0.3">
      <c r="A84" s="2" t="s">
        <v>181</v>
      </c>
      <c r="B84" s="2" t="s">
        <v>182</v>
      </c>
    </row>
    <row r="85" spans="1:2" ht="15" customHeight="1" x14ac:dyDescent="0.3">
      <c r="A85" s="2" t="s">
        <v>183</v>
      </c>
      <c r="B85" s="2" t="s">
        <v>184</v>
      </c>
    </row>
    <row r="86" spans="1:2" ht="15" customHeight="1" x14ac:dyDescent="0.3">
      <c r="A86" s="2" t="s">
        <v>185</v>
      </c>
      <c r="B86" s="2" t="s">
        <v>186</v>
      </c>
    </row>
    <row r="87" spans="1:2" ht="15" customHeight="1" x14ac:dyDescent="0.3">
      <c r="A87" s="2" t="s">
        <v>187</v>
      </c>
      <c r="B87" s="2" t="s">
        <v>188</v>
      </c>
    </row>
    <row r="88" spans="1:2" ht="15" customHeight="1" x14ac:dyDescent="0.3">
      <c r="A88" s="2" t="s">
        <v>189</v>
      </c>
      <c r="B88" s="2" t="s">
        <v>190</v>
      </c>
    </row>
    <row r="89" spans="1:2" ht="15" customHeight="1" x14ac:dyDescent="0.3">
      <c r="A89" s="2" t="s">
        <v>191</v>
      </c>
      <c r="B89" s="2" t="s">
        <v>192</v>
      </c>
    </row>
    <row r="90" spans="1:2" ht="15" customHeight="1" x14ac:dyDescent="0.3">
      <c r="A90" s="2" t="s">
        <v>193</v>
      </c>
      <c r="B90" s="2" t="s">
        <v>194</v>
      </c>
    </row>
    <row r="91" spans="1:2" ht="15" customHeight="1" x14ac:dyDescent="0.3">
      <c r="A91" s="2" t="s">
        <v>195</v>
      </c>
      <c r="B91" s="2" t="s">
        <v>196</v>
      </c>
    </row>
    <row r="92" spans="1:2" ht="15" customHeight="1" x14ac:dyDescent="0.3">
      <c r="A92" s="2" t="s">
        <v>197</v>
      </c>
      <c r="B92" s="2" t="s">
        <v>198</v>
      </c>
    </row>
    <row r="93" spans="1:2" ht="15" customHeight="1" x14ac:dyDescent="0.3">
      <c r="A93" s="2" t="s">
        <v>199</v>
      </c>
      <c r="B93" s="2" t="s">
        <v>200</v>
      </c>
    </row>
    <row r="94" spans="1:2" ht="15" customHeight="1" x14ac:dyDescent="0.3">
      <c r="A94" s="2" t="s">
        <v>201</v>
      </c>
      <c r="B94" s="2" t="s">
        <v>202</v>
      </c>
    </row>
    <row r="95" spans="1:2" ht="15" customHeight="1" x14ac:dyDescent="0.3">
      <c r="A95" s="2" t="s">
        <v>203</v>
      </c>
      <c r="B95" s="2" t="s">
        <v>204</v>
      </c>
    </row>
    <row r="96" spans="1:2" ht="15" customHeight="1" x14ac:dyDescent="0.3">
      <c r="A96" s="2" t="s">
        <v>205</v>
      </c>
      <c r="B96" s="2" t="s">
        <v>206</v>
      </c>
    </row>
    <row r="97" spans="1:2" ht="15" customHeight="1" x14ac:dyDescent="0.3">
      <c r="A97" s="2" t="s">
        <v>207</v>
      </c>
      <c r="B97" s="2" t="s">
        <v>208</v>
      </c>
    </row>
    <row r="98" spans="1:2" ht="15" customHeight="1" x14ac:dyDescent="0.3">
      <c r="A98" s="2" t="s">
        <v>209</v>
      </c>
      <c r="B98" s="2" t="s">
        <v>210</v>
      </c>
    </row>
    <row r="99" spans="1:2" ht="15" customHeight="1" x14ac:dyDescent="0.3">
      <c r="A99" s="2" t="s">
        <v>211</v>
      </c>
      <c r="B99" s="2" t="s">
        <v>212</v>
      </c>
    </row>
    <row r="100" spans="1:2" ht="15" customHeight="1" x14ac:dyDescent="0.3">
      <c r="A100" s="2" t="s">
        <v>213</v>
      </c>
      <c r="B100" s="2" t="s">
        <v>214</v>
      </c>
    </row>
    <row r="101" spans="1:2" ht="15" customHeight="1" x14ac:dyDescent="0.3">
      <c r="A101" s="2" t="s">
        <v>215</v>
      </c>
      <c r="B101" s="2" t="s">
        <v>216</v>
      </c>
    </row>
    <row r="102" spans="1:2" ht="15" customHeight="1" x14ac:dyDescent="0.3">
      <c r="A102" s="2" t="s">
        <v>217</v>
      </c>
      <c r="B102" s="2" t="s">
        <v>218</v>
      </c>
    </row>
    <row r="103" spans="1:2" ht="15" customHeight="1" x14ac:dyDescent="0.3">
      <c r="A103" s="2" t="s">
        <v>219</v>
      </c>
      <c r="B103" s="2" t="s">
        <v>220</v>
      </c>
    </row>
    <row r="104" spans="1:2" ht="15" customHeight="1" x14ac:dyDescent="0.3">
      <c r="A104" s="2" t="s">
        <v>221</v>
      </c>
      <c r="B104" s="2" t="s">
        <v>222</v>
      </c>
    </row>
    <row r="105" spans="1:2" ht="15" customHeight="1" x14ac:dyDescent="0.3">
      <c r="A105" s="2" t="s">
        <v>223</v>
      </c>
      <c r="B105" s="2" t="s">
        <v>224</v>
      </c>
    </row>
    <row r="106" spans="1:2" ht="15" customHeight="1" x14ac:dyDescent="0.3">
      <c r="A106" s="2" t="s">
        <v>225</v>
      </c>
      <c r="B106" s="2" t="s">
        <v>226</v>
      </c>
    </row>
    <row r="107" spans="1:2" ht="15" customHeight="1" x14ac:dyDescent="0.3">
      <c r="A107" s="2" t="s">
        <v>227</v>
      </c>
      <c r="B107" s="2" t="s">
        <v>228</v>
      </c>
    </row>
    <row r="108" spans="1:2" ht="15" customHeight="1" x14ac:dyDescent="0.3">
      <c r="A108" s="2" t="s">
        <v>229</v>
      </c>
      <c r="B108" s="2" t="s">
        <v>230</v>
      </c>
    </row>
    <row r="109" spans="1:2" ht="15" customHeight="1" x14ac:dyDescent="0.3">
      <c r="A109" s="2" t="s">
        <v>231</v>
      </c>
      <c r="B109" s="2" t="s">
        <v>232</v>
      </c>
    </row>
    <row r="110" spans="1:2" ht="15" customHeight="1" x14ac:dyDescent="0.3">
      <c r="A110" s="2" t="s">
        <v>233</v>
      </c>
      <c r="B110" s="2" t="s">
        <v>234</v>
      </c>
    </row>
    <row r="111" spans="1:2" ht="15" customHeight="1" x14ac:dyDescent="0.3">
      <c r="A111" s="2" t="s">
        <v>235</v>
      </c>
      <c r="B111" s="2" t="s">
        <v>236</v>
      </c>
    </row>
    <row r="112" spans="1:2" ht="15" customHeight="1" x14ac:dyDescent="0.3">
      <c r="A112" s="2" t="s">
        <v>237</v>
      </c>
      <c r="B112" s="2" t="s">
        <v>238</v>
      </c>
    </row>
    <row r="113" spans="1:2" ht="15" customHeight="1" x14ac:dyDescent="0.3">
      <c r="A113" s="2" t="s">
        <v>239</v>
      </c>
      <c r="B113" s="2" t="s">
        <v>240</v>
      </c>
    </row>
    <row r="114" spans="1:2" ht="15" customHeight="1" x14ac:dyDescent="0.3">
      <c r="A114" s="2" t="s">
        <v>241</v>
      </c>
      <c r="B114" s="2" t="s">
        <v>242</v>
      </c>
    </row>
    <row r="115" spans="1:2" ht="15" customHeight="1" x14ac:dyDescent="0.3">
      <c r="A115" s="2" t="s">
        <v>243</v>
      </c>
      <c r="B115" s="2" t="s">
        <v>244</v>
      </c>
    </row>
    <row r="116" spans="1:2" ht="15" customHeight="1" x14ac:dyDescent="0.3">
      <c r="A116" s="2" t="s">
        <v>245</v>
      </c>
      <c r="B116" s="2" t="s">
        <v>246</v>
      </c>
    </row>
    <row r="117" spans="1:2" ht="15" customHeight="1" x14ac:dyDescent="0.3">
      <c r="A117" s="2" t="s">
        <v>247</v>
      </c>
      <c r="B117" s="2" t="s">
        <v>248</v>
      </c>
    </row>
    <row r="118" spans="1:2" ht="15" customHeight="1" x14ac:dyDescent="0.3">
      <c r="A118" s="2" t="s">
        <v>249</v>
      </c>
      <c r="B118" s="2" t="s">
        <v>250</v>
      </c>
    </row>
    <row r="119" spans="1:2" ht="15" customHeight="1" x14ac:dyDescent="0.3">
      <c r="A119" s="2" t="s">
        <v>251</v>
      </c>
      <c r="B119" s="2" t="s">
        <v>252</v>
      </c>
    </row>
    <row r="120" spans="1:2" ht="15" customHeight="1" x14ac:dyDescent="0.3">
      <c r="A120" s="2" t="s">
        <v>253</v>
      </c>
      <c r="B120" s="2" t="s">
        <v>254</v>
      </c>
    </row>
    <row r="121" spans="1:2" ht="15" customHeight="1" x14ac:dyDescent="0.3">
      <c r="A121" s="2" t="s">
        <v>255</v>
      </c>
      <c r="B121" s="2" t="s">
        <v>256</v>
      </c>
    </row>
    <row r="122" spans="1:2" ht="15" customHeight="1" x14ac:dyDescent="0.3">
      <c r="A122" s="2" t="s">
        <v>257</v>
      </c>
      <c r="B122" s="2" t="s">
        <v>258</v>
      </c>
    </row>
    <row r="123" spans="1:2" ht="15" customHeight="1" x14ac:dyDescent="0.3">
      <c r="A123" s="2" t="s">
        <v>259</v>
      </c>
      <c r="B123" s="2" t="s">
        <v>260</v>
      </c>
    </row>
    <row r="124" spans="1:2" ht="15" customHeight="1" x14ac:dyDescent="0.3">
      <c r="A124" s="2" t="s">
        <v>261</v>
      </c>
      <c r="B124" s="2" t="s">
        <v>262</v>
      </c>
    </row>
    <row r="125" spans="1:2" ht="15" customHeight="1" x14ac:dyDescent="0.3">
      <c r="A125" s="2" t="s">
        <v>263</v>
      </c>
      <c r="B125" s="2" t="s">
        <v>264</v>
      </c>
    </row>
    <row r="126" spans="1:2" ht="15" customHeight="1" x14ac:dyDescent="0.3">
      <c r="A126" s="2" t="s">
        <v>265</v>
      </c>
      <c r="B126" s="2" t="s">
        <v>266</v>
      </c>
    </row>
    <row r="127" spans="1:2" ht="15" customHeight="1" x14ac:dyDescent="0.3">
      <c r="A127" s="2" t="s">
        <v>267</v>
      </c>
      <c r="B127" s="2" t="s">
        <v>268</v>
      </c>
    </row>
    <row r="128" spans="1:2" ht="15" customHeight="1" x14ac:dyDescent="0.3">
      <c r="A128" s="2" t="s">
        <v>269</v>
      </c>
      <c r="B128" s="2" t="s">
        <v>270</v>
      </c>
    </row>
    <row r="129" spans="1:2" ht="15" customHeight="1" x14ac:dyDescent="0.3">
      <c r="A129" s="2" t="s">
        <v>271</v>
      </c>
      <c r="B129" s="2" t="s">
        <v>272</v>
      </c>
    </row>
    <row r="130" spans="1:2" ht="15" customHeight="1" x14ac:dyDescent="0.3">
      <c r="A130" s="2" t="s">
        <v>273</v>
      </c>
      <c r="B130" s="2" t="s">
        <v>274</v>
      </c>
    </row>
    <row r="131" spans="1:2" ht="15" customHeight="1" x14ac:dyDescent="0.3">
      <c r="A131" s="2" t="s">
        <v>275</v>
      </c>
      <c r="B131" s="2" t="s">
        <v>276</v>
      </c>
    </row>
    <row r="132" spans="1:2" ht="15" customHeight="1" x14ac:dyDescent="0.3">
      <c r="A132" s="2" t="s">
        <v>277</v>
      </c>
      <c r="B132" s="2" t="s">
        <v>278</v>
      </c>
    </row>
    <row r="133" spans="1:2" ht="15" customHeight="1" x14ac:dyDescent="0.3">
      <c r="A133" s="2" t="s">
        <v>279</v>
      </c>
      <c r="B133" s="2" t="s">
        <v>280</v>
      </c>
    </row>
    <row r="134" spans="1:2" ht="15" customHeight="1" x14ac:dyDescent="0.3">
      <c r="A134" s="2" t="s">
        <v>281</v>
      </c>
      <c r="B134" s="2" t="s">
        <v>282</v>
      </c>
    </row>
    <row r="135" spans="1:2" ht="15" customHeight="1" x14ac:dyDescent="0.3">
      <c r="A135" s="2" t="s">
        <v>283</v>
      </c>
      <c r="B135" s="2" t="s">
        <v>284</v>
      </c>
    </row>
    <row r="136" spans="1:2" ht="15" customHeight="1" x14ac:dyDescent="0.3">
      <c r="A136" s="2" t="s">
        <v>285</v>
      </c>
      <c r="B136" s="2" t="s">
        <v>286</v>
      </c>
    </row>
    <row r="137" spans="1:2" ht="15" customHeight="1" x14ac:dyDescent="0.3">
      <c r="A137" s="2" t="s">
        <v>287</v>
      </c>
      <c r="B137" s="2" t="s">
        <v>288</v>
      </c>
    </row>
    <row r="138" spans="1:2" ht="15" customHeight="1" x14ac:dyDescent="0.3">
      <c r="A138" s="2" t="s">
        <v>289</v>
      </c>
      <c r="B138" s="2" t="s">
        <v>290</v>
      </c>
    </row>
    <row r="139" spans="1:2" ht="15" customHeight="1" x14ac:dyDescent="0.3">
      <c r="A139" s="2" t="s">
        <v>291</v>
      </c>
      <c r="B139" s="2" t="s">
        <v>292</v>
      </c>
    </row>
    <row r="140" spans="1:2" ht="15" customHeight="1" x14ac:dyDescent="0.3">
      <c r="A140" s="2" t="s">
        <v>293</v>
      </c>
      <c r="B140" s="2" t="s">
        <v>294</v>
      </c>
    </row>
    <row r="141" spans="1:2" ht="15" customHeight="1" x14ac:dyDescent="0.3">
      <c r="A141" s="2" t="s">
        <v>295</v>
      </c>
      <c r="B141" s="2" t="s">
        <v>296</v>
      </c>
    </row>
    <row r="142" spans="1:2" ht="15" customHeight="1" x14ac:dyDescent="0.3">
      <c r="A142" s="2" t="s">
        <v>297</v>
      </c>
      <c r="B142" s="2" t="s">
        <v>298</v>
      </c>
    </row>
    <row r="143" spans="1:2" ht="15" customHeight="1" x14ac:dyDescent="0.3">
      <c r="A143" s="2" t="s">
        <v>299</v>
      </c>
      <c r="B143" s="2" t="s">
        <v>300</v>
      </c>
    </row>
    <row r="144" spans="1:2" ht="15" customHeight="1" x14ac:dyDescent="0.3">
      <c r="A144" s="2" t="s">
        <v>301</v>
      </c>
      <c r="B144" s="2" t="s">
        <v>302</v>
      </c>
    </row>
    <row r="145" spans="1:2" ht="15" customHeight="1" x14ac:dyDescent="0.3">
      <c r="A145" s="2" t="s">
        <v>303</v>
      </c>
      <c r="B145" s="2" t="s">
        <v>304</v>
      </c>
    </row>
    <row r="146" spans="1:2" ht="15" customHeight="1" x14ac:dyDescent="0.3">
      <c r="A146" s="2" t="s">
        <v>305</v>
      </c>
      <c r="B146" s="2" t="s">
        <v>306</v>
      </c>
    </row>
    <row r="147" spans="1:2" ht="15" customHeight="1" x14ac:dyDescent="0.3">
      <c r="A147" s="2" t="s">
        <v>307</v>
      </c>
      <c r="B147" s="2" t="s">
        <v>308</v>
      </c>
    </row>
    <row r="148" spans="1:2" ht="15" customHeight="1" x14ac:dyDescent="0.3">
      <c r="A148" s="2" t="s">
        <v>309</v>
      </c>
      <c r="B148" s="2" t="s">
        <v>310</v>
      </c>
    </row>
    <row r="149" spans="1:2" ht="15" customHeight="1" x14ac:dyDescent="0.3">
      <c r="A149" s="2" t="s">
        <v>311</v>
      </c>
      <c r="B149" s="2" t="s">
        <v>312</v>
      </c>
    </row>
    <row r="150" spans="1:2" ht="15" customHeight="1" x14ac:dyDescent="0.3">
      <c r="A150" s="2" t="s">
        <v>313</v>
      </c>
      <c r="B150" s="2" t="s">
        <v>314</v>
      </c>
    </row>
    <row r="151" spans="1:2" ht="15" customHeight="1" x14ac:dyDescent="0.3">
      <c r="A151" s="2" t="s">
        <v>315</v>
      </c>
      <c r="B151" s="2" t="s">
        <v>316</v>
      </c>
    </row>
    <row r="152" spans="1:2" ht="15" customHeight="1" x14ac:dyDescent="0.3">
      <c r="A152" s="2" t="s">
        <v>317</v>
      </c>
      <c r="B152" s="2" t="s">
        <v>318</v>
      </c>
    </row>
    <row r="153" spans="1:2" ht="15" customHeight="1" x14ac:dyDescent="0.3">
      <c r="A153" s="2" t="s">
        <v>319</v>
      </c>
      <c r="B153" s="2" t="s">
        <v>320</v>
      </c>
    </row>
    <row r="154" spans="1:2" ht="15" customHeight="1" x14ac:dyDescent="0.3">
      <c r="A154" s="2" t="s">
        <v>321</v>
      </c>
      <c r="B154" s="2" t="s">
        <v>322</v>
      </c>
    </row>
    <row r="155" spans="1:2" ht="15" customHeight="1" x14ac:dyDescent="0.3">
      <c r="A155" s="2" t="s">
        <v>323</v>
      </c>
      <c r="B155" s="2" t="s">
        <v>324</v>
      </c>
    </row>
  </sheetData>
  <mergeCells count="1">
    <mergeCell ref="A1:B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56A2-D8FD-4060-A24A-8BBA22B1E322}">
  <dimension ref="A1:A5"/>
  <sheetViews>
    <sheetView workbookViewId="0">
      <selection activeCell="I16" sqref="I16"/>
    </sheetView>
  </sheetViews>
  <sheetFormatPr defaultRowHeight="14.4" x14ac:dyDescent="0.3"/>
  <cols>
    <col min="1" max="1" width="63.109375" customWidth="1"/>
  </cols>
  <sheetData>
    <row r="1" spans="1:1" ht="45" customHeight="1" x14ac:dyDescent="0.3">
      <c r="A1" s="10" t="s">
        <v>329</v>
      </c>
    </row>
    <row r="2" spans="1:1" ht="45" customHeight="1" x14ac:dyDescent="0.3">
      <c r="A2" s="427" t="s">
        <v>327</v>
      </c>
    </row>
    <row r="3" spans="1:1" ht="45" customHeight="1" x14ac:dyDescent="0.3">
      <c r="A3" s="427" t="s">
        <v>328</v>
      </c>
    </row>
    <row r="4" spans="1:1" ht="45" customHeight="1" x14ac:dyDescent="0.3">
      <c r="A4" s="427" t="s">
        <v>325</v>
      </c>
    </row>
    <row r="5" spans="1:1" ht="45" customHeight="1" x14ac:dyDescent="0.3">
      <c r="A5" s="427" t="s">
        <v>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-0.499984740745262"/>
  </sheetPr>
  <dimension ref="A1:AO117"/>
  <sheetViews>
    <sheetView topLeftCell="K1" zoomScale="70" zoomScaleNormal="70" workbookViewId="0">
      <selection activeCell="O15" sqref="O15"/>
    </sheetView>
  </sheetViews>
  <sheetFormatPr defaultColWidth="30.6640625" defaultRowHeight="25.2" customHeight="1" x14ac:dyDescent="0.3"/>
  <cols>
    <col min="1" max="1" width="20.77734375" customWidth="1"/>
    <col min="2" max="5" width="20.77734375" style="8" customWidth="1"/>
    <col min="6" max="7" width="20.77734375" customWidth="1"/>
    <col min="8" max="8" width="20.77734375" style="113" customWidth="1"/>
    <col min="9" max="10" width="20.77734375" customWidth="1"/>
    <col min="11" max="11" width="22.6640625" customWidth="1"/>
    <col min="12" max="12" width="24.44140625" style="113" customWidth="1"/>
    <col min="13" max="15" width="20.77734375" customWidth="1"/>
    <col min="16" max="16" width="20.77734375" style="113" customWidth="1"/>
    <col min="17" max="19" width="20.77734375" customWidth="1"/>
    <col min="20" max="20" width="20.77734375" style="113" customWidth="1"/>
    <col min="21" max="21" width="13.44140625" style="163" customWidth="1"/>
    <col min="22" max="22" width="24.109375" style="163" customWidth="1"/>
    <col min="23" max="23" width="26.6640625" style="163" customWidth="1"/>
    <col min="24" max="24" width="16" style="163" customWidth="1"/>
    <col min="25" max="25" width="18.33203125" style="163" customWidth="1"/>
    <col min="26" max="26" width="24.109375" style="163" customWidth="1"/>
    <col min="27" max="31" width="30.77734375" style="163" customWidth="1"/>
    <col min="32" max="33" width="31.88671875" style="163" customWidth="1"/>
    <col min="34" max="34" width="31.88671875" style="252" customWidth="1"/>
    <col min="35" max="35" width="31.88671875" style="163" customWidth="1"/>
  </cols>
  <sheetData>
    <row r="1" spans="1:41" ht="25.2" customHeight="1" x14ac:dyDescent="0.35">
      <c r="A1" s="451" t="s">
        <v>409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2" t="s">
        <v>417</v>
      </c>
      <c r="V1" s="449" t="s">
        <v>413</v>
      </c>
      <c r="W1" s="449" t="s">
        <v>414</v>
      </c>
      <c r="X1" s="450" t="s">
        <v>415</v>
      </c>
      <c r="Y1" s="450" t="s">
        <v>416</v>
      </c>
      <c r="Z1" s="449" t="s">
        <v>444</v>
      </c>
      <c r="AA1" s="449" t="s">
        <v>445</v>
      </c>
      <c r="AB1" s="449" t="s">
        <v>448</v>
      </c>
      <c r="AC1" s="449" t="s">
        <v>415</v>
      </c>
      <c r="AD1" s="449" t="s">
        <v>416</v>
      </c>
      <c r="AE1" s="449" t="s">
        <v>446</v>
      </c>
      <c r="AF1" s="449" t="s">
        <v>447</v>
      </c>
      <c r="AG1" s="449" t="s">
        <v>449</v>
      </c>
      <c r="AH1" s="468" t="s">
        <v>450</v>
      </c>
      <c r="AI1" s="12"/>
      <c r="AJ1" s="64"/>
      <c r="AK1" s="64"/>
    </row>
    <row r="2" spans="1:41" ht="49.2" customHeight="1" x14ac:dyDescent="0.3">
      <c r="A2" s="451"/>
      <c r="B2" s="451"/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2"/>
      <c r="V2" s="449"/>
      <c r="W2" s="449"/>
      <c r="X2" s="450"/>
      <c r="Y2" s="450"/>
      <c r="Z2" s="449"/>
      <c r="AA2" s="449"/>
      <c r="AB2" s="449"/>
      <c r="AC2" s="449"/>
      <c r="AD2" s="449"/>
      <c r="AE2" s="449"/>
      <c r="AF2" s="449"/>
      <c r="AG2" s="449"/>
      <c r="AH2" s="468"/>
      <c r="AI2" s="12"/>
      <c r="AJ2" s="459" t="s">
        <v>394</v>
      </c>
      <c r="AK2" s="460" t="s">
        <v>395</v>
      </c>
      <c r="AL2" s="460" t="s">
        <v>420</v>
      </c>
      <c r="AM2" s="459" t="s">
        <v>421</v>
      </c>
      <c r="AN2" s="459" t="s">
        <v>422</v>
      </c>
      <c r="AO2" s="458"/>
    </row>
    <row r="3" spans="1:41" ht="25.2" customHeight="1" x14ac:dyDescent="0.35">
      <c r="A3" s="65"/>
      <c r="B3" s="453" t="s">
        <v>389</v>
      </c>
      <c r="C3" s="453"/>
      <c r="D3" s="66"/>
      <c r="E3" s="67"/>
      <c r="F3" s="454" t="s">
        <v>390</v>
      </c>
      <c r="G3" s="454"/>
      <c r="H3" s="130"/>
      <c r="I3" s="69"/>
      <c r="J3" s="455" t="s">
        <v>391</v>
      </c>
      <c r="K3" s="455"/>
      <c r="L3" s="127"/>
      <c r="M3" s="70"/>
      <c r="N3" s="456" t="s">
        <v>392</v>
      </c>
      <c r="O3" s="456"/>
      <c r="P3" s="121"/>
      <c r="Q3" s="71"/>
      <c r="R3" s="457" t="s">
        <v>393</v>
      </c>
      <c r="S3" s="457"/>
      <c r="T3" s="172"/>
      <c r="U3" s="178"/>
      <c r="V3" s="177"/>
      <c r="W3" s="177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250"/>
      <c r="AI3" s="140"/>
      <c r="AJ3" s="459"/>
      <c r="AK3" s="460"/>
      <c r="AL3" s="460"/>
      <c r="AM3" s="459"/>
      <c r="AN3" s="467"/>
      <c r="AO3" s="458"/>
    </row>
    <row r="4" spans="1:41" ht="25.2" customHeight="1" x14ac:dyDescent="0.35">
      <c r="A4" s="65"/>
      <c r="B4" s="66"/>
      <c r="C4" s="66"/>
      <c r="D4" s="66"/>
      <c r="E4" s="67"/>
      <c r="F4" s="67"/>
      <c r="G4" s="67"/>
      <c r="H4" s="130"/>
      <c r="I4" s="69"/>
      <c r="J4" s="220"/>
      <c r="K4" s="220"/>
      <c r="L4" s="127"/>
      <c r="M4" s="70"/>
      <c r="N4" s="221"/>
      <c r="O4" s="221"/>
      <c r="P4" s="121"/>
      <c r="Q4" s="71"/>
      <c r="R4" s="222"/>
      <c r="S4" s="222"/>
      <c r="T4" s="172"/>
      <c r="U4" s="178"/>
      <c r="V4" s="177"/>
      <c r="W4" s="177"/>
      <c r="X4" s="178"/>
      <c r="Y4" s="178"/>
      <c r="Z4" s="178"/>
      <c r="AA4" s="178"/>
      <c r="AB4" s="178"/>
      <c r="AC4" s="178"/>
      <c r="AD4" s="171"/>
      <c r="AE4" s="178"/>
      <c r="AF4" s="178"/>
      <c r="AG4" s="178"/>
      <c r="AH4" s="250"/>
      <c r="AI4" s="140"/>
      <c r="AJ4" s="144"/>
      <c r="AK4" s="73"/>
      <c r="AL4" s="73"/>
      <c r="AM4" s="195"/>
      <c r="AN4" s="223"/>
      <c r="AO4" s="11"/>
    </row>
    <row r="5" spans="1:41" ht="25.2" customHeight="1" x14ac:dyDescent="0.35">
      <c r="A5" s="65"/>
      <c r="B5" s="66"/>
      <c r="C5" s="66"/>
      <c r="D5" s="66"/>
      <c r="E5" s="67"/>
      <c r="F5" s="67"/>
      <c r="G5" s="67"/>
      <c r="H5" s="130"/>
      <c r="I5" s="69"/>
      <c r="J5" s="220"/>
      <c r="K5" s="220"/>
      <c r="L5" s="127"/>
      <c r="M5" s="70"/>
      <c r="N5" s="221"/>
      <c r="O5" s="221"/>
      <c r="P5" s="121"/>
      <c r="Q5" s="71"/>
      <c r="R5" s="222"/>
      <c r="S5" s="222"/>
      <c r="T5" s="172"/>
      <c r="U5" s="170">
        <v>0.63360895323488631</v>
      </c>
      <c r="V5" s="232">
        <v>0.32752157533333331</v>
      </c>
      <c r="W5" s="232">
        <v>51.672478424666664</v>
      </c>
      <c r="X5" s="169" t="e">
        <f>(((V7*#REF!)/52))+((W7*#REF!)/52)</f>
        <v>#REF!</v>
      </c>
      <c r="Y5" s="169">
        <v>131.64508527663901</v>
      </c>
      <c r="Z5" s="248" t="e">
        <f>T7-Z7</f>
        <v>#REF!</v>
      </c>
      <c r="AA5" s="169">
        <v>0</v>
      </c>
      <c r="AB5" s="169">
        <f>52-AA5</f>
        <v>52</v>
      </c>
      <c r="AC5" s="169" t="e">
        <f>(((AA5*#REF!)/52))+((AB5*#REF!)/52)</f>
        <v>#REF!</v>
      </c>
      <c r="AD5" s="169" t="e">
        <f t="shared" ref="AD5:AD7" si="0">Z5*AC5</f>
        <v>#REF!</v>
      </c>
      <c r="AE5" s="241">
        <v>0</v>
      </c>
      <c r="AF5" s="241">
        <v>0</v>
      </c>
      <c r="AG5" s="241">
        <v>0</v>
      </c>
      <c r="AH5" s="251" t="e">
        <f>AG5*Z5</f>
        <v>#REF!</v>
      </c>
      <c r="AI5" s="140"/>
      <c r="AJ5" s="144"/>
      <c r="AK5" s="73"/>
      <c r="AL5" s="73"/>
      <c r="AM5" s="195"/>
      <c r="AN5" s="223"/>
      <c r="AO5" s="11"/>
    </row>
    <row r="6" spans="1:41" ht="25.2" customHeight="1" thickBot="1" x14ac:dyDescent="0.4">
      <c r="A6" s="74"/>
      <c r="B6" s="74"/>
      <c r="C6" s="74"/>
      <c r="D6" s="74"/>
      <c r="E6" s="75"/>
      <c r="F6" s="75"/>
      <c r="G6" s="75"/>
      <c r="H6" s="131"/>
      <c r="I6" s="76"/>
      <c r="J6" s="76"/>
      <c r="K6" s="76"/>
      <c r="L6" s="128"/>
      <c r="M6" s="77"/>
      <c r="N6" s="77"/>
      <c r="O6" s="77"/>
      <c r="P6" s="122"/>
      <c r="Q6" s="78"/>
      <c r="R6" s="79"/>
      <c r="S6" s="78"/>
      <c r="T6" s="118"/>
      <c r="U6" s="234"/>
      <c r="V6" s="179"/>
      <c r="W6" s="179"/>
      <c r="X6" s="165"/>
      <c r="Y6" s="165"/>
      <c r="Z6" s="165"/>
      <c r="AA6" s="165"/>
      <c r="AB6" s="165"/>
      <c r="AC6" s="171"/>
      <c r="AD6" s="171"/>
      <c r="AE6" s="165"/>
      <c r="AF6" s="165"/>
      <c r="AG6" s="165"/>
      <c r="AH6" s="253"/>
      <c r="AI6" s="88"/>
      <c r="AJ6" s="73">
        <v>0</v>
      </c>
      <c r="AK6" s="135">
        <f>$U$7</f>
        <v>0.63360895323488631</v>
      </c>
      <c r="AL6" s="191">
        <f>$T$7</f>
        <v>120398.49847453732</v>
      </c>
      <c r="AM6" s="217">
        <v>4.5355119999999999E-2</v>
      </c>
      <c r="AN6" s="230">
        <f>(AM6*AL6)</f>
        <v>5460.6883461324569</v>
      </c>
      <c r="AO6" s="11"/>
    </row>
    <row r="7" spans="1:41" ht="25.2" customHeight="1" thickBot="1" x14ac:dyDescent="0.4">
      <c r="A7" s="74"/>
      <c r="B7" s="74"/>
      <c r="C7" s="74"/>
      <c r="D7" s="74"/>
      <c r="E7" s="75"/>
      <c r="F7" s="75"/>
      <c r="G7" s="75"/>
      <c r="H7" s="131"/>
      <c r="I7" s="76"/>
      <c r="J7" s="76"/>
      <c r="K7" s="76"/>
      <c r="L7" s="128"/>
      <c r="M7" s="77"/>
      <c r="N7" s="77"/>
      <c r="O7" s="77"/>
      <c r="P7" s="173"/>
      <c r="Q7" s="80"/>
      <c r="R7" s="188" t="s">
        <v>408</v>
      </c>
      <c r="S7" s="80">
        <f>1-S10</f>
        <v>0.93479082999999996</v>
      </c>
      <c r="T7" s="117">
        <f>P9*S7</f>
        <v>120398.49847453732</v>
      </c>
      <c r="U7" s="235">
        <f>G17*K12*O9*S7</f>
        <v>0.63360895323488631</v>
      </c>
      <c r="V7" s="168">
        <f>G18+K13+O10+S8</f>
        <v>0.32752157533333331</v>
      </c>
      <c r="W7" s="168">
        <f>52-V7</f>
        <v>51.672478424666664</v>
      </c>
      <c r="X7" s="169" t="e">
        <f>(((V7*#REF!)/52))+((W7*#REF!)/52)</f>
        <v>#REF!</v>
      </c>
      <c r="Y7" s="169" t="e">
        <f>T7*X7</f>
        <v>#REF!</v>
      </c>
      <c r="Z7" s="208" t="e">
        <f>AN7</f>
        <v>#REF!</v>
      </c>
      <c r="AA7" s="169">
        <f>(2.217962/12)*52</f>
        <v>9.611168666666666</v>
      </c>
      <c r="AB7" s="169">
        <f>52-AA7</f>
        <v>42.388831333333336</v>
      </c>
      <c r="AC7" s="169" t="e">
        <f>(((AA7*#REF!)/52))+((AB7*#REF!)/52)</f>
        <v>#REF!</v>
      </c>
      <c r="AD7" s="169" t="e">
        <f t="shared" si="0"/>
        <v>#REF!</v>
      </c>
      <c r="AE7" s="261">
        <v>27.761990000000001</v>
      </c>
      <c r="AF7" s="261">
        <v>283.44080000000002</v>
      </c>
      <c r="AG7" s="262">
        <f>AA7*AF7</f>
        <v>2724.1973358149335</v>
      </c>
      <c r="AH7" s="262" t="e">
        <f>AG7*Z7</f>
        <v>#REF!</v>
      </c>
      <c r="AI7" s="206"/>
      <c r="AJ7" s="73">
        <v>1</v>
      </c>
      <c r="AK7" s="135">
        <f>$U$10+$U$13+$U$19+$U$31</f>
        <v>7.8551075542349302E-2</v>
      </c>
      <c r="AL7" s="191">
        <f>$T$10+$T$13+$T$19+$T$31</f>
        <v>14926.290893734937</v>
      </c>
      <c r="AN7" s="231" t="e">
        <f>AN6*#REF!</f>
        <v>#REF!</v>
      </c>
    </row>
    <row r="8" spans="1:41" ht="25.2" customHeight="1" x14ac:dyDescent="0.35">
      <c r="A8" s="74"/>
      <c r="B8" s="74"/>
      <c r="C8" s="74"/>
      <c r="D8" s="74"/>
      <c r="E8" s="75"/>
      <c r="F8" s="75"/>
      <c r="G8" s="75"/>
      <c r="H8" s="131"/>
      <c r="I8" s="76"/>
      <c r="J8" s="76"/>
      <c r="K8" s="76"/>
      <c r="L8" s="128"/>
      <c r="M8" s="77"/>
      <c r="N8" s="81"/>
      <c r="O8" s="77"/>
      <c r="P8" s="122"/>
      <c r="Q8" s="82"/>
      <c r="R8" s="78" t="s">
        <v>412</v>
      </c>
      <c r="S8" s="78">
        <f>(0.009767127/3)*13</f>
        <v>4.2324217000000004E-2</v>
      </c>
      <c r="T8" s="118"/>
      <c r="U8" s="165"/>
      <c r="V8" s="165"/>
      <c r="W8" s="165"/>
      <c r="X8" s="171"/>
      <c r="Y8" s="171"/>
      <c r="Z8" s="209"/>
      <c r="AA8" s="171"/>
      <c r="AB8" s="171"/>
      <c r="AC8" s="171"/>
      <c r="AD8" s="171"/>
      <c r="AE8" s="171"/>
      <c r="AF8" s="171"/>
      <c r="AG8" s="171"/>
      <c r="AH8" s="251"/>
      <c r="AI8" s="206"/>
      <c r="AJ8" s="73">
        <v>2</v>
      </c>
      <c r="AK8" s="135">
        <f>$U$16+$U$25+$U$22+$U$34+$U$37+$U$43</f>
        <v>0.1021534611126388</v>
      </c>
      <c r="AL8" s="191">
        <f>$T$16+$T$25+$T$22+$T$34+$T$37+$T$43</f>
        <v>19411.220862877115</v>
      </c>
    </row>
    <row r="9" spans="1:41" ht="25.2" customHeight="1" x14ac:dyDescent="0.35">
      <c r="A9" s="74"/>
      <c r="B9" s="74"/>
      <c r="C9" s="74"/>
      <c r="D9" s="74"/>
      <c r="E9" s="75"/>
      <c r="F9" s="75"/>
      <c r="G9" s="75"/>
      <c r="H9" s="131"/>
      <c r="I9" s="76"/>
      <c r="J9" s="76"/>
      <c r="K9" s="76"/>
      <c r="L9" s="128"/>
      <c r="M9" s="83"/>
      <c r="N9" s="187" t="s">
        <v>408</v>
      </c>
      <c r="O9" s="83">
        <f>1-O15</f>
        <v>0.88091560000000002</v>
      </c>
      <c r="P9" s="116">
        <f>L12*O9</f>
        <v>128797.2609600132</v>
      </c>
      <c r="Q9" s="82"/>
      <c r="R9" s="79"/>
      <c r="S9" s="78"/>
      <c r="T9" s="118"/>
      <c r="U9" s="165"/>
      <c r="V9" s="165"/>
      <c r="W9" s="165"/>
      <c r="X9" s="171"/>
      <c r="Y9" s="171"/>
      <c r="Z9" s="209"/>
      <c r="AA9" s="171"/>
      <c r="AB9" s="171"/>
      <c r="AC9" s="171"/>
      <c r="AD9" s="171"/>
      <c r="AE9" s="171"/>
      <c r="AF9" s="171"/>
      <c r="AG9" s="171"/>
      <c r="AH9" s="251"/>
      <c r="AI9" s="206"/>
      <c r="AJ9" s="73">
        <v>3</v>
      </c>
      <c r="AK9" s="135">
        <f>$U$28+$U$40+$U$46+$U$49</f>
        <v>8.8938333585610846E-2</v>
      </c>
      <c r="AL9" s="191">
        <f>$T$28+$T$40+$T$46+$T$49</f>
        <v>16900.07971930514</v>
      </c>
    </row>
    <row r="10" spans="1:41" ht="25.2" customHeight="1" x14ac:dyDescent="0.35">
      <c r="A10" s="74"/>
      <c r="B10" s="74"/>
      <c r="C10" s="74"/>
      <c r="D10" s="74"/>
      <c r="E10" s="75"/>
      <c r="F10" s="75"/>
      <c r="G10" s="75"/>
      <c r="H10" s="131"/>
      <c r="I10" s="76"/>
      <c r="J10" s="84"/>
      <c r="K10" s="76"/>
      <c r="L10" s="174"/>
      <c r="M10" s="85"/>
      <c r="N10" s="77" t="s">
        <v>412</v>
      </c>
      <c r="O10" s="77">
        <f>(0.001965045/3)*13</f>
        <v>8.5151949999999997E-3</v>
      </c>
      <c r="P10" s="122"/>
      <c r="Q10" s="86"/>
      <c r="R10" s="188" t="s">
        <v>396</v>
      </c>
      <c r="S10" s="80">
        <v>6.5209169999999997E-2</v>
      </c>
      <c r="T10" s="117">
        <f>P9*S10</f>
        <v>8398.7624854758633</v>
      </c>
      <c r="U10" s="170">
        <f>G17*K12*O9*S10</f>
        <v>4.4199314562184726E-2</v>
      </c>
      <c r="V10" s="168">
        <f>G18+K13+O10+S11</f>
        <v>11.352513358333335</v>
      </c>
      <c r="W10" s="168">
        <f>52-V10</f>
        <v>40.647486641666667</v>
      </c>
      <c r="X10" s="169" t="e">
        <f>(((V10*#REF!)/52))+((W10*#REF!)/52)</f>
        <v>#REF!</v>
      </c>
      <c r="Y10" s="169" t="e">
        <f>T10*X10</f>
        <v>#REF!</v>
      </c>
      <c r="Z10" s="208">
        <f>T10</f>
        <v>8398.7624854758633</v>
      </c>
      <c r="AA10" s="169">
        <f>(2.553996/12)*52</f>
        <v>11.067316000000002</v>
      </c>
      <c r="AB10" s="171">
        <f>52-AA10</f>
        <v>40.932683999999995</v>
      </c>
      <c r="AC10" s="171" t="e">
        <f>(((AA10*#REF!)/52))+((AB10*#REF!)/52)</f>
        <v>#REF!</v>
      </c>
      <c r="AD10" s="171" t="e">
        <f>Z10*AC10</f>
        <v>#REF!</v>
      </c>
      <c r="AE10" s="169">
        <v>27.761990000000001</v>
      </c>
      <c r="AF10" s="169">
        <v>283.44080000000002</v>
      </c>
      <c r="AG10" s="251">
        <f>AA10*AF10</f>
        <v>3136.9289008928008</v>
      </c>
      <c r="AH10" s="251">
        <f>AG10*Z10</f>
        <v>26346320.772423487</v>
      </c>
      <c r="AI10" s="206"/>
      <c r="AJ10" s="73">
        <v>4</v>
      </c>
      <c r="AK10" s="135">
        <f>$U$52</f>
        <v>9.674817652451484E-2</v>
      </c>
      <c r="AL10" s="191">
        <f>$T$52</f>
        <v>18384.107617530608</v>
      </c>
    </row>
    <row r="11" spans="1:41" ht="25.2" customHeight="1" x14ac:dyDescent="0.35">
      <c r="A11" s="74"/>
      <c r="B11" s="74"/>
      <c r="C11" s="74"/>
      <c r="D11" s="74"/>
      <c r="E11" s="75"/>
      <c r="F11" s="75"/>
      <c r="G11" s="75"/>
      <c r="H11" s="131"/>
      <c r="I11" s="76"/>
      <c r="J11" s="87"/>
      <c r="K11" s="76"/>
      <c r="L11" s="128"/>
      <c r="M11" s="85"/>
      <c r="N11" s="77"/>
      <c r="O11" s="77"/>
      <c r="P11" s="122"/>
      <c r="Q11" s="78"/>
      <c r="R11" s="78" t="s">
        <v>412</v>
      </c>
      <c r="S11" s="78">
        <f>(2.553996/3)*13</f>
        <v>11.067316000000002</v>
      </c>
      <c r="T11" s="118"/>
      <c r="U11" s="165"/>
      <c r="V11" s="165"/>
      <c r="W11" s="165"/>
      <c r="X11" s="171"/>
      <c r="Y11" s="171"/>
      <c r="Z11" s="171"/>
      <c r="AA11" s="171"/>
      <c r="AB11" s="229"/>
      <c r="AC11" s="229"/>
      <c r="AD11" s="229"/>
      <c r="AE11" s="171"/>
      <c r="AF11" s="171"/>
      <c r="AG11" s="253"/>
      <c r="AH11" s="253"/>
      <c r="AI11" s="206"/>
      <c r="AJ11" s="88"/>
      <c r="AK11" s="89">
        <f>SUM($AK$6:$AK$10)</f>
        <v>1</v>
      </c>
      <c r="AL11" s="192">
        <f>SUM(AL6:AL10)</f>
        <v>190020.19756798516</v>
      </c>
    </row>
    <row r="12" spans="1:41" ht="25.2" customHeight="1" x14ac:dyDescent="0.35">
      <c r="A12" s="74"/>
      <c r="B12" s="74"/>
      <c r="C12" s="74"/>
      <c r="D12" s="74"/>
      <c r="E12" s="75"/>
      <c r="F12" s="75"/>
      <c r="G12" s="75"/>
      <c r="H12" s="131"/>
      <c r="I12" s="90"/>
      <c r="J12" s="186" t="s">
        <v>408</v>
      </c>
      <c r="K12" s="90">
        <f>1-K24</f>
        <v>0.90732672000000003</v>
      </c>
      <c r="L12" s="115">
        <f>H17*K12</f>
        <v>146208.40062318477</v>
      </c>
      <c r="M12" s="85"/>
      <c r="N12" s="77"/>
      <c r="O12" s="77"/>
      <c r="P12" s="122"/>
      <c r="Q12" s="78"/>
      <c r="R12" s="79"/>
      <c r="S12" s="78"/>
      <c r="T12" s="118"/>
      <c r="U12" s="165"/>
      <c r="V12" s="165"/>
      <c r="W12" s="165"/>
      <c r="X12" s="171"/>
      <c r="Y12" s="171"/>
      <c r="Z12" s="171"/>
      <c r="AA12" s="171"/>
      <c r="AB12" s="171"/>
      <c r="AC12" s="171"/>
      <c r="AD12" s="171"/>
      <c r="AE12" s="171"/>
      <c r="AF12" s="171"/>
      <c r="AG12" s="251"/>
      <c r="AH12" s="251"/>
      <c r="AI12" s="206"/>
      <c r="AJ12" s="64"/>
      <c r="AK12" s="64"/>
      <c r="AN12" s="113"/>
    </row>
    <row r="13" spans="1:41" ht="25.2" customHeight="1" x14ac:dyDescent="0.4">
      <c r="A13" s="74"/>
      <c r="B13" s="74"/>
      <c r="C13" s="74"/>
      <c r="D13" s="74"/>
      <c r="E13" s="75"/>
      <c r="F13" s="75"/>
      <c r="G13" s="75"/>
      <c r="H13" s="131"/>
      <c r="I13" s="91"/>
      <c r="J13" s="76" t="s">
        <v>412</v>
      </c>
      <c r="K13" s="76">
        <f>(0.01365366/3)*13</f>
        <v>5.9165860000000001E-2</v>
      </c>
      <c r="L13" s="128"/>
      <c r="M13" s="85"/>
      <c r="N13" s="77"/>
      <c r="O13" s="77"/>
      <c r="P13" s="122"/>
      <c r="Q13" s="80"/>
      <c r="R13" s="188" t="s">
        <v>408</v>
      </c>
      <c r="S13" s="80">
        <f>1-S16</f>
        <v>0.14547239999999995</v>
      </c>
      <c r="T13" s="117">
        <f>P15*S13</f>
        <v>2532.8402735367613</v>
      </c>
      <c r="U13" s="170">
        <f>G17*K12*O15*S13</f>
        <v>1.3329321335067899E-2</v>
      </c>
      <c r="V13" s="168">
        <f>G18+K13+O16+S14</f>
        <v>14.63247383</v>
      </c>
      <c r="W13" s="168">
        <f>52-V13</f>
        <v>37.367526169999998</v>
      </c>
      <c r="X13" s="169" t="e">
        <f>(((V13*#REF!)/52))+((W13*#REF!)/52)</f>
        <v>#REF!</v>
      </c>
      <c r="Y13" s="169" t="e">
        <f t="shared" ref="Y13:Y49" si="1">T13*X13</f>
        <v>#REF!</v>
      </c>
      <c r="Z13" s="208">
        <f>T13</f>
        <v>2532.8402735367613</v>
      </c>
      <c r="AA13" s="169">
        <f>(4.096352/12)*52</f>
        <v>17.750858666666669</v>
      </c>
      <c r="AB13" s="171">
        <f t="shared" ref="AB13:AB52" si="2">52-AA13</f>
        <v>34.249141333333327</v>
      </c>
      <c r="AC13" s="171" t="e">
        <f>(((AA13*#REF!)/52))+((AB13*#REF!)/52)</f>
        <v>#REF!</v>
      </c>
      <c r="AD13" s="171" t="e">
        <f t="shared" ref="AD13:AD52" si="3">Z13*AC13</f>
        <v>#REF!</v>
      </c>
      <c r="AE13" s="169">
        <v>15.75736</v>
      </c>
      <c r="AF13" s="169">
        <v>272.49110000000002</v>
      </c>
      <c r="AG13" s="251">
        <f t="shared" ref="AG13:AG52" si="4">AA13*AF13</f>
        <v>4836.9510040245341</v>
      </c>
      <c r="AH13" s="251">
        <f t="shared" ref="AH13:AH52" si="5">AG13*Z13</f>
        <v>12251224.304117413</v>
      </c>
      <c r="AI13" s="206"/>
      <c r="AJ13" s="64"/>
      <c r="AK13" s="64"/>
      <c r="AL13" s="198" t="s">
        <v>427</v>
      </c>
    </row>
    <row r="14" spans="1:41" ht="25.2" customHeight="1" x14ac:dyDescent="0.4">
      <c r="A14" s="74"/>
      <c r="B14" s="74"/>
      <c r="C14" s="74"/>
      <c r="D14" s="74"/>
      <c r="E14" s="75"/>
      <c r="F14" s="75"/>
      <c r="G14" s="75"/>
      <c r="H14" s="131"/>
      <c r="I14" s="92"/>
      <c r="J14" s="76"/>
      <c r="K14" s="76"/>
      <c r="L14" s="128"/>
      <c r="M14" s="85"/>
      <c r="N14" s="81"/>
      <c r="O14" s="77"/>
      <c r="P14" s="122"/>
      <c r="Q14" s="82"/>
      <c r="R14" s="78" t="s">
        <v>412</v>
      </c>
      <c r="S14" s="78">
        <f>(1.324549/3)*13</f>
        <v>5.7397123333333333</v>
      </c>
      <c r="T14" s="118"/>
      <c r="U14" s="165"/>
      <c r="V14" s="165"/>
      <c r="W14" s="164"/>
      <c r="X14" s="171"/>
      <c r="Y14" s="171"/>
      <c r="Z14" s="171"/>
      <c r="AA14" s="171"/>
      <c r="AB14" s="229"/>
      <c r="AC14" s="229"/>
      <c r="AD14" s="229"/>
      <c r="AE14" s="171"/>
      <c r="AF14" s="171"/>
      <c r="AG14" s="253"/>
      <c r="AH14" s="253"/>
      <c r="AI14" s="206"/>
      <c r="AJ14" s="459" t="s">
        <v>418</v>
      </c>
      <c r="AK14" s="462" t="e">
        <f>(SUM(AL7:AL10)+AN7)/AL11</f>
        <v>#REF!</v>
      </c>
      <c r="AL14" s="199"/>
    </row>
    <row r="15" spans="1:41" ht="25.2" customHeight="1" x14ac:dyDescent="0.4">
      <c r="A15" s="74"/>
      <c r="B15" s="74"/>
      <c r="C15" s="74"/>
      <c r="D15" s="74"/>
      <c r="E15" s="75"/>
      <c r="F15" s="75"/>
      <c r="G15" s="75"/>
      <c r="H15" s="175"/>
      <c r="I15" s="92"/>
      <c r="J15" s="76"/>
      <c r="K15" s="76"/>
      <c r="L15" s="128"/>
      <c r="M15" s="93"/>
      <c r="N15" s="187" t="s">
        <v>396</v>
      </c>
      <c r="O15" s="83">
        <v>0.11908440000000001</v>
      </c>
      <c r="P15" s="116">
        <f>L12*O15</f>
        <v>17411.139663171587</v>
      </c>
      <c r="Q15" s="82"/>
      <c r="R15" s="79"/>
      <c r="S15" s="78"/>
      <c r="T15" s="118"/>
      <c r="U15" s="165"/>
      <c r="V15" s="165"/>
      <c r="W15" s="164"/>
      <c r="X15" s="171"/>
      <c r="Y15" s="171"/>
      <c r="Z15" s="171"/>
      <c r="AA15" s="171"/>
      <c r="AB15" s="171"/>
      <c r="AC15" s="171"/>
      <c r="AD15" s="171"/>
      <c r="AE15" s="171"/>
      <c r="AF15" s="171"/>
      <c r="AG15" s="251"/>
      <c r="AH15" s="251"/>
      <c r="AI15" s="206"/>
      <c r="AJ15" s="459"/>
      <c r="AK15" s="462"/>
      <c r="AL15" s="200"/>
    </row>
    <row r="16" spans="1:41" ht="25.2" customHeight="1" x14ac:dyDescent="0.4">
      <c r="A16" s="74"/>
      <c r="B16" s="74"/>
      <c r="C16" s="74"/>
      <c r="D16" s="74"/>
      <c r="E16" s="75"/>
      <c r="F16" s="94"/>
      <c r="G16" s="95"/>
      <c r="H16" s="132"/>
      <c r="I16" s="92"/>
      <c r="J16" s="76"/>
      <c r="K16" s="76"/>
      <c r="L16" s="128"/>
      <c r="M16" s="77"/>
      <c r="N16" s="77" t="s">
        <v>412</v>
      </c>
      <c r="O16" s="77">
        <f>(1.988326/3)*13</f>
        <v>8.6160793333333334</v>
      </c>
      <c r="P16" s="122"/>
      <c r="Q16" s="86"/>
      <c r="R16" s="188" t="s">
        <v>396</v>
      </c>
      <c r="S16" s="80">
        <v>0.85452760000000005</v>
      </c>
      <c r="T16" s="117">
        <f>P15*S16</f>
        <v>14878.299389634825</v>
      </c>
      <c r="U16" s="170">
        <f>G17*K12*O15*S16</f>
        <v>7.8298515526549178E-2</v>
      </c>
      <c r="V16" s="168">
        <f>S17+O16+K13+G18</f>
        <v>21.856370163333331</v>
      </c>
      <c r="W16" s="168">
        <f>52-V16</f>
        <v>30.143629836666669</v>
      </c>
      <c r="X16" s="169" t="e">
        <f>(((V16*#REF!)/52))+((W16*#REF!)/52)</f>
        <v>#REF!</v>
      </c>
      <c r="Y16" s="169" t="e">
        <f t="shared" si="1"/>
        <v>#REF!</v>
      </c>
      <c r="Z16" s="208">
        <f>T16</f>
        <v>14878.299389634825</v>
      </c>
      <c r="AA16" s="169">
        <f>(5.169158/12)*52</f>
        <v>22.399684666666669</v>
      </c>
      <c r="AB16" s="171">
        <f t="shared" si="2"/>
        <v>29.600315333333331</v>
      </c>
      <c r="AC16" s="171" t="e">
        <f>(((AA16*#REF!)/52))+((AB16*#REF!)/52)</f>
        <v>#REF!</v>
      </c>
      <c r="AD16" s="171" t="e">
        <f t="shared" si="3"/>
        <v>#REF!</v>
      </c>
      <c r="AE16" s="169">
        <v>27.358750000000001</v>
      </c>
      <c r="AF16" s="169">
        <v>287.85820000000001</v>
      </c>
      <c r="AG16" s="251">
        <f t="shared" si="4"/>
        <v>6447.9329087142678</v>
      </c>
      <c r="AH16" s="251">
        <f t="shared" si="5"/>
        <v>95934276.260129794</v>
      </c>
      <c r="AI16" s="206"/>
      <c r="AJ16" s="459"/>
      <c r="AK16" s="462"/>
      <c r="AL16" s="200"/>
    </row>
    <row r="17" spans="1:38" ht="25.2" customHeight="1" x14ac:dyDescent="0.35">
      <c r="A17" s="74"/>
      <c r="B17" s="74"/>
      <c r="C17" s="74"/>
      <c r="D17" s="74"/>
      <c r="E17" s="97"/>
      <c r="F17" s="184" t="s">
        <v>408</v>
      </c>
      <c r="G17" s="97">
        <f>1-G41</f>
        <v>0.84802540000000004</v>
      </c>
      <c r="H17" s="114">
        <f>C28*G17</f>
        <v>161141.95405066962</v>
      </c>
      <c r="I17" s="92"/>
      <c r="J17" s="76"/>
      <c r="K17" s="76"/>
      <c r="L17" s="128"/>
      <c r="M17" s="77"/>
      <c r="N17" s="77"/>
      <c r="O17" s="77"/>
      <c r="P17" s="122"/>
      <c r="Q17" s="63"/>
      <c r="R17" s="78" t="s">
        <v>412</v>
      </c>
      <c r="S17" s="78">
        <f>(2.991602/3)*13</f>
        <v>12.963608666666666</v>
      </c>
      <c r="T17" s="118"/>
      <c r="U17" s="165"/>
      <c r="V17" s="165"/>
      <c r="W17" s="164"/>
      <c r="X17" s="171"/>
      <c r="Y17" s="171"/>
      <c r="Z17" s="171"/>
      <c r="AA17" s="171"/>
      <c r="AB17" s="229"/>
      <c r="AC17" s="229"/>
      <c r="AD17" s="229"/>
      <c r="AE17" s="171"/>
      <c r="AF17" s="171"/>
      <c r="AG17" s="253"/>
      <c r="AH17" s="253"/>
      <c r="AI17" s="206"/>
      <c r="AJ17" s="459"/>
      <c r="AK17" s="462"/>
      <c r="AL17" s="201">
        <v>0.36969999999999997</v>
      </c>
    </row>
    <row r="18" spans="1:38" ht="25.2" customHeight="1" x14ac:dyDescent="0.4">
      <c r="A18" s="74"/>
      <c r="B18" s="74"/>
      <c r="C18" s="74"/>
      <c r="D18" s="74"/>
      <c r="E18" s="98"/>
      <c r="F18" s="75" t="s">
        <v>412</v>
      </c>
      <c r="G18" s="157">
        <f>(0.05019607/3)*13</f>
        <v>0.21751630333333336</v>
      </c>
      <c r="H18" s="157"/>
      <c r="I18" s="92"/>
      <c r="J18" s="76"/>
      <c r="K18" s="76"/>
      <c r="L18" s="128"/>
      <c r="M18" s="62"/>
      <c r="N18" s="62"/>
      <c r="O18" s="62"/>
      <c r="P18" s="123"/>
      <c r="Q18" s="78"/>
      <c r="R18" s="79"/>
      <c r="S18" s="78"/>
      <c r="T18" s="118"/>
      <c r="U18" s="165"/>
      <c r="V18" s="165"/>
      <c r="W18" s="164"/>
      <c r="X18" s="171"/>
      <c r="Y18" s="171"/>
      <c r="Z18" s="171"/>
      <c r="AA18" s="171"/>
      <c r="AB18" s="171"/>
      <c r="AC18" s="171"/>
      <c r="AD18" s="171"/>
      <c r="AE18" s="171"/>
      <c r="AF18" s="171"/>
      <c r="AG18" s="251"/>
      <c r="AH18" s="251"/>
      <c r="AI18" s="206"/>
      <c r="AJ18" s="459"/>
      <c r="AK18" s="462"/>
      <c r="AL18" s="200"/>
    </row>
    <row r="19" spans="1:38" ht="25.2" customHeight="1" x14ac:dyDescent="0.4">
      <c r="A19" s="74"/>
      <c r="B19" s="74"/>
      <c r="C19" s="74"/>
      <c r="D19" s="74"/>
      <c r="E19" s="98"/>
      <c r="F19" s="75"/>
      <c r="G19" s="75"/>
      <c r="H19" s="131"/>
      <c r="I19" s="92"/>
      <c r="J19" s="76"/>
      <c r="K19" s="76"/>
      <c r="L19" s="128"/>
      <c r="M19" s="62"/>
      <c r="N19" s="62"/>
      <c r="O19" s="62"/>
      <c r="P19" s="123"/>
      <c r="Q19" s="80"/>
      <c r="R19" s="188" t="s">
        <v>408</v>
      </c>
      <c r="S19" s="80">
        <f>1-S22</f>
        <v>0.31083839999999996</v>
      </c>
      <c r="T19" s="117">
        <f>P21*S19</f>
        <v>728.89081619664501</v>
      </c>
      <c r="U19" s="170">
        <f>G17*K24*O21*S19</f>
        <v>3.8358596903145703E-3</v>
      </c>
      <c r="V19" s="168">
        <f>S20+O22+K25+G18</f>
        <v>15.748689970000001</v>
      </c>
      <c r="W19" s="168">
        <f>52-V19</f>
        <v>36.251310029999999</v>
      </c>
      <c r="X19" s="169" t="e">
        <f>(((V19*#REF!)/52))+((W19*#REF!)/52)</f>
        <v>#REF!</v>
      </c>
      <c r="Y19" s="169" t="e">
        <f t="shared" si="1"/>
        <v>#REF!</v>
      </c>
      <c r="Z19" s="208">
        <f>T19</f>
        <v>728.89081619664501</v>
      </c>
      <c r="AA19" s="169">
        <f>(2.416853/12)*52</f>
        <v>10.473029666666667</v>
      </c>
      <c r="AB19" s="171">
        <f t="shared" si="2"/>
        <v>41.526970333333331</v>
      </c>
      <c r="AC19" s="171" t="e">
        <f>(((AA19*#REF!)/52))+((AB19*#REF!)/52)</f>
        <v>#REF!</v>
      </c>
      <c r="AD19" s="171" t="e">
        <f t="shared" si="3"/>
        <v>#REF!</v>
      </c>
      <c r="AE19" s="169">
        <v>30</v>
      </c>
      <c r="AF19" s="169">
        <v>257.5865</v>
      </c>
      <c r="AG19" s="251">
        <f t="shared" si="4"/>
        <v>2697.7110562328335</v>
      </c>
      <c r="AH19" s="251">
        <f t="shared" si="5"/>
        <v>1966336.8136402632</v>
      </c>
      <c r="AI19" s="206"/>
      <c r="AJ19" s="459"/>
      <c r="AK19" s="462"/>
      <c r="AL19" s="202"/>
    </row>
    <row r="20" spans="1:38" ht="25.2" customHeight="1" x14ac:dyDescent="0.4">
      <c r="A20" s="74"/>
      <c r="B20" s="74"/>
      <c r="C20" s="74"/>
      <c r="D20" s="74"/>
      <c r="E20" s="98"/>
      <c r="F20" s="75"/>
      <c r="G20" s="75"/>
      <c r="H20" s="131"/>
      <c r="I20" s="92"/>
      <c r="J20" s="76"/>
      <c r="K20" s="76"/>
      <c r="L20" s="128"/>
      <c r="M20" s="62"/>
      <c r="N20" s="99"/>
      <c r="O20" s="62"/>
      <c r="P20" s="123"/>
      <c r="Q20" s="82"/>
      <c r="R20" s="78" t="s">
        <v>412</v>
      </c>
      <c r="S20" s="78">
        <f>(0/3)*13</f>
        <v>0</v>
      </c>
      <c r="T20" s="118"/>
      <c r="U20" s="165"/>
      <c r="V20" s="165"/>
      <c r="W20" s="164"/>
      <c r="X20" s="171"/>
      <c r="Y20" s="171"/>
      <c r="Z20" s="209"/>
      <c r="AA20" s="171"/>
      <c r="AB20" s="229"/>
      <c r="AC20" s="229"/>
      <c r="AD20" s="229"/>
      <c r="AE20" s="171"/>
      <c r="AF20" s="171"/>
      <c r="AG20" s="253"/>
      <c r="AH20" s="253"/>
      <c r="AI20" s="206"/>
      <c r="AJ20" s="459" t="s">
        <v>407</v>
      </c>
      <c r="AK20" s="466">
        <f>$U$10+$U$16+$U$22+$U$34+$U$28+$U$40+$U$46+$U$52</f>
        <v>0.31673664924391648</v>
      </c>
      <c r="AL20" s="203"/>
    </row>
    <row r="21" spans="1:38" ht="25.2" customHeight="1" x14ac:dyDescent="0.4">
      <c r="A21" s="74"/>
      <c r="B21" s="74"/>
      <c r="C21" s="74"/>
      <c r="D21" s="74"/>
      <c r="E21" s="98"/>
      <c r="F21" s="75"/>
      <c r="G21" s="75"/>
      <c r="H21" s="131"/>
      <c r="I21" s="92"/>
      <c r="J21" s="76"/>
      <c r="K21" s="76"/>
      <c r="L21" s="128"/>
      <c r="M21" s="83"/>
      <c r="N21" s="187" t="s">
        <v>408</v>
      </c>
      <c r="O21" s="83">
        <f>1-O27</f>
        <v>0.15702349999999998</v>
      </c>
      <c r="P21" s="116">
        <f>L24*O21</f>
        <v>2344.9188266206656</v>
      </c>
      <c r="Q21" s="82"/>
      <c r="R21" s="79"/>
      <c r="S21" s="78"/>
      <c r="T21" s="118"/>
      <c r="U21" s="165"/>
      <c r="V21" s="165"/>
      <c r="W21" s="164"/>
      <c r="X21" s="171"/>
      <c r="Y21" s="171"/>
      <c r="Z21" s="209"/>
      <c r="AA21" s="171"/>
      <c r="AB21" s="171"/>
      <c r="AC21" s="171"/>
      <c r="AD21" s="171"/>
      <c r="AE21" s="171"/>
      <c r="AF21" s="171"/>
      <c r="AG21" s="251"/>
      <c r="AH21" s="251"/>
      <c r="AI21" s="206"/>
      <c r="AJ21" s="459"/>
      <c r="AK21" s="460"/>
      <c r="AL21" s="200"/>
    </row>
    <row r="22" spans="1:38" ht="25.2" customHeight="1" x14ac:dyDescent="0.4">
      <c r="A22" s="74"/>
      <c r="B22" s="74"/>
      <c r="C22" s="74"/>
      <c r="D22" s="74"/>
      <c r="E22" s="98"/>
      <c r="F22" s="75"/>
      <c r="G22" s="75"/>
      <c r="H22" s="131"/>
      <c r="I22" s="92"/>
      <c r="J22" s="76"/>
      <c r="K22" s="76"/>
      <c r="L22" s="128"/>
      <c r="M22" s="85"/>
      <c r="N22" s="77" t="s">
        <v>412</v>
      </c>
      <c r="O22" s="77">
        <f>(1.298437/3)*13</f>
        <v>5.6265603333333338</v>
      </c>
      <c r="P22" s="122"/>
      <c r="Q22" s="86"/>
      <c r="R22" s="188" t="s">
        <v>396</v>
      </c>
      <c r="S22" s="80">
        <v>0.68916160000000004</v>
      </c>
      <c r="T22" s="117">
        <f>P21*S22</f>
        <v>1616.0280104240205</v>
      </c>
      <c r="U22" s="170">
        <f>G17*K24*O21*S22</f>
        <v>8.504506526711933E-3</v>
      </c>
      <c r="V22" s="168">
        <f>S23+O22+K25+G18</f>
        <v>27.091380636666667</v>
      </c>
      <c r="W22" s="168">
        <f>52-V22</f>
        <v>24.908619363333333</v>
      </c>
      <c r="X22" s="169" t="e">
        <f>(((V22*#REF!)/52))+((W22*#REF!)/52)</f>
        <v>#REF!</v>
      </c>
      <c r="Y22" s="169" t="e">
        <f t="shared" si="1"/>
        <v>#REF!</v>
      </c>
      <c r="Z22" s="208">
        <f>T22</f>
        <v>1616.0280104240205</v>
      </c>
      <c r="AA22" s="169">
        <f>(6.704897/12)*52</f>
        <v>29.054553666666667</v>
      </c>
      <c r="AB22" s="171">
        <f t="shared" si="2"/>
        <v>22.945446333333333</v>
      </c>
      <c r="AC22" s="171" t="e">
        <f>(((AA22*#REF!)/52))+((AB22*#REF!)/52)</f>
        <v>#REF!</v>
      </c>
      <c r="AD22" s="171" t="e">
        <f t="shared" si="3"/>
        <v>#REF!</v>
      </c>
      <c r="AE22" s="169">
        <v>28.07169</v>
      </c>
      <c r="AF22" s="169">
        <v>187.31620000000001</v>
      </c>
      <c r="AG22" s="251">
        <f t="shared" si="4"/>
        <v>5442.3885855360668</v>
      </c>
      <c r="AH22" s="251">
        <f t="shared" si="5"/>
        <v>8795052.3978382498</v>
      </c>
      <c r="AI22" s="206"/>
      <c r="AJ22" s="459"/>
      <c r="AK22" s="460"/>
      <c r="AL22" s="200"/>
    </row>
    <row r="23" spans="1:38" ht="25.2" customHeight="1" x14ac:dyDescent="0.35">
      <c r="A23" s="74"/>
      <c r="B23" s="74"/>
      <c r="C23" s="74"/>
      <c r="D23" s="74"/>
      <c r="E23" s="98"/>
      <c r="F23" s="75"/>
      <c r="G23" s="75"/>
      <c r="H23" s="131"/>
      <c r="I23" s="92"/>
      <c r="J23" s="87"/>
      <c r="K23" s="76"/>
      <c r="L23" s="128"/>
      <c r="M23" s="85"/>
      <c r="N23" s="77"/>
      <c r="O23" s="77"/>
      <c r="P23" s="122"/>
      <c r="Q23" s="78"/>
      <c r="R23" s="78" t="s">
        <v>412</v>
      </c>
      <c r="S23" s="78">
        <f>(2.617544/3)*13</f>
        <v>11.342690666666666</v>
      </c>
      <c r="T23" s="118"/>
      <c r="U23" s="165"/>
      <c r="V23" s="165"/>
      <c r="W23" s="164"/>
      <c r="X23" s="171"/>
      <c r="Y23" s="171"/>
      <c r="Z23" s="209"/>
      <c r="AA23" s="171"/>
      <c r="AB23" s="229"/>
      <c r="AC23" s="229"/>
      <c r="AD23" s="229"/>
      <c r="AE23" s="171"/>
      <c r="AF23" s="171"/>
      <c r="AG23" s="253"/>
      <c r="AH23" s="253"/>
      <c r="AI23" s="206"/>
      <c r="AJ23" s="459"/>
      <c r="AK23" s="460"/>
      <c r="AL23" s="201">
        <v>0.23549999999999999</v>
      </c>
    </row>
    <row r="24" spans="1:38" ht="25.2" customHeight="1" x14ac:dyDescent="0.4">
      <c r="A24" s="74"/>
      <c r="B24" s="74"/>
      <c r="C24" s="74"/>
      <c r="D24" s="74"/>
      <c r="E24" s="98"/>
      <c r="F24" s="75"/>
      <c r="G24" s="75"/>
      <c r="H24" s="131"/>
      <c r="I24" s="101"/>
      <c r="J24" s="186" t="s">
        <v>396</v>
      </c>
      <c r="K24" s="90">
        <v>9.2673279999999997E-2</v>
      </c>
      <c r="L24" s="115">
        <f>H17*K24</f>
        <v>14933.55342748484</v>
      </c>
      <c r="M24" s="85"/>
      <c r="N24" s="77"/>
      <c r="O24" s="77"/>
      <c r="P24" s="173"/>
      <c r="Q24" s="78"/>
      <c r="R24" s="79"/>
      <c r="S24" s="78"/>
      <c r="T24" s="118"/>
      <c r="U24" s="165"/>
      <c r="V24" s="165"/>
      <c r="W24" s="164"/>
      <c r="X24" s="171"/>
      <c r="Y24" s="171"/>
      <c r="Z24" s="209"/>
      <c r="AA24" s="171"/>
      <c r="AB24" s="171"/>
      <c r="AC24" s="171"/>
      <c r="AD24" s="171"/>
      <c r="AE24" s="171"/>
      <c r="AF24" s="171"/>
      <c r="AG24" s="251"/>
      <c r="AH24" s="251"/>
      <c r="AI24" s="206"/>
      <c r="AJ24" s="459"/>
      <c r="AK24" s="460"/>
      <c r="AL24" s="200"/>
    </row>
    <row r="25" spans="1:38" ht="25.2" customHeight="1" x14ac:dyDescent="0.4">
      <c r="A25" s="74"/>
      <c r="B25" s="74"/>
      <c r="C25" s="74"/>
      <c r="D25" s="74"/>
      <c r="E25" s="98"/>
      <c r="F25" s="75"/>
      <c r="G25" s="75"/>
      <c r="H25" s="131"/>
      <c r="I25" s="76"/>
      <c r="J25" s="76" t="s">
        <v>412</v>
      </c>
      <c r="K25" s="76">
        <f>(2.28568/3)*13</f>
        <v>9.9046133333333337</v>
      </c>
      <c r="L25" s="128"/>
      <c r="M25" s="85"/>
      <c r="N25" s="77"/>
      <c r="O25" s="77"/>
      <c r="P25" s="122"/>
      <c r="Q25" s="80"/>
      <c r="R25" s="188" t="s">
        <v>408</v>
      </c>
      <c r="S25" s="80">
        <f>1-S28</f>
        <v>0</v>
      </c>
      <c r="T25" s="117">
        <f>P27*S25</f>
        <v>0</v>
      </c>
      <c r="U25" s="170">
        <f>G17*K24*O27*S25</f>
        <v>0</v>
      </c>
      <c r="V25" s="168">
        <f>S26+O28+K25+G18</f>
        <v>22.21671863666667</v>
      </c>
      <c r="W25" s="168">
        <f>52-V25</f>
        <v>29.78328136333333</v>
      </c>
      <c r="X25" s="169" t="e">
        <f>(((V25*#REF!)/52))+((W25*#REF!)/52)</f>
        <v>#REF!</v>
      </c>
      <c r="Y25" s="169" t="e">
        <f t="shared" si="1"/>
        <v>#REF!</v>
      </c>
      <c r="Z25" s="208">
        <f>T25</f>
        <v>0</v>
      </c>
      <c r="AA25" s="169">
        <v>0</v>
      </c>
      <c r="AB25" s="171">
        <f t="shared" si="2"/>
        <v>52</v>
      </c>
      <c r="AC25" s="171" t="e">
        <f>(((AA25*#REF!)/52))+((AB25*#REF!)/52)</f>
        <v>#REF!</v>
      </c>
      <c r="AD25" s="171" t="e">
        <f t="shared" si="3"/>
        <v>#REF!</v>
      </c>
      <c r="AE25" s="169">
        <v>0</v>
      </c>
      <c r="AF25" s="169">
        <v>0</v>
      </c>
      <c r="AG25" s="251">
        <f t="shared" si="4"/>
        <v>0</v>
      </c>
      <c r="AH25" s="251">
        <f t="shared" si="5"/>
        <v>0</v>
      </c>
      <c r="AI25" s="206"/>
      <c r="AJ25" s="459"/>
      <c r="AK25" s="460"/>
      <c r="AL25" s="202"/>
    </row>
    <row r="26" spans="1:38" ht="25.2" customHeight="1" x14ac:dyDescent="0.4">
      <c r="A26" s="74"/>
      <c r="B26" s="74"/>
      <c r="C26" s="66"/>
      <c r="D26" s="74"/>
      <c r="E26" s="98"/>
      <c r="F26" s="75"/>
      <c r="G26" s="75"/>
      <c r="H26" s="131"/>
      <c r="I26" s="76"/>
      <c r="J26" s="76"/>
      <c r="K26" s="76"/>
      <c r="L26" s="128"/>
      <c r="M26" s="85"/>
      <c r="N26" s="81"/>
      <c r="O26" s="77"/>
      <c r="P26" s="122"/>
      <c r="Q26" s="82"/>
      <c r="R26" s="78" t="s">
        <v>412</v>
      </c>
      <c r="S26" s="78">
        <f>(0/3)*13</f>
        <v>0</v>
      </c>
      <c r="T26" s="118"/>
      <c r="U26" s="165"/>
      <c r="V26" s="165"/>
      <c r="W26" s="164"/>
      <c r="X26" s="171"/>
      <c r="Y26" s="171"/>
      <c r="Z26" s="209"/>
      <c r="AA26" s="171"/>
      <c r="AB26" s="229"/>
      <c r="AC26" s="229"/>
      <c r="AD26" s="229"/>
      <c r="AE26" s="171"/>
      <c r="AF26" s="171"/>
      <c r="AG26" s="253"/>
      <c r="AH26" s="253"/>
      <c r="AI26" s="206"/>
      <c r="AJ26" s="459" t="s">
        <v>419</v>
      </c>
      <c r="AK26" s="463">
        <f>IF(AA7&gt;=13,U7,0)+IF(AA10&gt;=13,U10,0)+IF(AA13&gt;=13,U13,0)+IF(AA16&gt;=13,U16,0)+IF(AA19&gt;=13,U19,0)+IF(AA22&gt;=13,U22,0)+IF(AA25&gt;=13,U25,0)+IF(AA28&gt;=13,U28,0)+IF(AA31&gt;=13,U31,0)+IF(AA34&gt;=13,U34,0)+IF(AA37&gt;=13,U37,0)+IF(AA40&gt;=13,U40,0)+IF(AA43&gt;=13,U43,0)+IF(AA46&gt;=13,U46,0)+IF(AA49&gt;=13,U49,0)+IF(AA52&gt;=13,U52,0)</f>
        <v>0.31835587251261449</v>
      </c>
      <c r="AL26" s="203"/>
    </row>
    <row r="27" spans="1:38" ht="25.2" customHeight="1" x14ac:dyDescent="0.4">
      <c r="A27" s="74"/>
      <c r="B27" s="103"/>
      <c r="C27" s="74"/>
      <c r="D27" s="74"/>
      <c r="E27" s="98"/>
      <c r="F27" s="75"/>
      <c r="G27" s="75"/>
      <c r="H27" s="131"/>
      <c r="I27" s="76"/>
      <c r="J27" s="76"/>
      <c r="K27" s="76"/>
      <c r="L27" s="128"/>
      <c r="M27" s="93"/>
      <c r="N27" s="187" t="s">
        <v>396</v>
      </c>
      <c r="O27" s="83">
        <v>0.84297650000000002</v>
      </c>
      <c r="P27" s="116">
        <f>L24*O27</f>
        <v>12588.634600864174</v>
      </c>
      <c r="Q27" s="82"/>
      <c r="R27" s="79"/>
      <c r="S27" s="78"/>
      <c r="T27" s="118"/>
      <c r="U27" s="165"/>
      <c r="V27" s="165"/>
      <c r="W27" s="164"/>
      <c r="X27" s="171"/>
      <c r="Y27" s="171"/>
      <c r="Z27" s="209"/>
      <c r="AA27" s="171"/>
      <c r="AB27" s="171"/>
      <c r="AC27" s="171"/>
      <c r="AD27" s="171"/>
      <c r="AE27" s="171"/>
      <c r="AF27" s="171"/>
      <c r="AG27" s="251"/>
      <c r="AH27" s="251"/>
      <c r="AI27" s="206"/>
      <c r="AJ27" s="459"/>
      <c r="AK27" s="464"/>
      <c r="AL27" s="200"/>
    </row>
    <row r="28" spans="1:38" ht="25.2" customHeight="1" x14ac:dyDescent="0.4">
      <c r="A28" s="104"/>
      <c r="B28" s="185" t="s">
        <v>408</v>
      </c>
      <c r="C28" s="119">
        <f>Specification!D25</f>
        <v>190020.19756798513</v>
      </c>
      <c r="D28" s="105"/>
      <c r="E28" s="98"/>
      <c r="F28" s="75"/>
      <c r="G28" s="75"/>
      <c r="H28" s="131"/>
      <c r="I28" s="76"/>
      <c r="J28" s="76"/>
      <c r="K28" s="76"/>
      <c r="L28" s="128"/>
      <c r="M28" s="77"/>
      <c r="N28" s="77" t="s">
        <v>412</v>
      </c>
      <c r="O28" s="77">
        <f>(2.791059/3)*13</f>
        <v>12.094589000000001</v>
      </c>
      <c r="P28" s="122"/>
      <c r="Q28" s="86"/>
      <c r="R28" s="188" t="s">
        <v>396</v>
      </c>
      <c r="S28" s="80">
        <v>1</v>
      </c>
      <c r="T28" s="117">
        <f>P27*S28</f>
        <v>12588.634600864174</v>
      </c>
      <c r="U28" s="170">
        <f>G17*K24*O27*S28</f>
        <v>6.6248929124285497E-2</v>
      </c>
      <c r="V28" s="168">
        <f>S29+O28+K25+G18</f>
        <v>35.216718636666663</v>
      </c>
      <c r="W28" s="168">
        <f>52-V28</f>
        <v>16.783281363333337</v>
      </c>
      <c r="X28" s="169" t="e">
        <f>(((V28*#REF!)/52))+((W28*#REF!)/52)</f>
        <v>#REF!</v>
      </c>
      <c r="Y28" s="169" t="e">
        <f t="shared" si="1"/>
        <v>#REF!</v>
      </c>
      <c r="Z28" s="208">
        <f>T28</f>
        <v>12588.634600864174</v>
      </c>
      <c r="AA28" s="169">
        <f>(8.147443/12)*52</f>
        <v>35.305586333333338</v>
      </c>
      <c r="AB28" s="171">
        <f t="shared" si="2"/>
        <v>16.694413666666662</v>
      </c>
      <c r="AC28" s="171" t="e">
        <f>(((AA28*#REF!)/52))+((AB28*#REF!)/52)</f>
        <v>#REF!</v>
      </c>
      <c r="AD28" s="171" t="e">
        <f t="shared" si="3"/>
        <v>#REF!</v>
      </c>
      <c r="AE28" s="169">
        <v>31.495200000000001</v>
      </c>
      <c r="AF28" s="169">
        <v>359.46210000000002</v>
      </c>
      <c r="AG28" s="251">
        <f t="shared" si="4"/>
        <v>12691.020205111303</v>
      </c>
      <c r="AH28" s="251">
        <f t="shared" si="5"/>
        <v>159762616.07433048</v>
      </c>
      <c r="AI28" s="206"/>
      <c r="AJ28" s="459"/>
      <c r="AK28" s="464"/>
      <c r="AL28" s="200"/>
    </row>
    <row r="29" spans="1:38" ht="25.2" customHeight="1" x14ac:dyDescent="0.35">
      <c r="A29" s="74"/>
      <c r="B29" s="74" t="s">
        <v>412</v>
      </c>
      <c r="C29" s="74">
        <f>(0.2174158/3)*13</f>
        <v>0.94213513333333332</v>
      </c>
      <c r="D29" s="74"/>
      <c r="E29" s="98"/>
      <c r="F29" s="75"/>
      <c r="G29" s="75"/>
      <c r="H29" s="131"/>
      <c r="I29" s="76"/>
      <c r="J29" s="76"/>
      <c r="K29" s="76"/>
      <c r="L29" s="128"/>
      <c r="M29" s="77"/>
      <c r="N29" s="77"/>
      <c r="O29" s="77"/>
      <c r="P29" s="122"/>
      <c r="Q29" s="78"/>
      <c r="R29" s="78" t="s">
        <v>412</v>
      </c>
      <c r="S29" s="78">
        <f>(3/3)*13</f>
        <v>13</v>
      </c>
      <c r="T29" s="118"/>
      <c r="U29" s="165"/>
      <c r="V29" s="165"/>
      <c r="W29" s="164"/>
      <c r="X29" s="171"/>
      <c r="Y29" s="171"/>
      <c r="Z29" s="209"/>
      <c r="AA29" s="171"/>
      <c r="AB29" s="229"/>
      <c r="AC29" s="229"/>
      <c r="AD29" s="229"/>
      <c r="AE29" s="171"/>
      <c r="AF29" s="171"/>
      <c r="AG29" s="253"/>
      <c r="AH29" s="253"/>
      <c r="AI29" s="206"/>
      <c r="AJ29" s="459"/>
      <c r="AK29" s="464"/>
      <c r="AL29" s="201">
        <v>0.22</v>
      </c>
    </row>
    <row r="30" spans="1:38" ht="25.2" customHeight="1" x14ac:dyDescent="0.4">
      <c r="A30" s="74"/>
      <c r="B30" s="74"/>
      <c r="C30" s="74"/>
      <c r="D30" s="74"/>
      <c r="E30" s="98"/>
      <c r="F30" s="75"/>
      <c r="G30" s="75"/>
      <c r="H30" s="131"/>
      <c r="I30" s="76"/>
      <c r="J30" s="76"/>
      <c r="K30" s="76"/>
      <c r="L30" s="128"/>
      <c r="M30" s="77"/>
      <c r="N30" s="77"/>
      <c r="O30" s="77"/>
      <c r="P30" s="122"/>
      <c r="Q30" s="78"/>
      <c r="R30" s="79"/>
      <c r="S30" s="78"/>
      <c r="T30" s="118"/>
      <c r="U30" s="165"/>
      <c r="V30" s="165"/>
      <c r="W30" s="164"/>
      <c r="X30" s="171"/>
      <c r="Y30" s="171"/>
      <c r="Z30" s="209"/>
      <c r="AA30" s="171"/>
      <c r="AB30" s="171"/>
      <c r="AC30" s="171"/>
      <c r="AD30" s="171"/>
      <c r="AE30" s="171"/>
      <c r="AF30" s="171"/>
      <c r="AG30" s="251"/>
      <c r="AH30" s="251"/>
      <c r="AI30" s="206"/>
      <c r="AJ30" s="459"/>
      <c r="AK30" s="464"/>
      <c r="AL30" s="200"/>
    </row>
    <row r="31" spans="1:38" ht="25.2" customHeight="1" x14ac:dyDescent="0.4">
      <c r="A31" s="74"/>
      <c r="B31" s="74"/>
      <c r="C31" s="74"/>
      <c r="D31" s="74"/>
      <c r="E31" s="98"/>
      <c r="F31" s="75"/>
      <c r="G31" s="75"/>
      <c r="H31" s="175"/>
      <c r="I31" s="76"/>
      <c r="J31" s="76"/>
      <c r="K31" s="76"/>
      <c r="L31" s="128"/>
      <c r="M31" s="77"/>
      <c r="N31" s="77"/>
      <c r="O31" s="77"/>
      <c r="P31" s="122"/>
      <c r="Q31" s="80"/>
      <c r="R31" s="188" t="s">
        <v>408</v>
      </c>
      <c r="S31" s="80">
        <f>1-S34</f>
        <v>0.74226520000000007</v>
      </c>
      <c r="T31" s="117">
        <f>P33*S31</f>
        <v>3265.7973185256674</v>
      </c>
      <c r="U31" s="170">
        <f>G41*K36*O33*S31</f>
        <v>1.7186579954782101E-2</v>
      </c>
      <c r="V31" s="168">
        <f>S32+O34+K37+G42</f>
        <v>15.725022300000001</v>
      </c>
      <c r="W31" s="168">
        <f>52-V31</f>
        <v>36.274977700000001</v>
      </c>
      <c r="X31" s="169" t="e">
        <f>(((V31*#REF!)/52))+((W31*#REF!)/52)</f>
        <v>#REF!</v>
      </c>
      <c r="Y31" s="169" t="e">
        <f t="shared" si="1"/>
        <v>#REF!</v>
      </c>
      <c r="Z31" s="208">
        <f>T31</f>
        <v>3265.7973185256674</v>
      </c>
      <c r="AA31" s="169">
        <f>(3.333094/12)*52</f>
        <v>14.443407333333333</v>
      </c>
      <c r="AB31" s="171">
        <f t="shared" si="2"/>
        <v>37.556592666666667</v>
      </c>
      <c r="AC31" s="171" t="e">
        <f>(((AA31*#REF!)/52))+((AB31*#REF!)/52)</f>
        <v>#REF!</v>
      </c>
      <c r="AD31" s="171" t="e">
        <f t="shared" si="3"/>
        <v>#REF!</v>
      </c>
      <c r="AE31" s="169">
        <v>30.49174</v>
      </c>
      <c r="AF31" s="169">
        <v>221.94630000000001</v>
      </c>
      <c r="AG31" s="251">
        <f t="shared" si="4"/>
        <v>3205.6608170262002</v>
      </c>
      <c r="AH31" s="251">
        <f t="shared" si="5"/>
        <v>10469038.500346964</v>
      </c>
      <c r="AI31" s="206"/>
      <c r="AJ31" s="459"/>
      <c r="AK31" s="465"/>
      <c r="AL31" s="204"/>
    </row>
    <row r="32" spans="1:38" ht="25.2" customHeight="1" x14ac:dyDescent="0.35">
      <c r="A32" s="74"/>
      <c r="B32" s="74"/>
      <c r="C32" s="74"/>
      <c r="D32" s="74"/>
      <c r="E32" s="98"/>
      <c r="F32" s="75"/>
      <c r="G32" s="75"/>
      <c r="H32" s="131"/>
      <c r="I32" s="76"/>
      <c r="J32" s="76"/>
      <c r="K32" s="76"/>
      <c r="L32" s="128"/>
      <c r="M32" s="77"/>
      <c r="N32" s="81"/>
      <c r="O32" s="77"/>
      <c r="P32" s="122"/>
      <c r="Q32" s="82"/>
      <c r="R32" s="78" t="s">
        <v>412</v>
      </c>
      <c r="S32" s="78">
        <f>(0.425414/3)*13</f>
        <v>1.8434606666666666</v>
      </c>
      <c r="T32" s="118"/>
      <c r="U32" s="165"/>
      <c r="V32" s="165"/>
      <c r="W32" s="164"/>
      <c r="X32" s="171"/>
      <c r="Y32" s="171"/>
      <c r="Z32" s="209"/>
      <c r="AA32" s="171"/>
      <c r="AB32" s="229"/>
      <c r="AC32" s="229"/>
      <c r="AD32" s="229"/>
      <c r="AE32" s="171"/>
      <c r="AF32" s="171"/>
      <c r="AG32" s="253"/>
      <c r="AH32" s="253"/>
      <c r="AI32" s="206"/>
      <c r="AJ32" s="64"/>
      <c r="AK32" s="64"/>
    </row>
    <row r="33" spans="1:37" ht="25.2" customHeight="1" x14ac:dyDescent="0.35">
      <c r="A33" s="74"/>
      <c r="B33" s="74"/>
      <c r="C33" s="74"/>
      <c r="D33" s="74"/>
      <c r="E33" s="98"/>
      <c r="F33" s="75"/>
      <c r="G33" s="75"/>
      <c r="H33" s="131"/>
      <c r="I33" s="76"/>
      <c r="J33" s="76"/>
      <c r="K33" s="76"/>
      <c r="L33" s="128"/>
      <c r="M33" s="83"/>
      <c r="N33" s="187" t="s">
        <v>408</v>
      </c>
      <c r="O33" s="83">
        <f>1-O39</f>
        <v>0.75820470000000006</v>
      </c>
      <c r="P33" s="116">
        <f>L36*O33</f>
        <v>4399.7715621393363</v>
      </c>
      <c r="Q33" s="82"/>
      <c r="R33" s="79"/>
      <c r="S33" s="78"/>
      <c r="T33" s="118"/>
      <c r="U33" s="165"/>
      <c r="V33" s="165"/>
      <c r="W33" s="164"/>
      <c r="X33" s="171"/>
      <c r="Y33" s="171"/>
      <c r="Z33" s="209"/>
      <c r="AA33" s="171"/>
      <c r="AB33" s="171"/>
      <c r="AC33" s="171"/>
      <c r="AD33" s="171"/>
      <c r="AE33" s="171"/>
      <c r="AF33" s="171"/>
      <c r="AG33" s="251"/>
      <c r="AH33" s="251"/>
      <c r="AI33" s="206"/>
      <c r="AJ33" s="64"/>
      <c r="AK33" s="64"/>
    </row>
    <row r="34" spans="1:37" ht="25.2" customHeight="1" x14ac:dyDescent="0.35">
      <c r="A34" s="74"/>
      <c r="B34" s="74"/>
      <c r="C34" s="74"/>
      <c r="D34" s="74"/>
      <c r="E34" s="98"/>
      <c r="F34" s="75"/>
      <c r="G34" s="75"/>
      <c r="H34" s="131"/>
      <c r="I34" s="76"/>
      <c r="J34" s="76"/>
      <c r="K34" s="76"/>
      <c r="L34" s="128"/>
      <c r="M34" s="85"/>
      <c r="N34" s="77" t="s">
        <v>412</v>
      </c>
      <c r="O34" s="77">
        <f>(0/3)*13</f>
        <v>0</v>
      </c>
      <c r="P34" s="122"/>
      <c r="Q34" s="86"/>
      <c r="R34" s="188" t="s">
        <v>396</v>
      </c>
      <c r="S34" s="80">
        <v>0.25773479999999999</v>
      </c>
      <c r="T34" s="117">
        <f>P33*S34</f>
        <v>1133.9742436136694</v>
      </c>
      <c r="U34" s="170">
        <f>G41*K36*O33*S34</f>
        <v>5.9676511135504842E-3</v>
      </c>
      <c r="V34" s="168">
        <f>S35+O34+K37+G42</f>
        <v>25.759206633333335</v>
      </c>
      <c r="W34" s="168">
        <f>52-V34</f>
        <v>26.240793366666665</v>
      </c>
      <c r="X34" s="169" t="e">
        <f>(((V34*#REF!)/52))+((W34*#REF!)/52)</f>
        <v>#REF!</v>
      </c>
      <c r="Y34" s="169" t="e">
        <f t="shared" si="1"/>
        <v>#REF!</v>
      </c>
      <c r="Z34" s="208">
        <f>T34</f>
        <v>1133.9742436136694</v>
      </c>
      <c r="AA34" s="169">
        <f>(7.151758/12)*52</f>
        <v>30.990951333333335</v>
      </c>
      <c r="AB34" s="171">
        <f t="shared" si="2"/>
        <v>21.009048666666665</v>
      </c>
      <c r="AC34" s="171" t="e">
        <f>(((AA34*#REF!)/52))+((AB34*#REF!)/52)</f>
        <v>#REF!</v>
      </c>
      <c r="AD34" s="171" t="e">
        <f t="shared" si="3"/>
        <v>#REF!</v>
      </c>
      <c r="AE34" s="169">
        <v>35.106009999999998</v>
      </c>
      <c r="AF34" s="169">
        <v>377.84399999999999</v>
      </c>
      <c r="AG34" s="251">
        <f t="shared" si="4"/>
        <v>11709.745015592</v>
      </c>
      <c r="AH34" s="251">
        <f t="shared" si="5"/>
        <v>13278549.246964874</v>
      </c>
      <c r="AI34" s="206"/>
      <c r="AJ34" s="64"/>
      <c r="AK34" s="64"/>
    </row>
    <row r="35" spans="1:37" ht="25.2" customHeight="1" x14ac:dyDescent="0.35">
      <c r="A35" s="74"/>
      <c r="B35" s="74"/>
      <c r="C35" s="74"/>
      <c r="D35" s="74"/>
      <c r="E35" s="98"/>
      <c r="F35" s="75"/>
      <c r="G35" s="75"/>
      <c r="H35" s="131"/>
      <c r="I35" s="76"/>
      <c r="J35" s="87"/>
      <c r="K35" s="76"/>
      <c r="L35" s="128"/>
      <c r="M35" s="85"/>
      <c r="N35" s="77"/>
      <c r="O35" s="77"/>
      <c r="P35" s="122"/>
      <c r="Q35" s="78"/>
      <c r="R35" s="78" t="s">
        <v>412</v>
      </c>
      <c r="S35" s="78">
        <f>(2.740995/3)*13</f>
        <v>11.877644999999999</v>
      </c>
      <c r="T35" s="118"/>
      <c r="U35" s="165"/>
      <c r="V35" s="165"/>
      <c r="W35" s="165"/>
      <c r="X35" s="171"/>
      <c r="Y35" s="171"/>
      <c r="Z35" s="209"/>
      <c r="AA35" s="171"/>
      <c r="AB35" s="229"/>
      <c r="AC35" s="229"/>
      <c r="AD35" s="229"/>
      <c r="AE35" s="171"/>
      <c r="AF35" s="171"/>
      <c r="AG35" s="253"/>
      <c r="AH35" s="253"/>
      <c r="AI35" s="206"/>
      <c r="AJ35" s="64"/>
      <c r="AK35" s="64"/>
    </row>
    <row r="36" spans="1:37" ht="25.2" customHeight="1" x14ac:dyDescent="0.35">
      <c r="A36" s="74"/>
      <c r="B36" s="74"/>
      <c r="C36" s="74"/>
      <c r="D36" s="74"/>
      <c r="E36" s="98"/>
      <c r="F36" s="75"/>
      <c r="G36" s="75"/>
      <c r="H36" s="131"/>
      <c r="I36" s="90"/>
      <c r="J36" s="186" t="s">
        <v>408</v>
      </c>
      <c r="K36" s="90">
        <f>1-K48</f>
        <v>0.20094299999999998</v>
      </c>
      <c r="L36" s="115">
        <f>H41*K36</f>
        <v>5802.8808870999301</v>
      </c>
      <c r="M36" s="85"/>
      <c r="N36" s="77"/>
      <c r="O36" s="77"/>
      <c r="P36" s="122"/>
      <c r="Q36" s="78"/>
      <c r="R36" s="79"/>
      <c r="S36" s="78"/>
      <c r="T36" s="118"/>
      <c r="U36" s="165"/>
      <c r="V36" s="165"/>
      <c r="W36" s="165"/>
      <c r="X36" s="171"/>
      <c r="Y36" s="171"/>
      <c r="Z36" s="209"/>
      <c r="AA36" s="171"/>
      <c r="AB36" s="171"/>
      <c r="AC36" s="171"/>
      <c r="AD36" s="171"/>
      <c r="AE36" s="171"/>
      <c r="AF36" s="171"/>
      <c r="AG36" s="251"/>
      <c r="AH36" s="251"/>
      <c r="AI36" s="206"/>
      <c r="AJ36" s="64"/>
      <c r="AK36" s="64"/>
    </row>
    <row r="37" spans="1:37" ht="25.2" customHeight="1" x14ac:dyDescent="0.35">
      <c r="A37" s="74"/>
      <c r="B37" s="74"/>
      <c r="C37" s="74"/>
      <c r="D37" s="74"/>
      <c r="E37" s="98"/>
      <c r="F37" s="75"/>
      <c r="G37" s="75"/>
      <c r="H37" s="131"/>
      <c r="I37" s="91"/>
      <c r="J37" s="76" t="s">
        <v>412</v>
      </c>
      <c r="K37" s="76">
        <f>(0.9661573/3)*13</f>
        <v>4.1866816333333334</v>
      </c>
      <c r="L37" s="128"/>
      <c r="M37" s="85"/>
      <c r="N37" s="77"/>
      <c r="O37" s="77"/>
      <c r="P37" s="122"/>
      <c r="Q37" s="80"/>
      <c r="R37" s="188" t="s">
        <v>408</v>
      </c>
      <c r="S37" s="80">
        <f>1-S40</f>
        <v>0.159022</v>
      </c>
      <c r="T37" s="117">
        <f>P39*S37</f>
        <v>223.12525107388353</v>
      </c>
      <c r="U37" s="170">
        <f>G41*K36*O39*S37</f>
        <v>1.1742186037568671E-3</v>
      </c>
      <c r="V37" s="168">
        <f>S38+O40+K37+G42</f>
        <v>24.754362966666669</v>
      </c>
      <c r="W37" s="168">
        <f>52-V37</f>
        <v>27.245637033333331</v>
      </c>
      <c r="X37" s="169" t="e">
        <f>(((V37*#REF!)/52))+((W37*#REF!)/52)</f>
        <v>#REF!</v>
      </c>
      <c r="Y37" s="169" t="e">
        <f t="shared" si="1"/>
        <v>#REF!</v>
      </c>
      <c r="Z37" s="208">
        <f>T37</f>
        <v>223.12525107388353</v>
      </c>
      <c r="AA37" s="169">
        <f>(4/12)*52</f>
        <v>17.333333333333332</v>
      </c>
      <c r="AB37" s="171">
        <f t="shared" si="2"/>
        <v>34.666666666666671</v>
      </c>
      <c r="AC37" s="171" t="e">
        <f>(((AA37*#REF!)/52))+((AB37*#REF!)/52)</f>
        <v>#REF!</v>
      </c>
      <c r="AD37" s="171" t="e">
        <f t="shared" si="3"/>
        <v>#REF!</v>
      </c>
      <c r="AE37" s="169">
        <v>33.5</v>
      </c>
      <c r="AF37" s="169">
        <v>351.1764</v>
      </c>
      <c r="AG37" s="251">
        <f t="shared" si="4"/>
        <v>6087.0575999999992</v>
      </c>
      <c r="AH37" s="251">
        <f t="shared" si="5"/>
        <v>1358176.2553011908</v>
      </c>
      <c r="AI37" s="206"/>
      <c r="AJ37" s="64"/>
      <c r="AK37" s="64"/>
    </row>
    <row r="38" spans="1:37" ht="25.2" customHeight="1" x14ac:dyDescent="0.35">
      <c r="A38" s="74"/>
      <c r="B38" s="74"/>
      <c r="C38" s="74"/>
      <c r="D38" s="74"/>
      <c r="E38" s="98"/>
      <c r="F38" s="75"/>
      <c r="G38" s="75"/>
      <c r="H38" s="131"/>
      <c r="I38" s="92"/>
      <c r="J38" s="76"/>
      <c r="K38" s="76"/>
      <c r="L38" s="128"/>
      <c r="M38" s="85"/>
      <c r="N38" s="81"/>
      <c r="O38" s="77"/>
      <c r="P38" s="122"/>
      <c r="Q38" s="82"/>
      <c r="R38" s="78" t="s">
        <v>412</v>
      </c>
      <c r="S38" s="78">
        <f>(0/3)*13</f>
        <v>0</v>
      </c>
      <c r="T38" s="118"/>
      <c r="U38" s="165"/>
      <c r="V38" s="165"/>
      <c r="W38" s="164"/>
      <c r="X38" s="171"/>
      <c r="Y38" s="171"/>
      <c r="Z38" s="209"/>
      <c r="AA38" s="171"/>
      <c r="AB38" s="229"/>
      <c r="AC38" s="229"/>
      <c r="AD38" s="229"/>
      <c r="AE38" s="171"/>
      <c r="AF38" s="171"/>
      <c r="AG38" s="253"/>
      <c r="AH38" s="253"/>
      <c r="AI38" s="206"/>
      <c r="AJ38" s="64"/>
      <c r="AK38" s="64"/>
    </row>
    <row r="39" spans="1:37" ht="25.2" customHeight="1" x14ac:dyDescent="0.35">
      <c r="A39" s="74"/>
      <c r="B39" s="74"/>
      <c r="C39" s="74"/>
      <c r="D39" s="74"/>
      <c r="E39" s="98"/>
      <c r="F39" s="75"/>
      <c r="G39" s="75"/>
      <c r="H39" s="131"/>
      <c r="I39" s="92"/>
      <c r="J39" s="76"/>
      <c r="K39" s="76"/>
      <c r="L39" s="128"/>
      <c r="M39" s="93"/>
      <c r="N39" s="187" t="s">
        <v>396</v>
      </c>
      <c r="O39" s="83">
        <f>0.2417953</f>
        <v>0.24179529999999999</v>
      </c>
      <c r="P39" s="116">
        <f>L36*O39</f>
        <v>1403.1093249605938</v>
      </c>
      <c r="Q39" s="82"/>
      <c r="R39" s="79"/>
      <c r="S39" s="78"/>
      <c r="T39" s="118"/>
      <c r="U39" s="165"/>
      <c r="V39" s="165"/>
      <c r="W39" s="164"/>
      <c r="X39" s="171"/>
      <c r="Y39" s="171"/>
      <c r="Z39" s="209"/>
      <c r="AA39" s="171"/>
      <c r="AB39" s="171"/>
      <c r="AC39" s="171"/>
      <c r="AD39" s="171"/>
      <c r="AE39" s="171"/>
      <c r="AF39" s="171"/>
      <c r="AG39" s="251"/>
      <c r="AH39" s="251"/>
      <c r="AI39" s="206"/>
      <c r="AJ39" s="64"/>
      <c r="AK39" s="64"/>
    </row>
    <row r="40" spans="1:37" ht="25.2" customHeight="1" x14ac:dyDescent="0.35">
      <c r="A40" s="74"/>
      <c r="B40" s="74"/>
      <c r="C40" s="74"/>
      <c r="D40" s="74"/>
      <c r="E40" s="98"/>
      <c r="F40" s="106"/>
      <c r="G40" s="75"/>
      <c r="H40" s="131"/>
      <c r="I40" s="92"/>
      <c r="J40" s="76"/>
      <c r="K40" s="76"/>
      <c r="L40" s="128"/>
      <c r="M40" s="77"/>
      <c r="N40" s="77" t="s">
        <v>412</v>
      </c>
      <c r="O40" s="77">
        <f>(2.509108/3)*13</f>
        <v>10.872801333333333</v>
      </c>
      <c r="P40" s="122"/>
      <c r="Q40" s="86"/>
      <c r="R40" s="188" t="s">
        <v>396</v>
      </c>
      <c r="S40" s="80">
        <v>0.840978</v>
      </c>
      <c r="T40" s="117">
        <f>P39*S40</f>
        <v>1179.9840738867101</v>
      </c>
      <c r="U40" s="170">
        <f>G41*K36*O39*S40</f>
        <v>6.2097823757105474E-3</v>
      </c>
      <c r="V40" s="168">
        <f>S41+O40+K37+G42</f>
        <v>37.754362966666669</v>
      </c>
      <c r="W40" s="168">
        <f>52-V40</f>
        <v>14.245637033333331</v>
      </c>
      <c r="X40" s="169" t="e">
        <f>(((V40*#REF!)/52))+((W40*#REF!)/52)</f>
        <v>#REF!</v>
      </c>
      <c r="Y40" s="169" t="e">
        <f t="shared" si="1"/>
        <v>#REF!</v>
      </c>
      <c r="Z40" s="208">
        <f>T40</f>
        <v>1179.9840738867101</v>
      </c>
      <c r="AA40" s="169">
        <f>(9.17137/12)*52</f>
        <v>39.742603333333335</v>
      </c>
      <c r="AB40" s="171">
        <f t="shared" si="2"/>
        <v>12.257396666666665</v>
      </c>
      <c r="AC40" s="171" t="e">
        <f>(((AA40*#REF!)/52))+((AB40*#REF!)/52)</f>
        <v>#REF!</v>
      </c>
      <c r="AD40" s="171" t="e">
        <f t="shared" si="3"/>
        <v>#REF!</v>
      </c>
      <c r="AE40" s="169">
        <v>29.191040000000001</v>
      </c>
      <c r="AF40" s="169">
        <v>247.9622</v>
      </c>
      <c r="AG40" s="251">
        <f t="shared" si="4"/>
        <v>9854.6633562606676</v>
      </c>
      <c r="AH40" s="251">
        <f t="shared" si="5"/>
        <v>11628345.813902542</v>
      </c>
      <c r="AI40" s="206"/>
      <c r="AJ40" s="64"/>
      <c r="AK40" s="64"/>
    </row>
    <row r="41" spans="1:37" ht="25.2" customHeight="1" x14ac:dyDescent="0.35">
      <c r="A41" s="74"/>
      <c r="B41" s="74"/>
      <c r="C41" s="74"/>
      <c r="D41" s="74"/>
      <c r="E41" s="107"/>
      <c r="F41" s="184" t="s">
        <v>396</v>
      </c>
      <c r="G41" s="97">
        <v>0.15197459999999999</v>
      </c>
      <c r="H41" s="114">
        <f>C28*G41</f>
        <v>28878.24351731551</v>
      </c>
      <c r="I41" s="92"/>
      <c r="J41" s="76"/>
      <c r="K41" s="76"/>
      <c r="L41" s="128"/>
      <c r="M41" s="77"/>
      <c r="N41" s="77"/>
      <c r="O41" s="77"/>
      <c r="P41" s="122"/>
      <c r="Q41" s="78"/>
      <c r="R41" s="78" t="s">
        <v>412</v>
      </c>
      <c r="S41" s="78">
        <f>(3/3)*13</f>
        <v>13</v>
      </c>
      <c r="T41" s="118"/>
      <c r="U41" s="165"/>
      <c r="V41" s="165"/>
      <c r="W41" s="164"/>
      <c r="X41" s="171"/>
      <c r="Y41" s="171"/>
      <c r="Z41" s="209"/>
      <c r="AA41" s="171"/>
      <c r="AB41" s="229"/>
      <c r="AC41" s="229"/>
      <c r="AD41" s="229"/>
      <c r="AE41" s="171"/>
      <c r="AF41" s="171"/>
      <c r="AG41" s="253"/>
      <c r="AH41" s="253"/>
      <c r="AI41" s="206"/>
      <c r="AJ41" s="64"/>
      <c r="AK41" s="64"/>
    </row>
    <row r="42" spans="1:37" ht="25.2" customHeight="1" x14ac:dyDescent="0.35">
      <c r="A42" s="74"/>
      <c r="B42" s="74"/>
      <c r="C42" s="74"/>
      <c r="D42" s="74"/>
      <c r="E42" s="75"/>
      <c r="F42" s="75" t="s">
        <v>412</v>
      </c>
      <c r="G42" s="75">
        <f>(2.23728/3)*13</f>
        <v>9.6948800000000013</v>
      </c>
      <c r="H42" s="131"/>
      <c r="I42" s="92"/>
      <c r="J42" s="76"/>
      <c r="K42" s="76"/>
      <c r="L42" s="128"/>
      <c r="M42" s="77"/>
      <c r="N42" s="77"/>
      <c r="O42" s="77"/>
      <c r="P42" s="122"/>
      <c r="Q42" s="78"/>
      <c r="R42" s="79"/>
      <c r="S42" s="78"/>
      <c r="T42" s="118"/>
      <c r="U42" s="165"/>
      <c r="V42" s="165"/>
      <c r="W42" s="164"/>
      <c r="X42" s="171"/>
      <c r="Y42" s="171"/>
      <c r="Z42" s="209"/>
      <c r="AA42" s="171"/>
      <c r="AB42" s="171"/>
      <c r="AC42" s="171"/>
      <c r="AD42" s="171"/>
      <c r="AE42" s="171"/>
      <c r="AF42" s="171"/>
      <c r="AG42" s="251"/>
      <c r="AH42" s="251"/>
      <c r="AI42" s="206"/>
      <c r="AJ42" s="64"/>
      <c r="AK42" s="64"/>
    </row>
    <row r="43" spans="1:37" ht="25.2" customHeight="1" x14ac:dyDescent="0.35">
      <c r="A43" s="74"/>
      <c r="B43" s="74"/>
      <c r="C43" s="74"/>
      <c r="D43" s="74"/>
      <c r="E43" s="75"/>
      <c r="F43" s="75"/>
      <c r="G43" s="75"/>
      <c r="H43" s="131"/>
      <c r="I43" s="92"/>
      <c r="J43" s="76"/>
      <c r="K43" s="76"/>
      <c r="L43" s="128"/>
      <c r="M43" s="77"/>
      <c r="N43" s="77"/>
      <c r="O43" s="77"/>
      <c r="P43" s="122"/>
      <c r="Q43" s="80"/>
      <c r="R43" s="188" t="s">
        <v>408</v>
      </c>
      <c r="S43" s="80">
        <f>1-S46</f>
        <v>0.43736249999999999</v>
      </c>
      <c r="T43" s="117">
        <f>P45*S43</f>
        <v>1559.7939681307128</v>
      </c>
      <c r="U43" s="170">
        <f>G41*K48*O45*S43</f>
        <v>8.2085693420703449E-3</v>
      </c>
      <c r="V43" s="168">
        <f>S44+O46+K49+G42</f>
        <v>26.704699666666667</v>
      </c>
      <c r="W43" s="168">
        <f>52-V43</f>
        <v>25.295300333333333</v>
      </c>
      <c r="X43" s="169" t="e">
        <f>(((V43*#REF!)/52))+((W43*#REF!)/52)</f>
        <v>#REF!</v>
      </c>
      <c r="Y43" s="169" t="e">
        <f t="shared" si="1"/>
        <v>#REF!</v>
      </c>
      <c r="Z43" s="208">
        <f>T43</f>
        <v>1559.7939681307128</v>
      </c>
      <c r="AA43" s="169">
        <f>(5.992893/12)*52</f>
        <v>25.969203</v>
      </c>
      <c r="AB43" s="171">
        <f t="shared" si="2"/>
        <v>26.030797</v>
      </c>
      <c r="AC43" s="171" t="e">
        <f>(((AA43*#REF!)/52))+((AB43*#REF!)/52)</f>
        <v>#REF!</v>
      </c>
      <c r="AD43" s="171" t="e">
        <f t="shared" si="3"/>
        <v>#REF!</v>
      </c>
      <c r="AE43" s="169">
        <v>36.933520000000001</v>
      </c>
      <c r="AF43" s="169">
        <v>186.4271</v>
      </c>
      <c r="AG43" s="251">
        <f t="shared" si="4"/>
        <v>4841.3632046012999</v>
      </c>
      <c r="AH43" s="251">
        <f t="shared" si="5"/>
        <v>7551529.1240670858</v>
      </c>
      <c r="AI43" s="206"/>
      <c r="AJ43" s="64"/>
      <c r="AK43" s="64"/>
    </row>
    <row r="44" spans="1:37" ht="25.2" customHeight="1" x14ac:dyDescent="0.35">
      <c r="A44" s="74"/>
      <c r="B44" s="74"/>
      <c r="C44" s="74"/>
      <c r="D44" s="74"/>
      <c r="E44" s="75"/>
      <c r="F44" s="75"/>
      <c r="G44" s="75"/>
      <c r="H44" s="131"/>
      <c r="I44" s="92"/>
      <c r="J44" s="76"/>
      <c r="K44" s="76"/>
      <c r="L44" s="128"/>
      <c r="M44" s="77"/>
      <c r="N44" s="81"/>
      <c r="O44" s="77"/>
      <c r="P44" s="122"/>
      <c r="Q44" s="82"/>
      <c r="R44" s="78" t="s">
        <v>412</v>
      </c>
      <c r="S44" s="78">
        <f>(0/3)*13</f>
        <v>0</v>
      </c>
      <c r="T44" s="118"/>
      <c r="U44" s="165"/>
      <c r="V44" s="165"/>
      <c r="W44" s="164"/>
      <c r="X44" s="171"/>
      <c r="Y44" s="171"/>
      <c r="Z44" s="209"/>
      <c r="AA44" s="171"/>
      <c r="AB44" s="229"/>
      <c r="AC44" s="229"/>
      <c r="AD44" s="229"/>
      <c r="AE44" s="171"/>
      <c r="AF44" s="171"/>
      <c r="AG44" s="253"/>
      <c r="AH44" s="253"/>
      <c r="AI44" s="206"/>
      <c r="AJ44" s="64"/>
      <c r="AK44" s="64"/>
    </row>
    <row r="45" spans="1:37" ht="25.2" customHeight="1" x14ac:dyDescent="0.35">
      <c r="A45" s="74"/>
      <c r="B45" s="74"/>
      <c r="C45" s="74"/>
      <c r="D45" s="74"/>
      <c r="E45" s="75"/>
      <c r="F45" s="75"/>
      <c r="G45" s="75"/>
      <c r="H45" s="131"/>
      <c r="I45" s="92"/>
      <c r="J45" s="76"/>
      <c r="K45" s="76"/>
      <c r="L45" s="128"/>
      <c r="M45" s="83"/>
      <c r="N45" s="187" t="s">
        <v>408</v>
      </c>
      <c r="O45" s="83">
        <f>1-O51</f>
        <v>0.15455289999999999</v>
      </c>
      <c r="P45" s="116">
        <f>L48*O45</f>
        <v>3566.3642130514454</v>
      </c>
      <c r="Q45" s="82"/>
      <c r="R45" s="79"/>
      <c r="S45" s="78"/>
      <c r="T45" s="118"/>
      <c r="U45" s="165"/>
      <c r="V45" s="165"/>
      <c r="W45" s="164"/>
      <c r="X45" s="171"/>
      <c r="Y45" s="171"/>
      <c r="Z45" s="209"/>
      <c r="AA45" s="171"/>
      <c r="AB45" s="171"/>
      <c r="AC45" s="171"/>
      <c r="AD45" s="171"/>
      <c r="AE45" s="171"/>
      <c r="AF45" s="171"/>
      <c r="AG45" s="251"/>
      <c r="AH45" s="251"/>
      <c r="AI45" s="206"/>
      <c r="AJ45" s="64"/>
      <c r="AK45" s="64"/>
    </row>
    <row r="46" spans="1:37" ht="25.2" customHeight="1" x14ac:dyDescent="0.35">
      <c r="A46" s="74"/>
      <c r="B46" s="74"/>
      <c r="C46" s="74"/>
      <c r="D46" s="74"/>
      <c r="E46" s="75"/>
      <c r="F46" s="75"/>
      <c r="G46" s="75"/>
      <c r="H46" s="131"/>
      <c r="I46" s="92"/>
      <c r="J46" s="76"/>
      <c r="K46" s="76"/>
      <c r="L46" s="128"/>
      <c r="M46" s="85"/>
      <c r="N46" s="77" t="s">
        <v>412</v>
      </c>
      <c r="O46" s="77">
        <f>(1.068851/3)*13</f>
        <v>4.6316876666666662</v>
      </c>
      <c r="P46" s="122"/>
      <c r="Q46" s="86"/>
      <c r="R46" s="188" t="s">
        <v>396</v>
      </c>
      <c r="S46" s="80">
        <v>0.56263750000000001</v>
      </c>
      <c r="T46" s="117">
        <f>P45*S46</f>
        <v>2006.5702449207326</v>
      </c>
      <c r="U46" s="170">
        <f>G41*K48*O45*S46</f>
        <v>1.0559773490409223E-2</v>
      </c>
      <c r="V46" s="168">
        <f>S47+O46+K49+G42</f>
        <v>32.115711333333337</v>
      </c>
      <c r="W46" s="168">
        <f>52-V46</f>
        <v>19.884288666666663</v>
      </c>
      <c r="X46" s="169" t="e">
        <f>(((V46*#REF!)/52))+((W46*#REF!)/52)</f>
        <v>#REF!</v>
      </c>
      <c r="Y46" s="169" t="e">
        <f t="shared" si="1"/>
        <v>#REF!</v>
      </c>
      <c r="Z46" s="208">
        <f>T46</f>
        <v>2006.5702449207326</v>
      </c>
      <c r="AA46" s="169">
        <f>(7.701534/12)*52</f>
        <v>33.373313999999993</v>
      </c>
      <c r="AB46" s="171">
        <f t="shared" si="2"/>
        <v>18.626686000000007</v>
      </c>
      <c r="AC46" s="171" t="e">
        <f>(((AA46*#REF!)/52))+((AB46*#REF!)/52)</f>
        <v>#REF!</v>
      </c>
      <c r="AD46" s="171" t="e">
        <f t="shared" si="3"/>
        <v>#REF!</v>
      </c>
      <c r="AE46" s="169">
        <v>23.282769999999999</v>
      </c>
      <c r="AF46" s="169">
        <v>276.82400000000001</v>
      </c>
      <c r="AG46" s="251">
        <f t="shared" si="4"/>
        <v>9238.5342747359991</v>
      </c>
      <c r="AH46" s="251">
        <f t="shared" si="5"/>
        <v>18537767.982365597</v>
      </c>
      <c r="AI46" s="206"/>
      <c r="AJ46" s="64"/>
      <c r="AK46" s="64"/>
    </row>
    <row r="47" spans="1:37" ht="25.2" customHeight="1" x14ac:dyDescent="0.35">
      <c r="A47" s="74"/>
      <c r="B47" s="74"/>
      <c r="C47" s="74"/>
      <c r="D47" s="74"/>
      <c r="E47" s="75"/>
      <c r="F47" s="75"/>
      <c r="G47" s="75"/>
      <c r="H47" s="131"/>
      <c r="I47" s="92"/>
      <c r="J47" s="87"/>
      <c r="K47" s="76"/>
      <c r="L47" s="128"/>
      <c r="M47" s="85"/>
      <c r="N47" s="77"/>
      <c r="O47" s="77"/>
      <c r="P47" s="122"/>
      <c r="Q47" s="78"/>
      <c r="R47" s="78" t="s">
        <v>412</v>
      </c>
      <c r="S47" s="78">
        <f>(1.248695/3)*13</f>
        <v>5.411011666666667</v>
      </c>
      <c r="T47" s="118"/>
      <c r="U47" s="165"/>
      <c r="V47" s="165"/>
      <c r="W47" s="164"/>
      <c r="X47" s="171"/>
      <c r="Y47" s="171"/>
      <c r="Z47" s="209"/>
      <c r="AA47" s="171"/>
      <c r="AB47" s="229"/>
      <c r="AC47" s="229"/>
      <c r="AD47" s="229"/>
      <c r="AE47" s="171"/>
      <c r="AF47" s="171"/>
      <c r="AG47" s="253"/>
      <c r="AH47" s="253"/>
      <c r="AI47" s="206"/>
      <c r="AJ47" s="64"/>
      <c r="AK47" s="64"/>
    </row>
    <row r="48" spans="1:37" ht="25.2" customHeight="1" x14ac:dyDescent="0.35">
      <c r="A48" s="74"/>
      <c r="B48" s="74"/>
      <c r="C48" s="74"/>
      <c r="D48" s="74"/>
      <c r="E48" s="75"/>
      <c r="F48" s="75"/>
      <c r="G48" s="75"/>
      <c r="H48" s="131"/>
      <c r="I48" s="101"/>
      <c r="J48" s="186" t="s">
        <v>396</v>
      </c>
      <c r="K48" s="90">
        <v>0.79905700000000002</v>
      </c>
      <c r="L48" s="115">
        <f>H41*K48</f>
        <v>23075.362630215579</v>
      </c>
      <c r="M48" s="85"/>
      <c r="N48" s="77"/>
      <c r="O48" s="77"/>
      <c r="P48" s="122"/>
      <c r="Q48" s="78"/>
      <c r="R48" s="79"/>
      <c r="S48" s="78"/>
      <c r="T48" s="118"/>
      <c r="U48" s="165"/>
      <c r="V48" s="165"/>
      <c r="W48" s="164"/>
      <c r="X48" s="171"/>
      <c r="Y48" s="171"/>
      <c r="Z48" s="209"/>
      <c r="AA48" s="171"/>
      <c r="AB48" s="171"/>
      <c r="AC48" s="171"/>
      <c r="AD48" s="171"/>
      <c r="AE48" s="171"/>
      <c r="AF48" s="171"/>
      <c r="AG48" s="251"/>
      <c r="AH48" s="251"/>
      <c r="AI48" s="206"/>
      <c r="AJ48" s="64"/>
      <c r="AK48" s="64"/>
    </row>
    <row r="49" spans="1:37" ht="25.2" customHeight="1" x14ac:dyDescent="0.35">
      <c r="A49" s="74"/>
      <c r="B49" s="74"/>
      <c r="C49" s="74"/>
      <c r="D49" s="74"/>
      <c r="E49" s="75"/>
      <c r="F49" s="75"/>
      <c r="G49" s="75"/>
      <c r="H49" s="131"/>
      <c r="I49" s="76"/>
      <c r="J49" s="76" t="s">
        <v>412</v>
      </c>
      <c r="K49" s="76">
        <f>(2.856492/3)*13</f>
        <v>12.378131999999999</v>
      </c>
      <c r="L49" s="128"/>
      <c r="M49" s="85"/>
      <c r="N49" s="77"/>
      <c r="O49" s="77"/>
      <c r="P49" s="122"/>
      <c r="Q49" s="80"/>
      <c r="R49" s="188" t="s">
        <v>408</v>
      </c>
      <c r="S49" s="80">
        <f>1-S52</f>
        <v>5.7660099999999992E-2</v>
      </c>
      <c r="T49" s="117">
        <f>P51*S49</f>
        <v>1124.8907996335256</v>
      </c>
      <c r="U49" s="170">
        <f>G41*K48*O51*S49</f>
        <v>5.9198485952055907E-3</v>
      </c>
      <c r="V49" s="168">
        <f>S50+O52+K49+G42</f>
        <v>41.853413333333336</v>
      </c>
      <c r="W49" s="168">
        <f>52-V49</f>
        <v>10.146586666666664</v>
      </c>
      <c r="X49" s="169" t="e">
        <f>(((V49*#REF!)/52))+((W49*#REF!)/52)</f>
        <v>#REF!</v>
      </c>
      <c r="Y49" s="169" t="e">
        <f t="shared" si="1"/>
        <v>#REF!</v>
      </c>
      <c r="Z49" s="208">
        <f>T49</f>
        <v>1124.8907996335256</v>
      </c>
      <c r="AA49" s="169">
        <f>(9.623736/12)*52</f>
        <v>41.702855999999997</v>
      </c>
      <c r="AB49" s="171">
        <f t="shared" si="2"/>
        <v>10.297144000000003</v>
      </c>
      <c r="AC49" s="171" t="e">
        <f>(((AA49*#REF!)/52))+((AB49*#REF!)/52)</f>
        <v>#REF!</v>
      </c>
      <c r="AD49" s="171" t="e">
        <f t="shared" si="3"/>
        <v>#REF!</v>
      </c>
      <c r="AE49" s="227">
        <v>35.386339999999997</v>
      </c>
      <c r="AF49" s="227">
        <v>169.10919999999999</v>
      </c>
      <c r="AG49" s="251">
        <f t="shared" si="4"/>
        <v>7052.3366158751987</v>
      </c>
      <c r="AH49" s="251">
        <f t="shared" si="5"/>
        <v>7933108.5751166446</v>
      </c>
      <c r="AI49" s="228"/>
      <c r="AJ49" s="64"/>
      <c r="AK49" s="64"/>
    </row>
    <row r="50" spans="1:37" ht="25.2" customHeight="1" x14ac:dyDescent="0.35">
      <c r="A50" s="74"/>
      <c r="B50" s="74"/>
      <c r="C50" s="74"/>
      <c r="D50" s="74"/>
      <c r="E50" s="75"/>
      <c r="F50" s="75"/>
      <c r="G50" s="75"/>
      <c r="H50" s="131"/>
      <c r="I50" s="76"/>
      <c r="J50" s="76"/>
      <c r="K50" s="76"/>
      <c r="L50" s="128"/>
      <c r="M50" s="85"/>
      <c r="N50" s="81"/>
      <c r="O50" s="77"/>
      <c r="P50" s="122"/>
      <c r="Q50" s="82"/>
      <c r="R50" s="78" t="s">
        <v>412</v>
      </c>
      <c r="S50" s="78">
        <f>(1.731859/3)*13</f>
        <v>7.5047223333333335</v>
      </c>
      <c r="T50" s="118"/>
      <c r="U50" s="165"/>
      <c r="V50" s="165"/>
      <c r="W50" s="164"/>
      <c r="X50" s="171"/>
      <c r="Y50" s="171"/>
      <c r="Z50" s="209"/>
      <c r="AA50" s="171"/>
      <c r="AB50" s="229"/>
      <c r="AC50" s="229"/>
      <c r="AD50" s="229"/>
      <c r="AE50" s="171"/>
      <c r="AF50" s="171"/>
      <c r="AG50" s="253"/>
      <c r="AH50" s="253"/>
      <c r="AI50" s="206"/>
      <c r="AJ50" s="64"/>
      <c r="AK50" s="64"/>
    </row>
    <row r="51" spans="1:37" ht="25.2" customHeight="1" x14ac:dyDescent="0.35">
      <c r="A51" s="74"/>
      <c r="B51" s="74"/>
      <c r="C51" s="74"/>
      <c r="D51" s="74"/>
      <c r="E51" s="75"/>
      <c r="F51" s="75"/>
      <c r="G51" s="75"/>
      <c r="H51" s="131"/>
      <c r="I51" s="76"/>
      <c r="J51" s="76"/>
      <c r="K51" s="76"/>
      <c r="L51" s="128"/>
      <c r="M51" s="93"/>
      <c r="N51" s="187" t="s">
        <v>396</v>
      </c>
      <c r="O51" s="83">
        <v>0.84544710000000001</v>
      </c>
      <c r="P51" s="116">
        <f>L48*O51</f>
        <v>19508.998417164134</v>
      </c>
      <c r="Q51" s="82"/>
      <c r="R51" s="79"/>
      <c r="S51" s="78"/>
      <c r="T51" s="118"/>
      <c r="U51" s="165"/>
      <c r="V51" s="165"/>
      <c r="W51" s="164"/>
      <c r="X51" s="171"/>
      <c r="Y51" s="171"/>
      <c r="Z51" s="209"/>
      <c r="AA51" s="171"/>
      <c r="AB51" s="171"/>
      <c r="AC51" s="171"/>
      <c r="AD51" s="171"/>
      <c r="AE51" s="171"/>
      <c r="AF51" s="171"/>
      <c r="AG51" s="251"/>
      <c r="AH51" s="251"/>
      <c r="AI51" s="206"/>
      <c r="AJ51" s="64"/>
      <c r="AK51" s="64"/>
    </row>
    <row r="52" spans="1:37" ht="25.2" customHeight="1" x14ac:dyDescent="0.35">
      <c r="A52" s="74"/>
      <c r="B52" s="74"/>
      <c r="C52" s="74"/>
      <c r="D52" s="74"/>
      <c r="E52" s="75"/>
      <c r="F52" s="75"/>
      <c r="G52" s="75"/>
      <c r="H52" s="131"/>
      <c r="I52" s="76"/>
      <c r="J52" s="76"/>
      <c r="K52" s="76"/>
      <c r="L52" s="128"/>
      <c r="M52" s="77"/>
      <c r="N52" s="77" t="s">
        <v>412</v>
      </c>
      <c r="O52" s="77">
        <f>(2.832849/3)*13</f>
        <v>12.275679</v>
      </c>
      <c r="P52" s="122"/>
      <c r="Q52" s="86"/>
      <c r="R52" s="188" t="s">
        <v>396</v>
      </c>
      <c r="S52" s="80">
        <v>0.94233990000000001</v>
      </c>
      <c r="T52" s="117">
        <f>P51*S52</f>
        <v>18384.107617530608</v>
      </c>
      <c r="U52" s="170">
        <f>G41*K48*O51*S52</f>
        <v>9.674817652451484E-2</v>
      </c>
      <c r="V52" s="168">
        <f>S53+O52+K49+G42</f>
        <v>47.348691000000002</v>
      </c>
      <c r="W52" s="168">
        <f>52-V52</f>
        <v>4.6513089999999977</v>
      </c>
      <c r="X52" s="169" t="e">
        <f>(((V52*#REF!)/52))+((W52*#REF!)/52)</f>
        <v>#REF!</v>
      </c>
      <c r="Y52" s="169" t="e">
        <f>T52*X52</f>
        <v>#REF!</v>
      </c>
      <c r="Z52" s="208">
        <f>T52</f>
        <v>18384.107617530608</v>
      </c>
      <c r="AA52" s="169">
        <f>(10.83806/12)*52</f>
        <v>46.96492666666667</v>
      </c>
      <c r="AB52" s="169">
        <f t="shared" si="2"/>
        <v>5.0350733333333295</v>
      </c>
      <c r="AC52" s="171" t="e">
        <f>(((AA52*#REF!)/52))+((AB52*#REF!)/52)</f>
        <v>#REF!</v>
      </c>
      <c r="AD52" s="171" t="e">
        <f t="shared" si="3"/>
        <v>#REF!</v>
      </c>
      <c r="AE52" s="169">
        <v>31.245450000000002</v>
      </c>
      <c r="AF52" s="169">
        <v>345.97969999999998</v>
      </c>
      <c r="AG52" s="249">
        <f t="shared" si="4"/>
        <v>16248.911238655333</v>
      </c>
      <c r="AH52" s="249">
        <f t="shared" si="5"/>
        <v>298721732.87914222</v>
      </c>
      <c r="AI52" s="206"/>
      <c r="AJ52" s="64"/>
      <c r="AK52" s="64"/>
    </row>
    <row r="53" spans="1:37" ht="25.2" customHeight="1" x14ac:dyDescent="0.35">
      <c r="A53" s="108"/>
      <c r="B53" s="108"/>
      <c r="C53" s="108"/>
      <c r="D53" s="108"/>
      <c r="E53" s="109"/>
      <c r="F53" s="109"/>
      <c r="G53" s="109"/>
      <c r="H53" s="133"/>
      <c r="I53" s="110"/>
      <c r="J53" s="110"/>
      <c r="K53" s="110"/>
      <c r="L53" s="129"/>
      <c r="M53" s="111"/>
      <c r="N53" s="111"/>
      <c r="O53" s="111"/>
      <c r="P53" s="124"/>
      <c r="Q53" s="112"/>
      <c r="R53" s="112" t="s">
        <v>412</v>
      </c>
      <c r="S53" s="160">
        <f>(3/3)*13</f>
        <v>13</v>
      </c>
      <c r="T53" s="126"/>
      <c r="W53" s="167"/>
      <c r="AC53" s="247"/>
      <c r="AD53" s="247"/>
    </row>
    <row r="54" spans="1:37" ht="25.2" customHeight="1" x14ac:dyDescent="0.3">
      <c r="U54" s="166"/>
      <c r="Z54" s="215" t="e">
        <f>SUM(Z7:Z52)</f>
        <v>#REF!</v>
      </c>
    </row>
    <row r="55" spans="1:37" ht="25.2" customHeight="1" x14ac:dyDescent="0.3"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I55" s="166"/>
    </row>
    <row r="56" spans="1:37" ht="25.2" customHeight="1" x14ac:dyDescent="0.35">
      <c r="A56" s="64"/>
      <c r="B56" s="120"/>
      <c r="C56" s="120" t="s">
        <v>390</v>
      </c>
      <c r="D56" s="120" t="s">
        <v>391</v>
      </c>
      <c r="E56" s="120" t="s">
        <v>392</v>
      </c>
      <c r="F56" s="120" t="s">
        <v>393</v>
      </c>
      <c r="H56"/>
      <c r="L56"/>
      <c r="P56"/>
      <c r="T56"/>
    </row>
    <row r="57" spans="1:37" ht="25.2" customHeight="1" x14ac:dyDescent="0.35">
      <c r="A57" s="448" t="s">
        <v>8</v>
      </c>
      <c r="B57" s="461"/>
      <c r="C57" s="136">
        <f>$C$28</f>
        <v>190020.19756798513</v>
      </c>
      <c r="D57" s="136">
        <f t="shared" ref="D57:F57" si="6">$C$28</f>
        <v>190020.19756798513</v>
      </c>
      <c r="E57" s="136">
        <f t="shared" si="6"/>
        <v>190020.19756798513</v>
      </c>
      <c r="F57" s="136">
        <f t="shared" si="6"/>
        <v>190020.19756798513</v>
      </c>
      <c r="H57"/>
      <c r="L57"/>
      <c r="P57"/>
      <c r="T57"/>
    </row>
    <row r="58" spans="1:37" ht="25.2" customHeight="1" x14ac:dyDescent="0.35">
      <c r="A58" s="448" t="s">
        <v>406</v>
      </c>
      <c r="B58" s="461"/>
      <c r="C58" s="136">
        <f>H41</f>
        <v>28878.24351731551</v>
      </c>
      <c r="D58" s="136">
        <f>L24+L48</f>
        <v>38008.916057700422</v>
      </c>
      <c r="E58" s="136">
        <f>P15+P27+P39+P51</f>
        <v>50911.882006160493</v>
      </c>
      <c r="F58" s="136">
        <f>T10+T16+T22+T28+T34+T40+T46+T52</f>
        <v>60186.3606663506</v>
      </c>
      <c r="H58"/>
      <c r="L58"/>
      <c r="P58"/>
      <c r="R58" s="113"/>
      <c r="T58"/>
    </row>
    <row r="59" spans="1:37" ht="25.2" customHeight="1" x14ac:dyDescent="0.35">
      <c r="A59" s="448" t="s">
        <v>403</v>
      </c>
      <c r="B59" s="461"/>
      <c r="C59" s="137">
        <f>C58/C57</f>
        <v>0.15197459999999999</v>
      </c>
      <c r="D59" s="137">
        <f t="shared" ref="D59:F59" si="7">D58/D57</f>
        <v>0.20002566329351201</v>
      </c>
      <c r="E59" s="137">
        <f t="shared" si="7"/>
        <v>0.26792879208509041</v>
      </c>
      <c r="F59" s="137">
        <f t="shared" si="7"/>
        <v>0.31673664924391637</v>
      </c>
      <c r="H59"/>
      <c r="L59"/>
      <c r="P59"/>
      <c r="T59"/>
    </row>
    <row r="60" spans="1:37" ht="25.2" customHeight="1" x14ac:dyDescent="0.35">
      <c r="A60" s="448" t="s">
        <v>424</v>
      </c>
      <c r="B60" s="461"/>
      <c r="C60" s="193">
        <f>$G$18*($H$17/$C$28)+$G$42*($H$41/$C$28)</f>
        <v>1.6578348601887716</v>
      </c>
      <c r="D60" s="138">
        <f>$K$13*($L$12/$C$28)+$K$25*($L$24/$C$28)+$K$37*($L$36/$C$28)+$K$49*($L$48/$C$28)</f>
        <v>2.4549301786839077</v>
      </c>
      <c r="E60" s="138">
        <f>$O$10*($P$9/$C$28)+$O$16*($P$15/$C$28)+$O$22*($P$21/$C$28)+$O$28*($P$27/$C$28)+$O$34*($P$33/$C$28)+$O$40*($P$39/$C$28)+$O$46*($P$45/$C$28)+$O$52*($P$51/$C$28)</f>
        <v>3.0934653632676916</v>
      </c>
      <c r="F60" s="138">
        <f>S8*(T7/C28)+S11*(T10/C28)+S14*(T13/C28)+S17*(T16/C28)+S20*(T19/C28)+S23*(T22/C28)+S26*(T25/C28)+S29*(T28/C28)+S32*(T31/C28) +S35*(T34/C28) +S38*(T37/C28) +S41*(T40/C28) +S44*(T43/C28) +S47*(T46/C28) +S50*(T49/C28) +S53*(T52/C28)</f>
        <v>4.1078064027938215</v>
      </c>
      <c r="H60"/>
      <c r="L60"/>
      <c r="P60"/>
      <c r="T60"/>
    </row>
    <row r="61" spans="1:37" ht="25.2" customHeight="1" x14ac:dyDescent="0.35">
      <c r="A61" s="448" t="s">
        <v>425</v>
      </c>
      <c r="B61" s="461"/>
      <c r="C61" s="138" t="e">
        <f>$C$60*#REF!</f>
        <v>#REF!</v>
      </c>
      <c r="D61" s="138" t="e">
        <f>$D$60*#REF!</f>
        <v>#REF!</v>
      </c>
      <c r="E61" s="138" t="e">
        <f>$E$60*#REF!</f>
        <v>#REF!</v>
      </c>
      <c r="F61" s="138" t="e">
        <f>$F$60*#REF!</f>
        <v>#REF!</v>
      </c>
      <c r="H61"/>
      <c r="L61"/>
      <c r="P61"/>
      <c r="T61"/>
    </row>
    <row r="62" spans="1:37" ht="25.2" customHeight="1" x14ac:dyDescent="0.35">
      <c r="A62" s="448" t="s">
        <v>404</v>
      </c>
      <c r="B62" s="448"/>
      <c r="C62" s="154" t="e">
        <f>C57*C61</f>
        <v>#REF!</v>
      </c>
      <c r="D62" s="154" t="e">
        <f t="shared" ref="D62:F62" si="8">D57*D61</f>
        <v>#REF!</v>
      </c>
      <c r="E62" s="154" t="e">
        <f t="shared" si="8"/>
        <v>#REF!</v>
      </c>
      <c r="F62" s="154" t="e">
        <f t="shared" si="8"/>
        <v>#REF!</v>
      </c>
    </row>
    <row r="63" spans="1:37" ht="25.2" customHeight="1" x14ac:dyDescent="0.35">
      <c r="A63" s="448" t="s">
        <v>426</v>
      </c>
      <c r="B63" s="461"/>
      <c r="C63" s="139" t="e">
        <f>$C$60*#REF!</f>
        <v>#REF!</v>
      </c>
      <c r="D63" s="139" t="e">
        <f>$D$60*#REF!</f>
        <v>#REF!</v>
      </c>
      <c r="E63" s="139" t="e">
        <f>$E$60*#REF!</f>
        <v>#REF!</v>
      </c>
      <c r="F63" s="139" t="e">
        <f>$F$60*#REF!</f>
        <v>#REF!</v>
      </c>
      <c r="G63" s="194"/>
      <c r="H63"/>
      <c r="L63"/>
      <c r="P63"/>
      <c r="T63"/>
    </row>
    <row r="64" spans="1:37" ht="25.2" customHeight="1" x14ac:dyDescent="0.35">
      <c r="A64" s="448" t="s">
        <v>405</v>
      </c>
      <c r="B64" s="461"/>
      <c r="C64" s="139" t="e">
        <f>$C$63*$C$57</f>
        <v>#REF!</v>
      </c>
      <c r="D64" s="139" t="e">
        <f>$D$63*$D$57</f>
        <v>#REF!</v>
      </c>
      <c r="E64" s="139" t="e">
        <f>$E$63*$E$57</f>
        <v>#REF!</v>
      </c>
      <c r="F64" s="139" t="e">
        <f>$F$63*$F$57</f>
        <v>#REF!</v>
      </c>
      <c r="H64"/>
      <c r="L64"/>
      <c r="P64"/>
      <c r="T64"/>
    </row>
    <row r="70" spans="2:8" ht="25.2" customHeight="1" x14ac:dyDescent="0.3">
      <c r="B70" s="11"/>
      <c r="C70" s="11"/>
      <c r="D70"/>
      <c r="E70"/>
      <c r="H70"/>
    </row>
    <row r="71" spans="2:8" ht="25.2" customHeight="1" x14ac:dyDescent="0.3">
      <c r="B71"/>
      <c r="C71"/>
      <c r="D71"/>
      <c r="E71" s="8" t="s">
        <v>434</v>
      </c>
      <c r="F71" s="8">
        <f>D92</f>
        <v>0.1179878</v>
      </c>
      <c r="H71" t="s">
        <v>451</v>
      </c>
    </row>
    <row r="72" spans="2:8" ht="25.2" customHeight="1" x14ac:dyDescent="0.3">
      <c r="B72"/>
      <c r="C72"/>
      <c r="D72"/>
      <c r="E72"/>
      <c r="H72"/>
    </row>
    <row r="73" spans="2:8" ht="25.2" customHeight="1" x14ac:dyDescent="0.3">
      <c r="B73"/>
      <c r="C73"/>
      <c r="D73"/>
      <c r="E73"/>
      <c r="H73"/>
    </row>
    <row r="74" spans="2:8" ht="25.2" customHeight="1" x14ac:dyDescent="0.3">
      <c r="B74"/>
      <c r="C74"/>
      <c r="D74"/>
      <c r="E74"/>
      <c r="H74"/>
    </row>
    <row r="75" spans="2:8" ht="25.2" customHeight="1" x14ac:dyDescent="0.3">
      <c r="B75"/>
      <c r="C75"/>
      <c r="D75"/>
      <c r="E75"/>
      <c r="H75"/>
    </row>
    <row r="76" spans="2:8" ht="25.2" customHeight="1" x14ac:dyDescent="0.3">
      <c r="B76"/>
      <c r="C76"/>
      <c r="D76"/>
      <c r="E76"/>
      <c r="H76"/>
    </row>
    <row r="77" spans="2:8" ht="25.2" customHeight="1" x14ac:dyDescent="0.3">
      <c r="B77"/>
      <c r="C77"/>
      <c r="D77"/>
      <c r="E77"/>
      <c r="H77"/>
    </row>
    <row r="78" spans="2:8" ht="25.2" customHeight="1" x14ac:dyDescent="0.3">
      <c r="B78"/>
      <c r="C78"/>
      <c r="D78"/>
      <c r="E78"/>
      <c r="H78"/>
    </row>
    <row r="79" spans="2:8" ht="25.2" customHeight="1" x14ac:dyDescent="0.3">
      <c r="B79"/>
      <c r="C79"/>
      <c r="D79"/>
      <c r="E79"/>
      <c r="H79"/>
    </row>
    <row r="80" spans="2:8" ht="25.2" customHeight="1" x14ac:dyDescent="0.3">
      <c r="B80"/>
      <c r="C80"/>
      <c r="D80"/>
      <c r="E80"/>
      <c r="H80"/>
    </row>
    <row r="81" spans="2:9" ht="25.2" customHeight="1" x14ac:dyDescent="0.3">
      <c r="B81"/>
      <c r="C81"/>
      <c r="D81"/>
      <c r="E81"/>
      <c r="H81"/>
    </row>
    <row r="82" spans="2:9" ht="25.2" customHeight="1" x14ac:dyDescent="0.3">
      <c r="B82"/>
      <c r="C82"/>
      <c r="D82"/>
      <c r="E82"/>
      <c r="H82"/>
    </row>
    <row r="83" spans="2:9" ht="25.2" customHeight="1" x14ac:dyDescent="0.3">
      <c r="B83" s="8" t="s">
        <v>435</v>
      </c>
      <c r="C83" s="8">
        <f>C92</f>
        <v>0.88201220000000002</v>
      </c>
      <c r="D83"/>
      <c r="E83"/>
      <c r="H83" s="8" t="s">
        <v>435</v>
      </c>
      <c r="I83" s="8">
        <f>D93</f>
        <v>0.86761330000000003</v>
      </c>
    </row>
    <row r="84" spans="2:9" ht="25.2" customHeight="1" x14ac:dyDescent="0.3">
      <c r="B84"/>
      <c r="C84"/>
      <c r="D84"/>
      <c r="E84"/>
      <c r="H84"/>
    </row>
    <row r="85" spans="2:9" ht="25.2" customHeight="1" x14ac:dyDescent="0.3">
      <c r="B85"/>
      <c r="C85"/>
      <c r="D85"/>
      <c r="E85" s="8" t="s">
        <v>436</v>
      </c>
      <c r="F85" s="8">
        <f>C93</f>
        <v>0.13238669999999997</v>
      </c>
      <c r="H85"/>
    </row>
    <row r="86" spans="2:9" ht="25.2" customHeight="1" x14ac:dyDescent="0.3">
      <c r="B86"/>
      <c r="C86"/>
      <c r="D86"/>
      <c r="E86"/>
      <c r="H86"/>
    </row>
    <row r="87" spans="2:9" ht="25.2" customHeight="1" x14ac:dyDescent="0.3">
      <c r="B87"/>
      <c r="C87"/>
      <c r="D87"/>
      <c r="E87"/>
      <c r="H87"/>
    </row>
    <row r="88" spans="2:9" ht="25.2" customHeight="1" x14ac:dyDescent="0.3">
      <c r="B88"/>
      <c r="C88"/>
      <c r="D88"/>
      <c r="E88"/>
      <c r="H88"/>
    </row>
    <row r="89" spans="2:9" ht="25.2" customHeight="1" x14ac:dyDescent="0.3">
      <c r="B89"/>
      <c r="C89"/>
      <c r="D89"/>
      <c r="E89"/>
      <c r="H89"/>
    </row>
    <row r="90" spans="2:9" ht="25.2" customHeight="1" x14ac:dyDescent="0.3">
      <c r="B90" s="443" t="s">
        <v>437</v>
      </c>
      <c r="C90" s="443"/>
      <c r="D90" s="443"/>
      <c r="E90"/>
      <c r="H90"/>
    </row>
    <row r="91" spans="2:9" ht="25.2" customHeight="1" x14ac:dyDescent="0.3">
      <c r="B91" s="153"/>
      <c r="C91" s="153" t="s">
        <v>453</v>
      </c>
      <c r="D91" s="153" t="s">
        <v>433</v>
      </c>
      <c r="E91"/>
      <c r="H91"/>
    </row>
    <row r="92" spans="2:9" ht="25.2" customHeight="1" x14ac:dyDescent="0.3">
      <c r="B92" s="153" t="s">
        <v>453</v>
      </c>
      <c r="C92" s="153">
        <f>1-D92</f>
        <v>0.88201220000000002</v>
      </c>
      <c r="D92" s="2">
        <v>0.1179878</v>
      </c>
      <c r="E92"/>
      <c r="H92"/>
    </row>
    <row r="93" spans="2:9" ht="25.2" customHeight="1" x14ac:dyDescent="0.3">
      <c r="B93" s="153" t="s">
        <v>433</v>
      </c>
      <c r="C93" s="153">
        <f>1-D93</f>
        <v>0.13238669999999997</v>
      </c>
      <c r="D93" s="2">
        <v>0.86761330000000003</v>
      </c>
      <c r="E93"/>
      <c r="H93"/>
    </row>
    <row r="94" spans="2:9" ht="25.2" customHeight="1" x14ac:dyDescent="0.3">
      <c r="B94"/>
      <c r="C94"/>
      <c r="D94"/>
      <c r="E94"/>
      <c r="H94"/>
    </row>
    <row r="97" spans="1:35" ht="34.200000000000003" customHeight="1" thickBot="1" x14ac:dyDescent="0.35">
      <c r="B97" s="300" t="s">
        <v>463</v>
      </c>
      <c r="C97" s="300" t="s">
        <v>10</v>
      </c>
      <c r="D97" s="300" t="s">
        <v>454</v>
      </c>
      <c r="E97" s="300" t="s">
        <v>411</v>
      </c>
      <c r="F97" s="301" t="s">
        <v>462</v>
      </c>
      <c r="G97" s="300" t="s">
        <v>464</v>
      </c>
      <c r="H97" s="302" t="s">
        <v>461</v>
      </c>
      <c r="I97" s="300" t="s">
        <v>467</v>
      </c>
      <c r="J97" s="300" t="s">
        <v>465</v>
      </c>
      <c r="K97" s="301" t="s">
        <v>471</v>
      </c>
      <c r="L97" s="303" t="s">
        <v>472</v>
      </c>
      <c r="M97" s="301" t="s">
        <v>473</v>
      </c>
    </row>
    <row r="98" spans="1:35" ht="25.2" customHeight="1" x14ac:dyDescent="0.45">
      <c r="A98" s="444" t="s">
        <v>455</v>
      </c>
      <c r="B98" s="255">
        <v>1</v>
      </c>
      <c r="C98" s="260">
        <f>C28</f>
        <v>190020.19756798513</v>
      </c>
      <c r="D98" s="260">
        <f>H17</f>
        <v>161141.95405066962</v>
      </c>
      <c r="E98" s="260">
        <f>H41</f>
        <v>28878.24351731551</v>
      </c>
      <c r="F98" s="268">
        <f>IFERROR((((G42*H41)+(G18*H17))/C28), 0)</f>
        <v>1.6578348601887716</v>
      </c>
      <c r="G98" s="269" t="e">
        <f>F98*#REF!</f>
        <v>#REF!</v>
      </c>
      <c r="H98" s="269" t="e">
        <f>G98*C98</f>
        <v>#REF!</v>
      </c>
      <c r="I98" s="276" t="e">
        <f>((F98*#REF!)+((13-F98)*#REF!))/13</f>
        <v>#REF!</v>
      </c>
      <c r="J98" s="274" t="e">
        <f>(I98*C98)/4</f>
        <v>#REF!</v>
      </c>
      <c r="K98" s="269" t="e">
        <f>F98*#REF!</f>
        <v>#REF!</v>
      </c>
      <c r="L98" s="269" t="e">
        <f>F98*#REF!</f>
        <v>#REF!</v>
      </c>
      <c r="M98" s="304" t="e">
        <f>F98*#REF!</f>
        <v>#REF!</v>
      </c>
      <c r="U98" s="161"/>
      <c r="AF98" s="252"/>
      <c r="AI98"/>
    </row>
    <row r="99" spans="1:35" ht="25.2" customHeight="1" x14ac:dyDescent="0.45">
      <c r="A99" s="445"/>
      <c r="B99" s="292">
        <v>2</v>
      </c>
      <c r="C99" s="298">
        <f t="shared" ref="C99:C100" si="9">D99+E99</f>
        <v>190020.1975679851</v>
      </c>
      <c r="D99" s="293">
        <f>L12+L36</f>
        <v>152011.28151028469</v>
      </c>
      <c r="E99" s="293">
        <f>L24+L48</f>
        <v>38008.916057700422</v>
      </c>
      <c r="F99" s="294">
        <f>IFERROR((((K13*L12)+(K25*L24)+(K37*L36)+(K49*L48))/C28), 0)</f>
        <v>2.4549301786839077</v>
      </c>
      <c r="G99" s="295" t="e">
        <f>F99*#REF!</f>
        <v>#REF!</v>
      </c>
      <c r="H99" s="295" t="e">
        <f t="shared" ref="H99:H117" si="10">G99*C99</f>
        <v>#REF!</v>
      </c>
      <c r="I99" s="296" t="e">
        <f>((F99*#REF!)+((13-F99)*#REF!))/13</f>
        <v>#REF!</v>
      </c>
      <c r="J99" s="297" t="e">
        <f>(I99*C99)/4</f>
        <v>#REF!</v>
      </c>
      <c r="K99" s="295" t="e">
        <f>F99*#REF!</f>
        <v>#REF!</v>
      </c>
      <c r="L99" s="295" t="e">
        <f>F99*#REF!</f>
        <v>#REF!</v>
      </c>
      <c r="M99" s="305" t="e">
        <f>F99*#REF!</f>
        <v>#REF!</v>
      </c>
      <c r="U99" s="161"/>
      <c r="AF99" s="252"/>
      <c r="AI99"/>
    </row>
    <row r="100" spans="1:35" ht="25.2" customHeight="1" x14ac:dyDescent="0.45">
      <c r="A100" s="445"/>
      <c r="B100" s="292">
        <v>3</v>
      </c>
      <c r="C100" s="298">
        <f t="shared" si="9"/>
        <v>190020.19756798516</v>
      </c>
      <c r="D100" s="293">
        <f>P9+P21+P33+P45</f>
        <v>139108.31556182465</v>
      </c>
      <c r="E100" s="293">
        <f>P15+P27+P39+P51</f>
        <v>50911.882006160493</v>
      </c>
      <c r="F100" s="294">
        <f>IFERROR((((O10*P9)+(O16*P15)+(O22*P21)+(O28*P27)+(O34*P33)+(O40*P39)+(O46*P45)+(O52*P51))/C28), 0)</f>
        <v>3.0934653632676929</v>
      </c>
      <c r="G100" s="295" t="e">
        <f>F100*#REF!</f>
        <v>#REF!</v>
      </c>
      <c r="H100" s="295" t="e">
        <f t="shared" si="10"/>
        <v>#REF!</v>
      </c>
      <c r="I100" s="296" t="e">
        <f>((F100*#REF!)+((13-F100)*#REF!))/13</f>
        <v>#REF!</v>
      </c>
      <c r="J100" s="297" t="e">
        <f t="shared" ref="J100:J117" si="11">(I100*C100)/4</f>
        <v>#REF!</v>
      </c>
      <c r="K100" s="295" t="e">
        <f>F100*#REF!</f>
        <v>#REF!</v>
      </c>
      <c r="L100" s="295" t="e">
        <f>F100*#REF!</f>
        <v>#REF!</v>
      </c>
      <c r="M100" s="305" t="e">
        <f>F100*#REF!</f>
        <v>#REF!</v>
      </c>
      <c r="U100" s="161"/>
      <c r="AF100" s="252"/>
      <c r="AI100"/>
    </row>
    <row r="101" spans="1:35" ht="25.2" customHeight="1" thickBot="1" x14ac:dyDescent="0.35">
      <c r="A101" s="446"/>
      <c r="B101" s="300">
        <v>4</v>
      </c>
      <c r="C101" s="302">
        <f>D101+E101</f>
        <v>190020.19756798513</v>
      </c>
      <c r="D101" s="302">
        <f>SUM(T7+T13+T19+T25+T31+T37+T43+T49)</f>
        <v>129833.83690163452</v>
      </c>
      <c r="E101" s="302">
        <f>SUM(T10+T16+T22+T28+T34+T40+T46+T52)</f>
        <v>60186.3606663506</v>
      </c>
      <c r="F101" s="364">
        <f>IFERROR((((S8*T7)+(S11*T10)+(S14*T13)+(S17*T16)+(S20*T19)+(S23*T22)+(S26*T25)+(S29*T28)+(S32*T31)+(S35*T34)+(S38*T37)+(S41*T40)+(S44*T43)+(S47*T46)+(S50+T49)+(S53*T52))/C28), 0)</f>
        <v>4.0693389257668668</v>
      </c>
      <c r="G101" s="365" t="e">
        <f>F101*#REF!</f>
        <v>#REF!</v>
      </c>
      <c r="H101" s="365" t="e">
        <f t="shared" si="10"/>
        <v>#REF!</v>
      </c>
      <c r="I101" s="366" t="e">
        <f>((F101*#REF!)+((13-F101)*#REF!))/13</f>
        <v>#REF!</v>
      </c>
      <c r="J101" s="367" t="e">
        <f t="shared" si="11"/>
        <v>#REF!</v>
      </c>
      <c r="K101" s="365" t="e">
        <f>F101*#REF!</f>
        <v>#REF!</v>
      </c>
      <c r="L101" s="365" t="e">
        <f>F101*#REF!</f>
        <v>#REF!</v>
      </c>
      <c r="M101" s="368" t="e">
        <f>F101*#REF!</f>
        <v>#REF!</v>
      </c>
    </row>
    <row r="102" spans="1:35" ht="25.2" customHeight="1" x14ac:dyDescent="0.3">
      <c r="A102" s="444" t="s">
        <v>456</v>
      </c>
      <c r="B102" s="155">
        <v>1</v>
      </c>
      <c r="C102" s="257">
        <f>D102+E102</f>
        <v>190020.19756798513</v>
      </c>
      <c r="D102" s="257">
        <f>(D101*$C$92)+(E101*$C$93)</f>
        <v>122482.9017936798</v>
      </c>
      <c r="E102" s="257">
        <f>(E101*$D$93)+(D101*$D$92)</f>
        <v>67537.295774305327</v>
      </c>
      <c r="F102" s="268">
        <f>IFERROR((((D102*#REF!)+(E102*#REF!))/C102), 0)</f>
        <v>0</v>
      </c>
      <c r="G102" s="269" t="e">
        <f>F102*#REF!</f>
        <v>#REF!</v>
      </c>
      <c r="H102" s="269" t="e">
        <f t="shared" si="10"/>
        <v>#REF!</v>
      </c>
      <c r="I102" s="276" t="e">
        <f>((F102*#REF!)+((13-F102)*#REF!))/13</f>
        <v>#REF!</v>
      </c>
      <c r="J102" s="274" t="e">
        <f t="shared" si="11"/>
        <v>#REF!</v>
      </c>
      <c r="K102" s="269" t="e">
        <f>F102*#REF!</f>
        <v>#REF!</v>
      </c>
      <c r="L102" s="269" t="e">
        <f>F102*#REF!</f>
        <v>#REF!</v>
      </c>
      <c r="M102" s="304" t="e">
        <f>F102*#REF!</f>
        <v>#REF!</v>
      </c>
    </row>
    <row r="103" spans="1:35" ht="25.2" customHeight="1" x14ac:dyDescent="0.3">
      <c r="A103" s="445"/>
      <c r="B103" s="313">
        <v>2</v>
      </c>
      <c r="C103" s="298">
        <f t="shared" ref="C103:C116" si="12">D103+E103</f>
        <v>190020.19756798516</v>
      </c>
      <c r="D103" s="298">
        <f>(D102*$C$92)+(E102*$C$93)</f>
        <v>116972.45338791171</v>
      </c>
      <c r="E103" s="298">
        <f t="shared" ref="E103:E117" si="13">(E102*$D$93)+(D102*$D$92)</f>
        <v>73047.744180073438</v>
      </c>
      <c r="F103" s="294">
        <f>IFERROR((((D103*#REF!)+(E103*#REF!))/C103), 0)</f>
        <v>0</v>
      </c>
      <c r="G103" s="295" t="e">
        <f>F103*#REF!</f>
        <v>#REF!</v>
      </c>
      <c r="H103" s="295" t="e">
        <f t="shared" si="10"/>
        <v>#REF!</v>
      </c>
      <c r="I103" s="296" t="e">
        <f>((F103*#REF!)+((13-F103)*#REF!))/13</f>
        <v>#REF!</v>
      </c>
      <c r="J103" s="297" t="e">
        <f t="shared" si="11"/>
        <v>#REF!</v>
      </c>
      <c r="K103" s="295" t="e">
        <f>F103*#REF!</f>
        <v>#REF!</v>
      </c>
      <c r="L103" s="295" t="e">
        <f>F103*#REF!</f>
        <v>#REF!</v>
      </c>
      <c r="M103" s="305" t="e">
        <f>F103*#REF!</f>
        <v>#REF!</v>
      </c>
    </row>
    <row r="104" spans="1:35" ht="25.2" customHeight="1" x14ac:dyDescent="0.3">
      <c r="A104" s="445"/>
      <c r="B104" s="313">
        <v>3</v>
      </c>
      <c r="C104" s="298">
        <f t="shared" si="12"/>
        <v>190020.19756798516</v>
      </c>
      <c r="D104" s="298">
        <f t="shared" ref="D104:D117" si="14">(D103*$C$92)+(E103*$C$93)</f>
        <v>112841.68074651359</v>
      </c>
      <c r="E104" s="298">
        <f t="shared" si="13"/>
        <v>77178.516821471567</v>
      </c>
      <c r="F104" s="294">
        <f>IFERROR((((D104*#REF!)+(E104*#REF!))/C104), 0)</f>
        <v>0</v>
      </c>
      <c r="G104" s="295" t="e">
        <f>F104*#REF!</f>
        <v>#REF!</v>
      </c>
      <c r="H104" s="295" t="e">
        <f t="shared" si="10"/>
        <v>#REF!</v>
      </c>
      <c r="I104" s="296" t="e">
        <f>((F104*#REF!)+((13-F104)*#REF!))/13</f>
        <v>#REF!</v>
      </c>
      <c r="J104" s="297" t="e">
        <f t="shared" si="11"/>
        <v>#REF!</v>
      </c>
      <c r="K104" s="295" t="e">
        <f>F104*#REF!</f>
        <v>#REF!</v>
      </c>
      <c r="L104" s="295" t="e">
        <f>F104*#REF!</f>
        <v>#REF!</v>
      </c>
      <c r="M104" s="305" t="e">
        <f>F104*#REF!</f>
        <v>#REF!</v>
      </c>
    </row>
    <row r="105" spans="1:35" ht="25.2" customHeight="1" thickBot="1" x14ac:dyDescent="0.35">
      <c r="A105" s="446"/>
      <c r="B105" s="373">
        <v>4</v>
      </c>
      <c r="C105" s="363">
        <f t="shared" si="12"/>
        <v>190020.19756798516</v>
      </c>
      <c r="D105" s="363">
        <f t="shared" si="14"/>
        <v>109745.14823981922</v>
      </c>
      <c r="E105" s="363">
        <f t="shared" si="13"/>
        <v>80275.049328165958</v>
      </c>
      <c r="F105" s="364">
        <f>IFERROR((((D105*#REF!)+(E105*#REF!))/C105), 0)</f>
        <v>0</v>
      </c>
      <c r="G105" s="365" t="e">
        <f>F105*#REF!</f>
        <v>#REF!</v>
      </c>
      <c r="H105" s="365" t="e">
        <f t="shared" si="10"/>
        <v>#REF!</v>
      </c>
      <c r="I105" s="366" t="e">
        <f>((F105*#REF!)+((13-F105)*#REF!))/13</f>
        <v>#REF!</v>
      </c>
      <c r="J105" s="367" t="e">
        <f t="shared" si="11"/>
        <v>#REF!</v>
      </c>
      <c r="K105" s="365" t="e">
        <f>F105*#REF!</f>
        <v>#REF!</v>
      </c>
      <c r="L105" s="365" t="e">
        <f>F105*#REF!</f>
        <v>#REF!</v>
      </c>
      <c r="M105" s="368" t="e">
        <f>F105*#REF!</f>
        <v>#REF!</v>
      </c>
    </row>
    <row r="106" spans="1:35" ht="25.2" customHeight="1" x14ac:dyDescent="0.3">
      <c r="A106" s="444" t="s">
        <v>457</v>
      </c>
      <c r="B106" s="155">
        <v>1</v>
      </c>
      <c r="C106" s="257">
        <f t="shared" si="12"/>
        <v>190020.19756798519</v>
      </c>
      <c r="D106" s="257">
        <f t="shared" si="14"/>
        <v>107423.90851122219</v>
      </c>
      <c r="E106" s="257">
        <f t="shared" si="13"/>
        <v>82596.289056762995</v>
      </c>
      <c r="F106" s="268">
        <f>IFERROR((((D106*#REF!)+(E106*#REF!))/C106), 0)</f>
        <v>0</v>
      </c>
      <c r="G106" s="269" t="e">
        <f>F106*#REF!</f>
        <v>#REF!</v>
      </c>
      <c r="H106" s="269" t="e">
        <f t="shared" si="10"/>
        <v>#REF!</v>
      </c>
      <c r="I106" s="276" t="e">
        <f>((F106*#REF!)+((13-F106)*#REF!))/13</f>
        <v>#REF!</v>
      </c>
      <c r="J106" s="274" t="e">
        <f t="shared" si="11"/>
        <v>#REF!</v>
      </c>
      <c r="K106" s="269" t="e">
        <f>F106*#REF!</f>
        <v>#REF!</v>
      </c>
      <c r="L106" s="269" t="e">
        <f>F106*#REF!</f>
        <v>#REF!</v>
      </c>
      <c r="M106" s="304" t="e">
        <f>F106*#REF!</f>
        <v>#REF!</v>
      </c>
    </row>
    <row r="107" spans="1:35" ht="25.2" customHeight="1" x14ac:dyDescent="0.3">
      <c r="A107" s="445"/>
      <c r="B107" s="313">
        <v>2</v>
      </c>
      <c r="C107" s="298">
        <f t="shared" si="12"/>
        <v>190020.19756798522</v>
      </c>
      <c r="D107" s="298">
        <f t="shared" si="14"/>
        <v>105683.84801905279</v>
      </c>
      <c r="E107" s="298">
        <f t="shared" si="13"/>
        <v>84336.349548932427</v>
      </c>
      <c r="F107" s="294">
        <f>IFERROR((((D107*#REF!)+(E107*#REF!))/C107), 0)</f>
        <v>0</v>
      </c>
      <c r="G107" s="295" t="e">
        <f>F107*#REF!</f>
        <v>#REF!</v>
      </c>
      <c r="H107" s="295" t="e">
        <f t="shared" si="10"/>
        <v>#REF!</v>
      </c>
      <c r="I107" s="296" t="e">
        <f>((F107*#REF!)+((13-F107)*#REF!))/13</f>
        <v>#REF!</v>
      </c>
      <c r="J107" s="297" t="e">
        <f t="shared" si="11"/>
        <v>#REF!</v>
      </c>
      <c r="K107" s="295" t="e">
        <f>F107*#REF!</f>
        <v>#REF!</v>
      </c>
      <c r="L107" s="295" t="e">
        <f>F107*#REF!</f>
        <v>#REF!</v>
      </c>
      <c r="M107" s="305" t="e">
        <f>F107*#REF!</f>
        <v>#REF!</v>
      </c>
    </row>
    <row r="108" spans="1:35" ht="25.2" customHeight="1" x14ac:dyDescent="0.3">
      <c r="A108" s="445"/>
      <c r="B108" s="313">
        <v>3</v>
      </c>
      <c r="C108" s="298">
        <f t="shared" si="12"/>
        <v>190020.19756798522</v>
      </c>
      <c r="D108" s="298">
        <f t="shared" si="14"/>
        <v>104379.45430258005</v>
      </c>
      <c r="E108" s="298">
        <f t="shared" si="13"/>
        <v>85640.743265405181</v>
      </c>
      <c r="F108" s="294">
        <f>IFERROR((((D108*#REF!)+(E108*#REF!))/C108), 0)</f>
        <v>0</v>
      </c>
      <c r="G108" s="295" t="e">
        <f>F108*#REF!</f>
        <v>#REF!</v>
      </c>
      <c r="H108" s="295" t="e">
        <f t="shared" si="10"/>
        <v>#REF!</v>
      </c>
      <c r="I108" s="296" t="e">
        <f>((F108*#REF!)+((13-F108)*#REF!))/13</f>
        <v>#REF!</v>
      </c>
      <c r="J108" s="297" t="e">
        <f t="shared" si="11"/>
        <v>#REF!</v>
      </c>
      <c r="K108" s="295" t="e">
        <f>F108*#REF!</f>
        <v>#REF!</v>
      </c>
      <c r="L108" s="295" t="e">
        <f>F108*#REF!</f>
        <v>#REF!</v>
      </c>
      <c r="M108" s="305" t="e">
        <f>F108*#REF!</f>
        <v>#REF!</v>
      </c>
    </row>
    <row r="109" spans="1:35" ht="25.2" customHeight="1" thickBot="1" x14ac:dyDescent="0.35">
      <c r="A109" s="446"/>
      <c r="B109" s="373">
        <v>4</v>
      </c>
      <c r="C109" s="363">
        <f t="shared" si="12"/>
        <v>190020.19756798525</v>
      </c>
      <c r="D109" s="363">
        <f t="shared" si="14"/>
        <v>103401.64751067232</v>
      </c>
      <c r="E109" s="363">
        <f t="shared" si="13"/>
        <v>86618.550057312925</v>
      </c>
      <c r="F109" s="364">
        <f>IFERROR((((D109*#REF!)+(E109*#REF!))/C109), 0)</f>
        <v>0</v>
      </c>
      <c r="G109" s="365" t="e">
        <f>F109*#REF!</f>
        <v>#REF!</v>
      </c>
      <c r="H109" s="365" t="e">
        <f t="shared" si="10"/>
        <v>#REF!</v>
      </c>
      <c r="I109" s="366" t="e">
        <f>((F109*#REF!)+((13-F109)*#REF!))/13</f>
        <v>#REF!</v>
      </c>
      <c r="J109" s="367" t="e">
        <f t="shared" si="11"/>
        <v>#REF!</v>
      </c>
      <c r="K109" s="365" t="e">
        <f>F109*#REF!</f>
        <v>#REF!</v>
      </c>
      <c r="L109" s="365" t="e">
        <f>F109*#REF!</f>
        <v>#REF!</v>
      </c>
      <c r="M109" s="368" t="e">
        <f>F109*#REF!</f>
        <v>#REF!</v>
      </c>
    </row>
    <row r="110" spans="1:35" ht="25.2" customHeight="1" x14ac:dyDescent="0.3">
      <c r="A110" s="444" t="s">
        <v>458</v>
      </c>
      <c r="B110" s="155">
        <v>1</v>
      </c>
      <c r="C110" s="257">
        <f t="shared" si="12"/>
        <v>190020.19756798525</v>
      </c>
      <c r="D110" s="257">
        <f t="shared" si="14"/>
        <v>102668.65860538508</v>
      </c>
      <c r="E110" s="257">
        <f t="shared" si="13"/>
        <v>87351.538962600171</v>
      </c>
      <c r="F110" s="268">
        <f>IFERROR((((D110*#REF!)+(E110*#REF!))/C110), 0)</f>
        <v>0</v>
      </c>
      <c r="G110" s="269" t="e">
        <f>F110*#REF!</f>
        <v>#REF!</v>
      </c>
      <c r="H110" s="269" t="e">
        <f t="shared" si="10"/>
        <v>#REF!</v>
      </c>
      <c r="I110" s="276" t="e">
        <f>((F110*#REF!)+((13-F110)*#REF!))/13</f>
        <v>#REF!</v>
      </c>
      <c r="J110" s="274" t="e">
        <f t="shared" si="11"/>
        <v>#REF!</v>
      </c>
      <c r="K110" s="269" t="e">
        <f>F110*#REF!</f>
        <v>#REF!</v>
      </c>
      <c r="L110" s="269" t="e">
        <f>F110*#REF!</f>
        <v>#REF!</v>
      </c>
      <c r="M110" s="304" t="e">
        <f>F110*#REF!</f>
        <v>#REF!</v>
      </c>
    </row>
    <row r="111" spans="1:35" ht="25.2" customHeight="1" x14ac:dyDescent="0.3">
      <c r="A111" s="445"/>
      <c r="B111" s="313">
        <v>2</v>
      </c>
      <c r="C111" s="298">
        <f t="shared" si="12"/>
        <v>190020.19756798525</v>
      </c>
      <c r="D111" s="298">
        <f t="shared" si="14"/>
        <v>102119.19143076468</v>
      </c>
      <c r="E111" s="298">
        <f t="shared" si="13"/>
        <v>87901.006137220567</v>
      </c>
      <c r="F111" s="294">
        <f>IFERROR((((D111*#REF!)+(E111*#REF!))/C111), 0)</f>
        <v>0</v>
      </c>
      <c r="G111" s="295" t="e">
        <f>F111*#REF!</f>
        <v>#REF!</v>
      </c>
      <c r="H111" s="295" t="e">
        <f t="shared" si="10"/>
        <v>#REF!</v>
      </c>
      <c r="I111" s="296" t="e">
        <f>((F111*#REF!)+((13-F111)*#REF!))/13</f>
        <v>#REF!</v>
      </c>
      <c r="J111" s="297" t="e">
        <f t="shared" si="11"/>
        <v>#REF!</v>
      </c>
      <c r="K111" s="295" t="e">
        <f>F111*#REF!</f>
        <v>#REF!</v>
      </c>
      <c r="L111" s="295" t="e">
        <f>F111*#REF!</f>
        <v>#REF!</v>
      </c>
      <c r="M111" s="305" t="e">
        <f>F111*#REF!</f>
        <v>#REF!</v>
      </c>
    </row>
    <row r="112" spans="1:35" ht="25.2" customHeight="1" x14ac:dyDescent="0.3">
      <c r="A112" s="445"/>
      <c r="B112" s="313">
        <v>3</v>
      </c>
      <c r="C112" s="298">
        <f t="shared" si="12"/>
        <v>190020.19756798525</v>
      </c>
      <c r="D112" s="298">
        <f t="shared" si="14"/>
        <v>101707.29682525627</v>
      </c>
      <c r="E112" s="298">
        <f t="shared" si="13"/>
        <v>88312.900742728976</v>
      </c>
      <c r="F112" s="294">
        <f>IFERROR((((D112*#REF!)+(E112*#REF!))/C112), 0)</f>
        <v>0</v>
      </c>
      <c r="G112" s="295" t="e">
        <f>F112*#REF!</f>
        <v>#REF!</v>
      </c>
      <c r="H112" s="295" t="e">
        <f t="shared" si="10"/>
        <v>#REF!</v>
      </c>
      <c r="I112" s="296" t="e">
        <f>((F112*#REF!)+((13-F112)*#REF!))/13</f>
        <v>#REF!</v>
      </c>
      <c r="J112" s="297" t="e">
        <f t="shared" si="11"/>
        <v>#REF!</v>
      </c>
      <c r="K112" s="295" t="e">
        <f>F112*#REF!</f>
        <v>#REF!</v>
      </c>
      <c r="L112" s="295" t="e">
        <f>F112*#REF!</f>
        <v>#REF!</v>
      </c>
      <c r="M112" s="305" t="e">
        <f>F112*#REF!</f>
        <v>#REF!</v>
      </c>
    </row>
    <row r="113" spans="1:13" ht="25.2" customHeight="1" thickBot="1" x14ac:dyDescent="0.35">
      <c r="A113" s="446"/>
      <c r="B113" s="373">
        <v>4</v>
      </c>
      <c r="C113" s="363">
        <f t="shared" si="12"/>
        <v>190020.19756798525</v>
      </c>
      <c r="D113" s="363">
        <f t="shared" si="14"/>
        <v>101398.53012565472</v>
      </c>
      <c r="E113" s="363">
        <f t="shared" si="13"/>
        <v>88621.667442330523</v>
      </c>
      <c r="F113" s="364">
        <f>IFERROR((((D113*#REF!)+(E113*#REF!))/C113), 0)</f>
        <v>0</v>
      </c>
      <c r="G113" s="365" t="e">
        <f>F113*#REF!</f>
        <v>#REF!</v>
      </c>
      <c r="H113" s="365" t="e">
        <f t="shared" si="10"/>
        <v>#REF!</v>
      </c>
      <c r="I113" s="366" t="e">
        <f>((F113*#REF!)+((13-F113)*#REF!))/13</f>
        <v>#REF!</v>
      </c>
      <c r="J113" s="367" t="e">
        <f t="shared" si="11"/>
        <v>#REF!</v>
      </c>
      <c r="K113" s="365" t="e">
        <f>F113*#REF!</f>
        <v>#REF!</v>
      </c>
      <c r="L113" s="365" t="e">
        <f>F113*#REF!</f>
        <v>#REF!</v>
      </c>
      <c r="M113" s="368" t="e">
        <f>F113*#REF!</f>
        <v>#REF!</v>
      </c>
    </row>
    <row r="114" spans="1:13" ht="25.2" customHeight="1" x14ac:dyDescent="0.3">
      <c r="A114" s="444" t="s">
        <v>459</v>
      </c>
      <c r="B114" s="155">
        <v>1</v>
      </c>
      <c r="C114" s="257">
        <f t="shared" si="12"/>
        <v>190020.19756798525</v>
      </c>
      <c r="D114" s="257">
        <f t="shared" si="14"/>
        <v>101167.07073408258</v>
      </c>
      <c r="E114" s="257">
        <f t="shared" si="13"/>
        <v>88853.126833902672</v>
      </c>
      <c r="F114" s="268">
        <f>IFERROR((((D114*#REF!)+(E114*#REF!))/C114), 0)</f>
        <v>0</v>
      </c>
      <c r="G114" s="269" t="e">
        <f>F114*#REF!</f>
        <v>#REF!</v>
      </c>
      <c r="H114" s="269" t="e">
        <f t="shared" si="10"/>
        <v>#REF!</v>
      </c>
      <c r="I114" s="276" t="e">
        <f>((F114*#REF!)+((13-F114)*#REF!))/13</f>
        <v>#REF!</v>
      </c>
      <c r="J114" s="274" t="e">
        <f t="shared" si="11"/>
        <v>#REF!</v>
      </c>
      <c r="K114" s="269" t="e">
        <f>F114*#REF!</f>
        <v>#REF!</v>
      </c>
      <c r="L114" s="269" t="e">
        <f>F114*#REF!</f>
        <v>#REF!</v>
      </c>
      <c r="M114" s="304" t="e">
        <f>F114*#REF!</f>
        <v>#REF!</v>
      </c>
    </row>
    <row r="115" spans="1:13" ht="25.2" customHeight="1" x14ac:dyDescent="0.3">
      <c r="A115" s="445"/>
      <c r="B115" s="313">
        <v>2</v>
      </c>
      <c r="C115" s="298">
        <f t="shared" si="12"/>
        <v>190020.19756798525</v>
      </c>
      <c r="D115" s="298">
        <f t="shared" si="14"/>
        <v>100993.56287194561</v>
      </c>
      <c r="E115" s="298">
        <f t="shared" si="13"/>
        <v>89026.634696039633</v>
      </c>
      <c r="F115" s="294">
        <f>IFERROR((((D115*#REF!)+(E115*#REF!))/C115), 0)</f>
        <v>0</v>
      </c>
      <c r="G115" s="295" t="e">
        <f>F115*#REF!</f>
        <v>#REF!</v>
      </c>
      <c r="H115" s="295" t="e">
        <f t="shared" si="10"/>
        <v>#REF!</v>
      </c>
      <c r="I115" s="296" t="e">
        <f>((F115*#REF!)+((13-F115)*#REF!))/13</f>
        <v>#REF!</v>
      </c>
      <c r="J115" s="297" t="e">
        <f t="shared" si="11"/>
        <v>#REF!</v>
      </c>
      <c r="K115" s="295" t="e">
        <f>F115*#REF!</f>
        <v>#REF!</v>
      </c>
      <c r="L115" s="295" t="e">
        <f>F115*#REF!</f>
        <v>#REF!</v>
      </c>
      <c r="M115" s="305" t="e">
        <f>F115*#REF!</f>
        <v>#REF!</v>
      </c>
    </row>
    <row r="116" spans="1:13" ht="25.2" customHeight="1" x14ac:dyDescent="0.3">
      <c r="A116" s="445"/>
      <c r="B116" s="313">
        <v>3</v>
      </c>
      <c r="C116" s="298">
        <f t="shared" si="12"/>
        <v>190020.19756798528</v>
      </c>
      <c r="D116" s="298">
        <f t="shared" si="14"/>
        <v>100863.49695403727</v>
      </c>
      <c r="E116" s="298">
        <f t="shared" si="13"/>
        <v>89156.700613947993</v>
      </c>
      <c r="F116" s="294">
        <f>IFERROR((((D116*#REF!)+(E116*#REF!))/C116), 0)</f>
        <v>0</v>
      </c>
      <c r="G116" s="295" t="e">
        <f>F116*#REF!</f>
        <v>#REF!</v>
      </c>
      <c r="H116" s="295" t="e">
        <f t="shared" si="10"/>
        <v>#REF!</v>
      </c>
      <c r="I116" s="296" t="e">
        <f>((F116*#REF!)+((13-F116)*#REF!))/13</f>
        <v>#REF!</v>
      </c>
      <c r="J116" s="297" t="e">
        <f t="shared" si="11"/>
        <v>#REF!</v>
      </c>
      <c r="K116" s="295" t="e">
        <f>F116*#REF!</f>
        <v>#REF!</v>
      </c>
      <c r="L116" s="295" t="e">
        <f>F116*#REF!</f>
        <v>#REF!</v>
      </c>
      <c r="M116" s="305" t="e">
        <f>F116*#REF!</f>
        <v>#REF!</v>
      </c>
    </row>
    <row r="117" spans="1:13" ht="25.2" customHeight="1" thickBot="1" x14ac:dyDescent="0.35">
      <c r="A117" s="447"/>
      <c r="B117" s="156">
        <v>4</v>
      </c>
      <c r="C117" s="258">
        <f>D117+E117</f>
        <v>190020.19756798528</v>
      </c>
      <c r="D117" s="258">
        <f t="shared" si="14"/>
        <v>100765.99622529227</v>
      </c>
      <c r="E117" s="258">
        <f t="shared" si="13"/>
        <v>89254.201342693006</v>
      </c>
      <c r="F117" s="270">
        <f>IFERROR((((D117*#REF!)+(E117*#REF!))/C117), 0)</f>
        <v>0</v>
      </c>
      <c r="G117" s="271" t="e">
        <f>F117*#REF!</f>
        <v>#REF!</v>
      </c>
      <c r="H117" s="271" t="e">
        <f t="shared" si="10"/>
        <v>#REF!</v>
      </c>
      <c r="I117" s="277" t="e">
        <f>((F117*#REF!)+((13-F117)*#REF!))/13</f>
        <v>#REF!</v>
      </c>
      <c r="J117" s="275" t="e">
        <f t="shared" si="11"/>
        <v>#REF!</v>
      </c>
      <c r="K117" s="271" t="e">
        <f>F117*#REF!</f>
        <v>#REF!</v>
      </c>
      <c r="L117" s="271" t="e">
        <f>F117*#REF!</f>
        <v>#REF!</v>
      </c>
      <c r="M117" s="306" t="e">
        <f>F117*#REF!</f>
        <v>#REF!</v>
      </c>
    </row>
  </sheetData>
  <mergeCells count="47">
    <mergeCell ref="Z1:Z2"/>
    <mergeCell ref="AA1:AA2"/>
    <mergeCell ref="AL2:AL3"/>
    <mergeCell ref="AM2:AM3"/>
    <mergeCell ref="AN2:AN3"/>
    <mergeCell ref="AE1:AE2"/>
    <mergeCell ref="AF1:AF2"/>
    <mergeCell ref="AB1:AB2"/>
    <mergeCell ref="AC1:AC2"/>
    <mergeCell ref="AD1:AD2"/>
    <mergeCell ref="AG1:AG2"/>
    <mergeCell ref="AH1:AH2"/>
    <mergeCell ref="AO2:AO3"/>
    <mergeCell ref="AJ2:AJ3"/>
    <mergeCell ref="AK2:AK3"/>
    <mergeCell ref="A64:B64"/>
    <mergeCell ref="AJ14:AJ19"/>
    <mergeCell ref="AK14:AK19"/>
    <mergeCell ref="A57:B57"/>
    <mergeCell ref="A58:B58"/>
    <mergeCell ref="A59:B59"/>
    <mergeCell ref="A60:B60"/>
    <mergeCell ref="A61:B61"/>
    <mergeCell ref="A63:B63"/>
    <mergeCell ref="AJ26:AJ31"/>
    <mergeCell ref="AK26:AK31"/>
    <mergeCell ref="AJ20:AJ25"/>
    <mergeCell ref="AK20:AK25"/>
    <mergeCell ref="A62:B62"/>
    <mergeCell ref="V1:V2"/>
    <mergeCell ref="W1:W2"/>
    <mergeCell ref="X1:X2"/>
    <mergeCell ref="Y1:Y2"/>
    <mergeCell ref="A1:S2"/>
    <mergeCell ref="T1:T2"/>
    <mergeCell ref="U1:U2"/>
    <mergeCell ref="B3:C3"/>
    <mergeCell ref="F3:G3"/>
    <mergeCell ref="J3:K3"/>
    <mergeCell ref="N3:O3"/>
    <mergeCell ref="R3:S3"/>
    <mergeCell ref="B90:D90"/>
    <mergeCell ref="A102:A105"/>
    <mergeCell ref="A106:A109"/>
    <mergeCell ref="A110:A113"/>
    <mergeCell ref="A114:A117"/>
    <mergeCell ref="A98:A10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-0.499984740745262"/>
    <pageSetUpPr fitToPage="1"/>
  </sheetPr>
  <dimension ref="A1:AN118"/>
  <sheetViews>
    <sheetView topLeftCell="A82" zoomScale="57" zoomScaleNormal="57" workbookViewId="0">
      <selection activeCell="F103" sqref="F103"/>
    </sheetView>
  </sheetViews>
  <sheetFormatPr defaultColWidth="15.6640625" defaultRowHeight="25.2" customHeight="1" x14ac:dyDescent="0.45"/>
  <cols>
    <col min="2" max="2" width="27.5546875" style="8" customWidth="1"/>
    <col min="3" max="5" width="18.6640625" style="8" customWidth="1"/>
    <col min="6" max="6" width="18.6640625" customWidth="1"/>
    <col min="7" max="7" width="17.33203125" bestFit="1" customWidth="1"/>
    <col min="8" max="8" width="15.6640625" style="113"/>
    <col min="10" max="10" width="30.6640625"/>
    <col min="11" max="11" width="25.77734375" customWidth="1"/>
    <col min="12" max="12" width="23.44140625" style="113" customWidth="1"/>
    <col min="14" max="14" width="30.6640625"/>
    <col min="15" max="15" width="17.33203125" bestFit="1" customWidth="1"/>
    <col min="16" max="16" width="15.6640625" style="113"/>
    <col min="18" max="18" width="30.6640625"/>
    <col min="19" max="19" width="17.33203125" bestFit="1" customWidth="1"/>
    <col min="20" max="20" width="15.6640625" style="113"/>
    <col min="21" max="21" width="30.6640625" style="182" customWidth="1"/>
    <col min="22" max="22" width="24.109375" style="163" customWidth="1"/>
    <col min="23" max="23" width="26.6640625" style="163" customWidth="1"/>
    <col min="24" max="24" width="16" style="163" customWidth="1"/>
    <col min="25" max="25" width="18.33203125" style="163" customWidth="1"/>
    <col min="26" max="26" width="24.109375" style="163" customWidth="1"/>
    <col min="27" max="31" width="30.77734375" style="163" customWidth="1"/>
    <col min="32" max="33" width="31.88671875" style="163" customWidth="1"/>
    <col min="34" max="34" width="31.88671875" style="252" customWidth="1"/>
    <col min="36" max="40" width="30.6640625" customWidth="1"/>
  </cols>
  <sheetData>
    <row r="1" spans="1:40" ht="25.2" customHeight="1" x14ac:dyDescent="0.35">
      <c r="A1" s="451" t="s">
        <v>398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2" t="s">
        <v>417</v>
      </c>
      <c r="V1" s="449" t="s">
        <v>443</v>
      </c>
      <c r="W1" s="449" t="s">
        <v>414</v>
      </c>
      <c r="X1" s="450" t="s">
        <v>415</v>
      </c>
      <c r="Y1" s="450" t="s">
        <v>416</v>
      </c>
      <c r="Z1" s="449" t="s">
        <v>444</v>
      </c>
      <c r="AA1" s="449" t="s">
        <v>445</v>
      </c>
      <c r="AB1" s="449" t="s">
        <v>448</v>
      </c>
      <c r="AC1" s="449" t="s">
        <v>415</v>
      </c>
      <c r="AD1" s="449" t="s">
        <v>416</v>
      </c>
      <c r="AE1" s="449" t="s">
        <v>446</v>
      </c>
      <c r="AF1" s="449" t="s">
        <v>447</v>
      </c>
      <c r="AG1" s="449" t="s">
        <v>449</v>
      </c>
      <c r="AH1" s="468" t="s">
        <v>450</v>
      </c>
      <c r="AI1" s="64"/>
      <c r="AJ1" s="64"/>
      <c r="AK1" s="64"/>
    </row>
    <row r="2" spans="1:40" ht="25.2" customHeight="1" x14ac:dyDescent="0.35">
      <c r="A2" s="451"/>
      <c r="B2" s="451"/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2"/>
      <c r="V2" s="449"/>
      <c r="W2" s="449"/>
      <c r="X2" s="450"/>
      <c r="Y2" s="450"/>
      <c r="Z2" s="449"/>
      <c r="AA2" s="449"/>
      <c r="AB2" s="449"/>
      <c r="AC2" s="449"/>
      <c r="AD2" s="449"/>
      <c r="AE2" s="449"/>
      <c r="AF2" s="449"/>
      <c r="AG2" s="449"/>
      <c r="AH2" s="468"/>
      <c r="AI2" s="196"/>
      <c r="AJ2" s="459" t="s">
        <v>394</v>
      </c>
      <c r="AK2" s="460" t="s">
        <v>395</v>
      </c>
      <c r="AL2" s="460" t="s">
        <v>420</v>
      </c>
      <c r="AM2" s="459" t="s">
        <v>421</v>
      </c>
      <c r="AN2" s="459" t="s">
        <v>422</v>
      </c>
    </row>
    <row r="3" spans="1:40" ht="25.2" customHeight="1" x14ac:dyDescent="0.35">
      <c r="A3" s="65"/>
      <c r="B3" s="453" t="s">
        <v>389</v>
      </c>
      <c r="C3" s="453"/>
      <c r="D3" s="66"/>
      <c r="E3" s="67"/>
      <c r="F3" s="454" t="s">
        <v>390</v>
      </c>
      <c r="G3" s="454"/>
      <c r="H3" s="130"/>
      <c r="I3" s="69"/>
      <c r="J3" s="455" t="s">
        <v>391</v>
      </c>
      <c r="K3" s="455"/>
      <c r="L3" s="127"/>
      <c r="M3" s="70"/>
      <c r="N3" s="456" t="s">
        <v>392</v>
      </c>
      <c r="O3" s="456"/>
      <c r="P3" s="121"/>
      <c r="Q3" s="71"/>
      <c r="R3" s="457" t="s">
        <v>393</v>
      </c>
      <c r="S3" s="457"/>
      <c r="T3" s="125"/>
      <c r="U3" s="180"/>
      <c r="V3" s="177"/>
      <c r="W3" s="177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250"/>
      <c r="AI3" s="64"/>
      <c r="AJ3" s="459"/>
      <c r="AK3" s="460"/>
      <c r="AL3" s="460"/>
      <c r="AM3" s="459"/>
      <c r="AN3" s="467"/>
    </row>
    <row r="4" spans="1:40" ht="25.2" customHeight="1" x14ac:dyDescent="0.35">
      <c r="A4" s="65"/>
      <c r="B4" s="66"/>
      <c r="C4" s="66"/>
      <c r="D4" s="66"/>
      <c r="E4" s="67"/>
      <c r="F4" s="67"/>
      <c r="G4" s="67"/>
      <c r="H4" s="130"/>
      <c r="I4" s="69"/>
      <c r="J4" s="220"/>
      <c r="K4" s="220"/>
      <c r="L4" s="127"/>
      <c r="M4" s="70"/>
      <c r="N4" s="221"/>
      <c r="O4" s="221"/>
      <c r="P4" s="121"/>
      <c r="Q4" s="71"/>
      <c r="R4" s="222"/>
      <c r="S4" s="222"/>
      <c r="T4" s="125"/>
      <c r="U4" s="180"/>
      <c r="V4" s="177"/>
      <c r="W4" s="177"/>
      <c r="X4" s="178"/>
      <c r="Y4" s="178"/>
      <c r="Z4" s="178"/>
      <c r="AA4" s="178"/>
      <c r="AB4" s="178"/>
      <c r="AC4" s="178"/>
      <c r="AD4" s="178"/>
      <c r="AE4" s="178"/>
      <c r="AF4" s="178"/>
      <c r="AG4" s="178"/>
      <c r="AH4" s="250"/>
      <c r="AI4" s="64"/>
      <c r="AJ4" s="144"/>
      <c r="AK4" s="73"/>
      <c r="AL4" s="73"/>
      <c r="AM4" s="195"/>
      <c r="AN4" s="223"/>
    </row>
    <row r="5" spans="1:40" ht="25.2" customHeight="1" x14ac:dyDescent="0.35">
      <c r="A5" s="65"/>
      <c r="B5" s="66"/>
      <c r="C5" s="66"/>
      <c r="D5" s="66"/>
      <c r="E5" s="67"/>
      <c r="F5" s="67"/>
      <c r="G5" s="67"/>
      <c r="H5" s="130"/>
      <c r="I5" s="69"/>
      <c r="J5" s="220"/>
      <c r="K5" s="220"/>
      <c r="L5" s="127"/>
      <c r="M5" s="70"/>
      <c r="N5" s="221"/>
      <c r="O5" s="221"/>
      <c r="P5" s="121"/>
      <c r="Q5" s="71"/>
      <c r="R5" s="222"/>
      <c r="S5" s="222"/>
      <c r="T5" s="125"/>
      <c r="U5" s="210">
        <v>0.97040934346632335</v>
      </c>
      <c r="V5" s="168">
        <v>1.9836597299999998E-2</v>
      </c>
      <c r="W5" s="168">
        <v>51.980163402700001</v>
      </c>
      <c r="X5" s="169">
        <v>0.30200222800026461</v>
      </c>
      <c r="Y5" s="169">
        <v>2514.2728798798953</v>
      </c>
      <c r="Z5" s="248" t="e">
        <f>T7-Z7</f>
        <v>#REF!</v>
      </c>
      <c r="AA5" s="169">
        <v>0</v>
      </c>
      <c r="AB5" s="169">
        <f>52-AA5</f>
        <v>52</v>
      </c>
      <c r="AC5" s="169" t="e">
        <f>(((AA5*#REF!)/52))+((AB5*#REF!)/52)</f>
        <v>#REF!</v>
      </c>
      <c r="AD5" s="169" t="e">
        <f t="shared" ref="AD5:AD7" si="0">Z5*AC5</f>
        <v>#REF!</v>
      </c>
      <c r="AE5" s="241">
        <v>0</v>
      </c>
      <c r="AF5" s="241">
        <v>0</v>
      </c>
      <c r="AG5" s="241">
        <v>0</v>
      </c>
      <c r="AH5" s="251" t="e">
        <f>AG5*Z5</f>
        <v>#REF!</v>
      </c>
      <c r="AI5" s="64"/>
      <c r="AJ5" s="144"/>
      <c r="AK5" s="73"/>
      <c r="AL5" s="73"/>
      <c r="AM5" s="195"/>
      <c r="AN5" s="223"/>
    </row>
    <row r="6" spans="1:40" ht="25.2" customHeight="1" thickBot="1" x14ac:dyDescent="0.4">
      <c r="A6" s="74"/>
      <c r="B6" s="74"/>
      <c r="C6" s="74"/>
      <c r="D6" s="74"/>
      <c r="E6" s="75"/>
      <c r="F6" s="75"/>
      <c r="G6" s="75"/>
      <c r="H6" s="131"/>
      <c r="I6" s="76"/>
      <c r="J6" s="76"/>
      <c r="K6" s="76"/>
      <c r="L6" s="128"/>
      <c r="M6" s="77"/>
      <c r="N6" s="77"/>
      <c r="O6" s="77"/>
      <c r="P6" s="122"/>
      <c r="Q6" s="78"/>
      <c r="R6" s="79"/>
      <c r="S6" s="78"/>
      <c r="T6" s="118"/>
      <c r="U6" s="244"/>
      <c r="V6" s="179"/>
      <c r="W6" s="179"/>
      <c r="X6" s="165"/>
      <c r="Y6" s="165"/>
      <c r="Z6" s="165"/>
      <c r="AA6" s="165"/>
      <c r="AB6" s="165"/>
      <c r="AC6" s="171"/>
      <c r="AD6" s="171"/>
      <c r="AE6" s="165"/>
      <c r="AF6" s="165"/>
      <c r="AG6" s="165"/>
      <c r="AH6" s="253"/>
      <c r="AI6" s="64"/>
      <c r="AJ6" s="73">
        <v>0</v>
      </c>
      <c r="AK6" s="135">
        <f>$U$7</f>
        <v>0.97040934346632335</v>
      </c>
      <c r="AL6" s="191">
        <f>$T$7</f>
        <v>1255663.4960587746</v>
      </c>
      <c r="AM6" s="216">
        <v>1.5194029999999999E-3</v>
      </c>
      <c r="AN6" s="230">
        <f>(AM6*AL6)</f>
        <v>1907.8588829021903</v>
      </c>
    </row>
    <row r="7" spans="1:40" ht="25.2" customHeight="1" thickBot="1" x14ac:dyDescent="0.4">
      <c r="A7" s="74"/>
      <c r="B7" s="74"/>
      <c r="C7" s="74"/>
      <c r="D7" s="74"/>
      <c r="E7" s="75"/>
      <c r="F7" s="75"/>
      <c r="G7" s="75"/>
      <c r="H7" s="131"/>
      <c r="I7" s="76"/>
      <c r="J7" s="76"/>
      <c r="K7" s="76"/>
      <c r="L7" s="128"/>
      <c r="M7" s="77"/>
      <c r="N7" s="77"/>
      <c r="O7" s="77"/>
      <c r="P7" s="122"/>
      <c r="Q7" s="80"/>
      <c r="R7" s="188" t="s">
        <v>408</v>
      </c>
      <c r="S7" s="80">
        <f>1-S10</f>
        <v>0.99327176500000003</v>
      </c>
      <c r="T7" s="117">
        <f>P9*S7</f>
        <v>1255663.4960587746</v>
      </c>
      <c r="U7" s="245">
        <f>G17*K12*O9*S7</f>
        <v>0.97040934346632335</v>
      </c>
      <c r="V7" s="168">
        <f>G18+K13+O10+S8</f>
        <v>1.9836597299999998E-2</v>
      </c>
      <c r="W7" s="168">
        <f>52-V7</f>
        <v>51.980163402700001</v>
      </c>
      <c r="X7" s="169" t="e">
        <f>(((V7*#REF!)/52))+((W7*#REF!)/52)</f>
        <v>#REF!</v>
      </c>
      <c r="Y7" s="169" t="e">
        <f>T7*X7</f>
        <v>#REF!</v>
      </c>
      <c r="Z7" s="208" t="e">
        <f>AN7</f>
        <v>#REF!</v>
      </c>
      <c r="AA7" s="169">
        <f>(2.217962/12)*52</f>
        <v>9.611168666666666</v>
      </c>
      <c r="AB7" s="169">
        <f>52-AA7</f>
        <v>42.388831333333336</v>
      </c>
      <c r="AC7" s="169" t="e">
        <f>(((AA7*#REF!)/52))+((AB7*#REF!)/52)</f>
        <v>#REF!</v>
      </c>
      <c r="AD7" s="169" t="e">
        <f t="shared" si="0"/>
        <v>#REF!</v>
      </c>
      <c r="AE7" s="261">
        <v>17.437259999999998</v>
      </c>
      <c r="AF7" s="261">
        <v>220.70519999999999</v>
      </c>
      <c r="AG7" s="262">
        <f>AA7*AF7</f>
        <v>2121.2349028103999</v>
      </c>
      <c r="AH7" s="262" t="e">
        <f t="shared" ref="AH7" si="1">AG7*Z7</f>
        <v>#REF!</v>
      </c>
      <c r="AI7" s="64"/>
      <c r="AJ7" s="73">
        <v>1</v>
      </c>
      <c r="AK7" s="135">
        <f>$U$10+$U$13+$U$19+$U$31</f>
        <v>9.9364403905226086E-3</v>
      </c>
      <c r="AL7" s="191">
        <f>$T$10+$T$13+$T$19+$T$31</f>
        <v>12857.280861059875</v>
      </c>
      <c r="AN7" s="231" t="e">
        <f>AN6*#REF!</f>
        <v>#REF!</v>
      </c>
    </row>
    <row r="8" spans="1:40" ht="25.2" customHeight="1" x14ac:dyDescent="0.35">
      <c r="A8" s="74"/>
      <c r="B8" s="74"/>
      <c r="C8" s="74"/>
      <c r="D8" s="74"/>
      <c r="E8" s="75"/>
      <c r="F8" s="75"/>
      <c r="G8" s="75"/>
      <c r="H8" s="131"/>
      <c r="I8" s="76"/>
      <c r="J8" s="76"/>
      <c r="K8" s="76"/>
      <c r="L8" s="128"/>
      <c r="M8" s="77"/>
      <c r="N8" s="81"/>
      <c r="O8" s="77"/>
      <c r="P8" s="122"/>
      <c r="Q8" s="82"/>
      <c r="R8" s="78" t="s">
        <v>412</v>
      </c>
      <c r="S8" s="78">
        <f>(0/3)*13</f>
        <v>0</v>
      </c>
      <c r="T8" s="118"/>
      <c r="U8" s="211"/>
      <c r="V8" s="165"/>
      <c r="W8" s="165"/>
      <c r="X8" s="171"/>
      <c r="Y8" s="171"/>
      <c r="Z8" s="209"/>
      <c r="AA8" s="171"/>
      <c r="AB8" s="171"/>
      <c r="AC8" s="171"/>
      <c r="AD8" s="171"/>
      <c r="AE8" s="171"/>
      <c r="AF8" s="171"/>
      <c r="AG8" s="171"/>
      <c r="AH8" s="251"/>
      <c r="AI8" s="64"/>
      <c r="AJ8" s="73">
        <v>2</v>
      </c>
      <c r="AK8" s="135">
        <f>$U$16+$U$25+$U$22+$U$34+$U$37+$U$43</f>
        <v>9.0321039484475511E-3</v>
      </c>
      <c r="AL8" s="191">
        <f>$T$16+$T$25+$T$22+$T$34+$T$37+$T$43</f>
        <v>11687.112554133706</v>
      </c>
    </row>
    <row r="9" spans="1:40" ht="25.2" customHeight="1" x14ac:dyDescent="0.35">
      <c r="A9" s="74"/>
      <c r="B9" s="74"/>
      <c r="C9" s="74"/>
      <c r="D9" s="74"/>
      <c r="E9" s="75"/>
      <c r="F9" s="75"/>
      <c r="G9" s="75"/>
      <c r="H9" s="131"/>
      <c r="I9" s="76"/>
      <c r="J9" s="76"/>
      <c r="K9" s="76"/>
      <c r="L9" s="128"/>
      <c r="M9" s="83"/>
      <c r="N9" s="187" t="s">
        <v>408</v>
      </c>
      <c r="O9" s="83">
        <f>1-O15</f>
        <v>0.99222205200000002</v>
      </c>
      <c r="P9" s="116">
        <f>L12*O9</f>
        <v>1264169.1229980495</v>
      </c>
      <c r="Q9" s="82"/>
      <c r="R9" s="79"/>
      <c r="S9" s="78"/>
      <c r="T9" s="118"/>
      <c r="U9" s="211"/>
      <c r="V9" s="165"/>
      <c r="W9" s="165"/>
      <c r="X9" s="171"/>
      <c r="Y9" s="171"/>
      <c r="Z9" s="209"/>
      <c r="AA9" s="171"/>
      <c r="AB9" s="171"/>
      <c r="AC9" s="171"/>
      <c r="AD9" s="171"/>
      <c r="AE9" s="171"/>
      <c r="AF9" s="171"/>
      <c r="AG9" s="171"/>
      <c r="AH9" s="251"/>
      <c r="AI9" s="64"/>
      <c r="AJ9" s="73">
        <v>3</v>
      </c>
      <c r="AK9" s="135">
        <f>$U$28+$U$40+$U$46+$U$49</f>
        <v>7.1296962424363388E-3</v>
      </c>
      <c r="AL9" s="191">
        <f>$T$28+$T$40+$T$46+$T$49</f>
        <v>9225.4875428509367</v>
      </c>
    </row>
    <row r="10" spans="1:40" ht="25.2" customHeight="1" x14ac:dyDescent="0.35">
      <c r="A10" s="74"/>
      <c r="B10" s="74"/>
      <c r="C10" s="74"/>
      <c r="D10" s="74"/>
      <c r="E10" s="75"/>
      <c r="F10" s="75"/>
      <c r="G10" s="75"/>
      <c r="H10" s="131"/>
      <c r="I10" s="76"/>
      <c r="J10" s="84"/>
      <c r="K10" s="76"/>
      <c r="L10" s="128"/>
      <c r="M10" s="85"/>
      <c r="N10" s="77" t="s">
        <v>412</v>
      </c>
      <c r="O10" s="77">
        <f>(0.0006938733/3)*13</f>
        <v>3.0067843000000003E-3</v>
      </c>
      <c r="P10" s="122"/>
      <c r="Q10" s="86"/>
      <c r="R10" s="188" t="s">
        <v>396</v>
      </c>
      <c r="S10" s="80">
        <v>6.7282349999999999E-3</v>
      </c>
      <c r="T10" s="117">
        <f>P9*S10</f>
        <v>8505.6269392747818</v>
      </c>
      <c r="U10" s="210">
        <f>G17*K12*O9*S10</f>
        <v>6.5733692823103027E-3</v>
      </c>
      <c r="V10" s="168">
        <f>G18+K13+O10+S11</f>
        <v>10.8812715973</v>
      </c>
      <c r="W10" s="168">
        <f>52-V10</f>
        <v>41.1187284027</v>
      </c>
      <c r="X10" s="169" t="e">
        <f>(((V10*#REF!)/52))+((W10*#REF!)/52)</f>
        <v>#REF!</v>
      </c>
      <c r="Y10" s="169" t="e">
        <f t="shared" ref="Y10:Y52" si="2">T10*X10</f>
        <v>#REF!</v>
      </c>
      <c r="Z10" s="208">
        <f>T10</f>
        <v>8505.6269392747818</v>
      </c>
      <c r="AA10" s="169">
        <f>(2.73395/12)*52</f>
        <v>11.847116666666667</v>
      </c>
      <c r="AB10" s="171">
        <f>52-AA10</f>
        <v>40.152883333333335</v>
      </c>
      <c r="AC10" s="171" t="e">
        <f>(((AA10*#REF!)/52))+((AB10*#REF!)/52)</f>
        <v>#REF!</v>
      </c>
      <c r="AD10" s="171" t="e">
        <f>Z10*AC10</f>
        <v>#REF!</v>
      </c>
      <c r="AE10" s="169">
        <v>17.437259999999998</v>
      </c>
      <c r="AF10" s="169">
        <v>220.70519999999999</v>
      </c>
      <c r="AG10" s="251">
        <f>AA10*AF10</f>
        <v>2614.72025334</v>
      </c>
      <c r="AH10" s="251">
        <f t="shared" ref="AH10:AH52" si="3">AG10*Z10</f>
        <v>22239835.025476087</v>
      </c>
      <c r="AI10" s="64"/>
      <c r="AJ10" s="73">
        <v>4</v>
      </c>
      <c r="AK10" s="135">
        <f>$U$52</f>
        <v>3.4924159522702206E-3</v>
      </c>
      <c r="AL10" s="191">
        <f>$T$52</f>
        <v>4519.019992794666</v>
      </c>
    </row>
    <row r="11" spans="1:40" ht="25.2" customHeight="1" x14ac:dyDescent="0.35">
      <c r="A11" s="74"/>
      <c r="B11" s="74"/>
      <c r="C11" s="74"/>
      <c r="D11" s="74"/>
      <c r="E11" s="75"/>
      <c r="F11" s="75"/>
      <c r="G11" s="75"/>
      <c r="H11" s="131"/>
      <c r="I11" s="76"/>
      <c r="J11" s="87"/>
      <c r="K11" s="76"/>
      <c r="L11" s="128"/>
      <c r="M11" s="85"/>
      <c r="N11" s="77"/>
      <c r="O11" s="77"/>
      <c r="P11" s="122"/>
      <c r="Q11" s="78"/>
      <c r="R11" s="78" t="s">
        <v>412</v>
      </c>
      <c r="S11" s="78">
        <f>(2.506485/3)*13</f>
        <v>10.861435</v>
      </c>
      <c r="T11" s="118"/>
      <c r="U11" s="211"/>
      <c r="V11" s="165"/>
      <c r="W11" s="165"/>
      <c r="X11" s="171"/>
      <c r="Y11" s="171"/>
      <c r="Z11" s="171"/>
      <c r="AA11" s="171"/>
      <c r="AB11" s="229"/>
      <c r="AC11" s="229"/>
      <c r="AD11" s="229"/>
      <c r="AE11" s="171"/>
      <c r="AF11" s="171"/>
      <c r="AG11" s="253"/>
      <c r="AH11" s="253"/>
      <c r="AI11" s="64"/>
      <c r="AJ11" s="88"/>
      <c r="AK11" s="89">
        <f>SUM($AK$6:$AK$10)</f>
        <v>1</v>
      </c>
      <c r="AL11" s="192">
        <f>SUM(AL6:AL10)</f>
        <v>1293952.3970096137</v>
      </c>
    </row>
    <row r="12" spans="1:40" ht="25.2" customHeight="1" x14ac:dyDescent="0.35">
      <c r="A12" s="74"/>
      <c r="B12" s="74"/>
      <c r="C12" s="74"/>
      <c r="D12" s="74"/>
      <c r="E12" s="75"/>
      <c r="F12" s="75"/>
      <c r="G12" s="75"/>
      <c r="H12" s="131"/>
      <c r="I12" s="90"/>
      <c r="J12" s="186" t="s">
        <v>408</v>
      </c>
      <c r="K12" s="90">
        <f>1-K24</f>
        <v>0.992265603</v>
      </c>
      <c r="L12" s="115">
        <f>H17*K12</f>
        <v>1274078.8419788613</v>
      </c>
      <c r="M12" s="85"/>
      <c r="N12" s="77"/>
      <c r="O12" s="77"/>
      <c r="P12" s="122"/>
      <c r="Q12" s="78"/>
      <c r="R12" s="79"/>
      <c r="S12" s="78"/>
      <c r="T12" s="118"/>
      <c r="U12" s="211"/>
      <c r="V12" s="165"/>
      <c r="W12" s="165"/>
      <c r="X12" s="171"/>
      <c r="Y12" s="171"/>
      <c r="Z12" s="171"/>
      <c r="AA12" s="171"/>
      <c r="AB12" s="171"/>
      <c r="AC12" s="171"/>
      <c r="AD12" s="171"/>
      <c r="AE12" s="171"/>
      <c r="AF12" s="171"/>
      <c r="AG12" s="251"/>
      <c r="AH12" s="251"/>
      <c r="AI12" s="64"/>
      <c r="AJ12" s="64"/>
      <c r="AK12" s="64"/>
      <c r="AN12" s="113"/>
    </row>
    <row r="13" spans="1:40" ht="25.2" customHeight="1" x14ac:dyDescent="0.4">
      <c r="A13" s="74"/>
      <c r="B13" s="74"/>
      <c r="C13" s="74"/>
      <c r="D13" s="74"/>
      <c r="E13" s="75"/>
      <c r="F13" s="75"/>
      <c r="G13" s="75"/>
      <c r="H13" s="131"/>
      <c r="I13" s="91"/>
      <c r="J13" s="76" t="s">
        <v>412</v>
      </c>
      <c r="K13" s="76">
        <f>(0.001628448/3)*13</f>
        <v>7.0566079999999998E-3</v>
      </c>
      <c r="L13" s="128"/>
      <c r="M13" s="85"/>
      <c r="N13" s="77"/>
      <c r="O13" s="77"/>
      <c r="P13" s="122"/>
      <c r="Q13" s="80"/>
      <c r="R13" s="188" t="s">
        <v>408</v>
      </c>
      <c r="S13" s="80">
        <f>1-S16</f>
        <v>5.3272100000000044E-2</v>
      </c>
      <c r="T13" s="117">
        <f>P15*S13</f>
        <v>527.91154051770468</v>
      </c>
      <c r="U13" s="210">
        <f>G17*K12*O15*S13</f>
        <v>4.0798374170312112E-4</v>
      </c>
      <c r="V13" s="168">
        <f>G18+K13+O16+S14</f>
        <v>9.756239146333332</v>
      </c>
      <c r="W13" s="168">
        <f>52-V13</f>
        <v>42.243760853666672</v>
      </c>
      <c r="X13" s="169" t="e">
        <f>(((V13*#REF!)/52))+((W13*#REF!)/52)</f>
        <v>#REF!</v>
      </c>
      <c r="Y13" s="169" t="e">
        <f t="shared" si="2"/>
        <v>#REF!</v>
      </c>
      <c r="Z13" s="208">
        <f>T13</f>
        <v>527.91154051770468</v>
      </c>
      <c r="AA13" s="169">
        <f>(2.508167/12)*52</f>
        <v>10.868723666666666</v>
      </c>
      <c r="AB13" s="171">
        <f t="shared" ref="AB13:AB52" si="4">52-AA13</f>
        <v>41.131276333333332</v>
      </c>
      <c r="AC13" s="171" t="e">
        <f>(((AA13*#REF!)/52))+((AB13*#REF!)/52)</f>
        <v>#REF!</v>
      </c>
      <c r="AD13" s="171" t="e">
        <f t="shared" ref="AD13:AD52" si="5">Z13*AC13</f>
        <v>#REF!</v>
      </c>
      <c r="AE13" s="169">
        <v>55</v>
      </c>
      <c r="AF13" s="169">
        <v>158.97489999999999</v>
      </c>
      <c r="AG13" s="251">
        <f t="shared" ref="AG13:AG52" si="6">AA13*AF13</f>
        <v>1727.8542580359665</v>
      </c>
      <c r="AH13" s="251">
        <f t="shared" si="3"/>
        <v>912154.20314984268</v>
      </c>
      <c r="AI13" s="64"/>
      <c r="AJ13" s="64"/>
      <c r="AK13" s="64"/>
      <c r="AL13" s="198" t="s">
        <v>427</v>
      </c>
    </row>
    <row r="14" spans="1:40" ht="25.2" customHeight="1" x14ac:dyDescent="0.4">
      <c r="A14" s="74"/>
      <c r="B14" s="74"/>
      <c r="C14" s="74"/>
      <c r="D14" s="74"/>
      <c r="E14" s="75"/>
      <c r="F14" s="75"/>
      <c r="G14" s="75"/>
      <c r="H14" s="131"/>
      <c r="I14" s="92"/>
      <c r="J14" s="76"/>
      <c r="K14" s="76"/>
      <c r="L14" s="128"/>
      <c r="M14" s="85"/>
      <c r="N14" s="81"/>
      <c r="O14" s="77"/>
      <c r="P14" s="122"/>
      <c r="Q14" s="82"/>
      <c r="R14" s="78" t="s">
        <v>412</v>
      </c>
      <c r="S14" s="78">
        <f>(0/3)*13</f>
        <v>0</v>
      </c>
      <c r="T14" s="118"/>
      <c r="U14" s="211"/>
      <c r="V14" s="165"/>
      <c r="W14" s="164"/>
      <c r="X14" s="171"/>
      <c r="Y14" s="171"/>
      <c r="Z14" s="171"/>
      <c r="AA14" s="171"/>
      <c r="AB14" s="229"/>
      <c r="AC14" s="229"/>
      <c r="AD14" s="229"/>
      <c r="AE14" s="171"/>
      <c r="AF14" s="171"/>
      <c r="AG14" s="253"/>
      <c r="AH14" s="253"/>
      <c r="AI14" s="64"/>
      <c r="AJ14" s="459" t="s">
        <v>418</v>
      </c>
      <c r="AK14" s="462" t="e">
        <f>(SUM(AL7:AL10)+AN7)/AL11</f>
        <v>#REF!</v>
      </c>
      <c r="AL14" s="199"/>
    </row>
    <row r="15" spans="1:40" ht="25.2" customHeight="1" x14ac:dyDescent="0.4">
      <c r="A15" s="74"/>
      <c r="B15" s="74"/>
      <c r="C15" s="74"/>
      <c r="D15" s="74"/>
      <c r="E15" s="75"/>
      <c r="F15" s="75"/>
      <c r="G15" s="75"/>
      <c r="H15" s="131"/>
      <c r="I15" s="92"/>
      <c r="J15" s="76"/>
      <c r="K15" s="76"/>
      <c r="L15" s="128"/>
      <c r="M15" s="93"/>
      <c r="N15" s="187" t="s">
        <v>396</v>
      </c>
      <c r="O15" s="83">
        <v>7.7779479999999998E-3</v>
      </c>
      <c r="P15" s="116">
        <f>L12*O15</f>
        <v>9909.7189808118001</v>
      </c>
      <c r="Q15" s="82"/>
      <c r="R15" s="79"/>
      <c r="S15" s="78"/>
      <c r="T15" s="118"/>
      <c r="U15" s="211"/>
      <c r="V15" s="165"/>
      <c r="W15" s="164"/>
      <c r="X15" s="171"/>
      <c r="Y15" s="171"/>
      <c r="Z15" s="171"/>
      <c r="AA15" s="171"/>
      <c r="AB15" s="171"/>
      <c r="AC15" s="171"/>
      <c r="AD15" s="171"/>
      <c r="AE15" s="171"/>
      <c r="AF15" s="171"/>
      <c r="AG15" s="251"/>
      <c r="AH15" s="251"/>
      <c r="AI15" s="64"/>
      <c r="AJ15" s="459"/>
      <c r="AK15" s="462"/>
      <c r="AL15" s="200"/>
    </row>
    <row r="16" spans="1:40" ht="25.2" customHeight="1" x14ac:dyDescent="0.4">
      <c r="A16" s="74"/>
      <c r="B16" s="74"/>
      <c r="C16" s="74"/>
      <c r="D16" s="74"/>
      <c r="E16" s="75"/>
      <c r="F16" s="94"/>
      <c r="G16" s="95"/>
      <c r="H16" s="132"/>
      <c r="I16" s="92"/>
      <c r="J16" s="76"/>
      <c r="K16" s="76"/>
      <c r="L16" s="128"/>
      <c r="M16" s="77"/>
      <c r="N16" s="77" t="s">
        <v>412</v>
      </c>
      <c r="O16" s="77">
        <f>(2.247556/3)*13</f>
        <v>9.7394093333333327</v>
      </c>
      <c r="P16" s="122"/>
      <c r="Q16" s="86"/>
      <c r="R16" s="188" t="s">
        <v>396</v>
      </c>
      <c r="S16" s="80">
        <v>0.94672789999999996</v>
      </c>
      <c r="T16" s="117">
        <f>P15*S16</f>
        <v>9381.8074402940947</v>
      </c>
      <c r="U16" s="210">
        <f>G17*K12*O15*S16</f>
        <v>7.2505043168325997E-3</v>
      </c>
      <c r="V16" s="168">
        <f>S17+O16+K13+G18</f>
        <v>22.756239146333332</v>
      </c>
      <c r="W16" s="168">
        <f>52-V16</f>
        <v>29.243760853666668</v>
      </c>
      <c r="X16" s="169" t="e">
        <f>(((V16*#REF!)/52))+((W16*#REF!)/52)</f>
        <v>#REF!</v>
      </c>
      <c r="Y16" s="169" t="e">
        <f t="shared" si="2"/>
        <v>#REF!</v>
      </c>
      <c r="Z16" s="208">
        <f>T16</f>
        <v>9381.8074402940947</v>
      </c>
      <c r="AA16" s="169">
        <f>(5.259207/12)*52</f>
        <v>22.789897</v>
      </c>
      <c r="AB16" s="171">
        <f t="shared" si="4"/>
        <v>29.210103</v>
      </c>
      <c r="AC16" s="171" t="e">
        <f>(((AA16*#REF!)/52))+((AB16*#REF!)/52)</f>
        <v>#REF!</v>
      </c>
      <c r="AD16" s="171" t="e">
        <f t="shared" si="5"/>
        <v>#REF!</v>
      </c>
      <c r="AE16" s="169">
        <v>27.703050000000001</v>
      </c>
      <c r="AF16" s="169">
        <v>146.58160000000001</v>
      </c>
      <c r="AG16" s="251">
        <f t="shared" si="6"/>
        <v>3340.5795660952003</v>
      </c>
      <c r="AH16" s="251">
        <f t="shared" si="3"/>
        <v>31340674.228086367</v>
      </c>
      <c r="AI16" s="64"/>
      <c r="AJ16" s="459"/>
      <c r="AK16" s="462"/>
      <c r="AL16" s="200"/>
    </row>
    <row r="17" spans="1:38" ht="25.2" customHeight="1" x14ac:dyDescent="0.35">
      <c r="A17" s="74"/>
      <c r="B17" s="74"/>
      <c r="C17" s="74"/>
      <c r="D17" s="74"/>
      <c r="E17" s="97"/>
      <c r="F17" s="184" t="s">
        <v>408</v>
      </c>
      <c r="G17" s="97">
        <f>1-G41</f>
        <v>0.992316168</v>
      </c>
      <c r="H17" s="114">
        <f>C28*G17</f>
        <v>1284009.8841749947</v>
      </c>
      <c r="I17" s="92"/>
      <c r="J17" s="76"/>
      <c r="K17" s="76"/>
      <c r="L17" s="128"/>
      <c r="M17" s="77"/>
      <c r="N17" s="77"/>
      <c r="O17" s="77"/>
      <c r="P17" s="122"/>
      <c r="Q17" s="63"/>
      <c r="R17" s="78" t="s">
        <v>412</v>
      </c>
      <c r="S17" s="78">
        <f>(3/3)*13</f>
        <v>13</v>
      </c>
      <c r="T17" s="118"/>
      <c r="U17" s="211"/>
      <c r="V17" s="165"/>
      <c r="W17" s="164"/>
      <c r="X17" s="171"/>
      <c r="Y17" s="171"/>
      <c r="Z17" s="171"/>
      <c r="AA17" s="171"/>
      <c r="AB17" s="229"/>
      <c r="AC17" s="229"/>
      <c r="AD17" s="229"/>
      <c r="AE17" s="171"/>
      <c r="AF17" s="171"/>
      <c r="AG17" s="253"/>
      <c r="AH17" s="253"/>
      <c r="AI17" s="64"/>
      <c r="AJ17" s="459"/>
      <c r="AK17" s="462"/>
      <c r="AL17" s="201">
        <v>0.36969999999999997</v>
      </c>
    </row>
    <row r="18" spans="1:38" ht="25.2" customHeight="1" x14ac:dyDescent="0.4">
      <c r="A18" s="74"/>
      <c r="B18" s="74"/>
      <c r="C18" s="74"/>
      <c r="D18" s="74"/>
      <c r="E18" s="98"/>
      <c r="F18" s="75" t="s">
        <v>412</v>
      </c>
      <c r="G18" s="75">
        <f>(0.002255355/3)*13</f>
        <v>9.7732050000000001E-3</v>
      </c>
      <c r="H18" s="131"/>
      <c r="I18" s="92"/>
      <c r="J18" s="76"/>
      <c r="K18" s="76"/>
      <c r="L18" s="128"/>
      <c r="M18" s="62"/>
      <c r="N18" s="62"/>
      <c r="O18" s="62"/>
      <c r="P18" s="123"/>
      <c r="Q18" s="78"/>
      <c r="R18" s="79"/>
      <c r="S18" s="78"/>
      <c r="T18" s="118"/>
      <c r="U18" s="211"/>
      <c r="V18" s="165"/>
      <c r="W18" s="164"/>
      <c r="X18" s="171"/>
      <c r="Y18" s="171"/>
      <c r="Z18" s="171"/>
      <c r="AA18" s="171"/>
      <c r="AB18" s="171"/>
      <c r="AC18" s="171"/>
      <c r="AD18" s="171"/>
      <c r="AE18" s="171"/>
      <c r="AF18" s="171"/>
      <c r="AG18" s="251"/>
      <c r="AH18" s="251"/>
      <c r="AI18" s="64"/>
      <c r="AJ18" s="459"/>
      <c r="AK18" s="462"/>
      <c r="AL18" s="200"/>
    </row>
    <row r="19" spans="1:38" ht="25.2" customHeight="1" x14ac:dyDescent="0.4">
      <c r="A19" s="74"/>
      <c r="B19" s="74"/>
      <c r="C19" s="74"/>
      <c r="D19" s="74"/>
      <c r="E19" s="98"/>
      <c r="F19" s="75"/>
      <c r="G19" s="75"/>
      <c r="H19" s="131"/>
      <c r="I19" s="92"/>
      <c r="J19" s="76"/>
      <c r="K19" s="76"/>
      <c r="L19" s="128"/>
      <c r="M19" s="62"/>
      <c r="N19" s="62"/>
      <c r="O19" s="62"/>
      <c r="P19" s="123"/>
      <c r="Q19" s="80"/>
      <c r="R19" s="188" t="s">
        <v>408</v>
      </c>
      <c r="S19" s="80">
        <f>1-S22</f>
        <v>0.59438919999999995</v>
      </c>
      <c r="T19" s="117">
        <f>P21*S19</f>
        <v>1540.1639299351564</v>
      </c>
      <c r="U19" s="210">
        <f>G17*K24*O21*S19</f>
        <v>1.1902786636467841E-3</v>
      </c>
      <c r="V19" s="168">
        <f>S20+O22+K25+G18</f>
        <v>12.334594805000002</v>
      </c>
      <c r="W19" s="168">
        <f>52-V19</f>
        <v>39.665405194999998</v>
      </c>
      <c r="X19" s="169" t="e">
        <f>(((V19*#REF!)/52))+((W19*#REF!)/52)</f>
        <v>#REF!</v>
      </c>
      <c r="Y19" s="169" t="e">
        <f t="shared" si="2"/>
        <v>#REF!</v>
      </c>
      <c r="Z19" s="208">
        <f>T19</f>
        <v>1540.1639299351564</v>
      </c>
      <c r="AA19" s="169">
        <f>(2.731051/12)*52</f>
        <v>11.834554333333333</v>
      </c>
      <c r="AB19" s="171">
        <f t="shared" si="4"/>
        <v>40.16544566666667</v>
      </c>
      <c r="AC19" s="171" t="e">
        <f>(((AA19*#REF!)/52))+((AB19*#REF!)/52)</f>
        <v>#REF!</v>
      </c>
      <c r="AD19" s="171" t="e">
        <f t="shared" si="5"/>
        <v>#REF!</v>
      </c>
      <c r="AE19" s="169">
        <v>10.261229999999999</v>
      </c>
      <c r="AF19" s="169">
        <v>162.3646</v>
      </c>
      <c r="AG19" s="251">
        <f t="shared" si="6"/>
        <v>1921.5126805099333</v>
      </c>
      <c r="AH19" s="251">
        <f t="shared" si="3"/>
        <v>2959444.5214344156</v>
      </c>
      <c r="AI19" s="64"/>
      <c r="AJ19" s="459"/>
      <c r="AK19" s="462"/>
      <c r="AL19" s="202"/>
    </row>
    <row r="20" spans="1:38" ht="25.2" customHeight="1" x14ac:dyDescent="0.4">
      <c r="A20" s="74"/>
      <c r="B20" s="74"/>
      <c r="C20" s="74"/>
      <c r="D20" s="74"/>
      <c r="E20" s="98"/>
      <c r="F20" s="75"/>
      <c r="G20" s="75"/>
      <c r="H20" s="131"/>
      <c r="I20" s="92"/>
      <c r="J20" s="76"/>
      <c r="K20" s="76"/>
      <c r="L20" s="128"/>
      <c r="M20" s="62"/>
      <c r="N20" s="99"/>
      <c r="O20" s="62"/>
      <c r="P20" s="123"/>
      <c r="Q20" s="82"/>
      <c r="R20" s="78" t="s">
        <v>412</v>
      </c>
      <c r="S20" s="78">
        <f>(0/3)*13</f>
        <v>0</v>
      </c>
      <c r="T20" s="118"/>
      <c r="U20" s="211"/>
      <c r="V20" s="165"/>
      <c r="W20" s="164"/>
      <c r="X20" s="171"/>
      <c r="Y20" s="171"/>
      <c r="Z20" s="209"/>
      <c r="AA20" s="171"/>
      <c r="AB20" s="229"/>
      <c r="AC20" s="229"/>
      <c r="AD20" s="229"/>
      <c r="AE20" s="171"/>
      <c r="AF20" s="171"/>
      <c r="AG20" s="253"/>
      <c r="AH20" s="253"/>
      <c r="AI20" s="64"/>
      <c r="AJ20" s="459" t="s">
        <v>407</v>
      </c>
      <c r="AK20" s="466">
        <f>$U$10+$U$16+$U$22+$U$34+$U$28+$U$40+$U$46+$U$52</f>
        <v>2.4553818703128918E-2</v>
      </c>
      <c r="AL20" s="203"/>
    </row>
    <row r="21" spans="1:38" ht="25.2" customHeight="1" x14ac:dyDescent="0.4">
      <c r="A21" s="74"/>
      <c r="B21" s="74"/>
      <c r="C21" s="74"/>
      <c r="D21" s="74"/>
      <c r="E21" s="98"/>
      <c r="F21" s="75"/>
      <c r="G21" s="75"/>
      <c r="H21" s="131"/>
      <c r="I21" s="92"/>
      <c r="J21" s="76"/>
      <c r="K21" s="76"/>
      <c r="L21" s="128"/>
      <c r="M21" s="83"/>
      <c r="N21" s="187" t="s">
        <v>408</v>
      </c>
      <c r="O21" s="83">
        <f>1-O27</f>
        <v>0.26091629999999999</v>
      </c>
      <c r="P21" s="116">
        <f>L24*O21</f>
        <v>2591.1707849590075</v>
      </c>
      <c r="Q21" s="82"/>
      <c r="R21" s="79"/>
      <c r="S21" s="78"/>
      <c r="T21" s="118"/>
      <c r="U21" s="211"/>
      <c r="V21" s="165"/>
      <c r="W21" s="164"/>
      <c r="X21" s="171"/>
      <c r="Y21" s="171"/>
      <c r="Z21" s="209"/>
      <c r="AA21" s="171"/>
      <c r="AB21" s="171"/>
      <c r="AC21" s="171"/>
      <c r="AD21" s="171"/>
      <c r="AE21" s="171"/>
      <c r="AF21" s="171"/>
      <c r="AG21" s="251"/>
      <c r="AH21" s="251"/>
      <c r="AI21" s="64"/>
      <c r="AJ21" s="459"/>
      <c r="AK21" s="460"/>
      <c r="AL21" s="200"/>
    </row>
    <row r="22" spans="1:38" ht="25.2" customHeight="1" x14ac:dyDescent="0.4">
      <c r="A22" s="74"/>
      <c r="B22" s="74"/>
      <c r="C22" s="74"/>
      <c r="D22" s="74"/>
      <c r="E22" s="98"/>
      <c r="F22" s="75"/>
      <c r="G22" s="75"/>
      <c r="H22" s="131"/>
      <c r="I22" s="92"/>
      <c r="J22" s="76"/>
      <c r="K22" s="76"/>
      <c r="L22" s="128"/>
      <c r="M22" s="85"/>
      <c r="N22" s="77" t="s">
        <v>412</v>
      </c>
      <c r="O22" s="77">
        <f>(0.3416946/3)*13</f>
        <v>1.4806766</v>
      </c>
      <c r="P22" s="122"/>
      <c r="Q22" s="86"/>
      <c r="R22" s="188" t="s">
        <v>396</v>
      </c>
      <c r="S22" s="80">
        <v>0.40561079999999999</v>
      </c>
      <c r="T22" s="117">
        <f>P21*S22</f>
        <v>1051.0068550238509</v>
      </c>
      <c r="U22" s="210">
        <f>G17*K24*O21*S22</f>
        <v>8.1224537892798704E-4</v>
      </c>
      <c r="V22" s="168">
        <f>S23+O22+K25+G18</f>
        <v>25.334594804999998</v>
      </c>
      <c r="W22" s="168">
        <f>52-V22</f>
        <v>26.665405195000002</v>
      </c>
      <c r="X22" s="169" t="e">
        <f>(((V22*#REF!)/52))+((W22*#REF!)/52)</f>
        <v>#REF!</v>
      </c>
      <c r="Y22" s="169" t="e">
        <f t="shared" si="2"/>
        <v>#REF!</v>
      </c>
      <c r="Z22" s="208">
        <f>T22</f>
        <v>1051.0068550238509</v>
      </c>
      <c r="AA22" s="169">
        <f>(6/12)*52</f>
        <v>26</v>
      </c>
      <c r="AB22" s="171">
        <f t="shared" si="4"/>
        <v>26</v>
      </c>
      <c r="AC22" s="171" t="e">
        <f>(((AA22*#REF!)/52))+((AB22*#REF!)/52)</f>
        <v>#REF!</v>
      </c>
      <c r="AD22" s="171" t="e">
        <f t="shared" si="5"/>
        <v>#REF!</v>
      </c>
      <c r="AE22" s="169">
        <v>30</v>
      </c>
      <c r="AF22" s="169">
        <v>64.686520000000002</v>
      </c>
      <c r="AG22" s="251">
        <f t="shared" si="6"/>
        <v>1681.84952</v>
      </c>
      <c r="AH22" s="251">
        <f t="shared" si="3"/>
        <v>1767635.3746385733</v>
      </c>
      <c r="AI22" s="64"/>
      <c r="AJ22" s="459"/>
      <c r="AK22" s="460"/>
      <c r="AL22" s="200"/>
    </row>
    <row r="23" spans="1:38" ht="25.2" customHeight="1" x14ac:dyDescent="0.35">
      <c r="A23" s="74"/>
      <c r="B23" s="74"/>
      <c r="C23" s="74"/>
      <c r="D23" s="74"/>
      <c r="E23" s="98"/>
      <c r="F23" s="75"/>
      <c r="G23" s="75"/>
      <c r="H23" s="131"/>
      <c r="I23" s="92"/>
      <c r="J23" s="87"/>
      <c r="K23" s="76"/>
      <c r="L23" s="128"/>
      <c r="M23" s="85"/>
      <c r="N23" s="77"/>
      <c r="O23" s="77"/>
      <c r="P23" s="122"/>
      <c r="Q23" s="78"/>
      <c r="R23" s="78" t="s">
        <v>412</v>
      </c>
      <c r="S23" s="78">
        <f>(3/3)*13</f>
        <v>13</v>
      </c>
      <c r="T23" s="118"/>
      <c r="U23" s="211"/>
      <c r="V23" s="165"/>
      <c r="W23" s="164"/>
      <c r="X23" s="171"/>
      <c r="Y23" s="171"/>
      <c r="Z23" s="209"/>
      <c r="AA23" s="171"/>
      <c r="AB23" s="229"/>
      <c r="AC23" s="229"/>
      <c r="AD23" s="229"/>
      <c r="AE23" s="171"/>
      <c r="AF23" s="171"/>
      <c r="AG23" s="253"/>
      <c r="AH23" s="253"/>
      <c r="AI23" s="64"/>
      <c r="AJ23" s="459"/>
      <c r="AK23" s="460"/>
      <c r="AL23" s="201">
        <v>0.23549999999999999</v>
      </c>
    </row>
    <row r="24" spans="1:38" ht="25.2" customHeight="1" x14ac:dyDescent="0.4">
      <c r="A24" s="74"/>
      <c r="B24" s="74"/>
      <c r="C24" s="74"/>
      <c r="D24" s="74"/>
      <c r="E24" s="98"/>
      <c r="F24" s="75"/>
      <c r="G24" s="75"/>
      <c r="H24" s="131"/>
      <c r="I24" s="101"/>
      <c r="J24" s="186" t="s">
        <v>396</v>
      </c>
      <c r="K24" s="90">
        <v>7.7343969999999996E-3</v>
      </c>
      <c r="L24" s="115">
        <f>H17*K24</f>
        <v>9931.042196133425</v>
      </c>
      <c r="M24" s="85"/>
      <c r="N24" s="77"/>
      <c r="O24" s="77"/>
      <c r="P24" s="122"/>
      <c r="Q24" s="78"/>
      <c r="R24" s="79"/>
      <c r="S24" s="78"/>
      <c r="T24" s="118"/>
      <c r="U24" s="211"/>
      <c r="V24" s="165"/>
      <c r="W24" s="164"/>
      <c r="X24" s="171"/>
      <c r="Y24" s="171"/>
      <c r="Z24" s="209"/>
      <c r="AA24" s="171"/>
      <c r="AB24" s="171"/>
      <c r="AC24" s="171"/>
      <c r="AD24" s="171"/>
      <c r="AE24" s="171"/>
      <c r="AF24" s="171"/>
      <c r="AG24" s="251"/>
      <c r="AH24" s="251"/>
      <c r="AI24" s="102"/>
      <c r="AJ24" s="459"/>
      <c r="AK24" s="460"/>
      <c r="AL24" s="200"/>
    </row>
    <row r="25" spans="1:38" ht="25.2" customHeight="1" x14ac:dyDescent="0.4">
      <c r="A25" s="74"/>
      <c r="B25" s="74"/>
      <c r="C25" s="74"/>
      <c r="D25" s="74"/>
      <c r="E25" s="98"/>
      <c r="F25" s="75"/>
      <c r="G25" s="75"/>
      <c r="H25" s="131"/>
      <c r="I25" s="76"/>
      <c r="J25" s="76" t="s">
        <v>412</v>
      </c>
      <c r="K25" s="76">
        <f>(2.502495/3)*13</f>
        <v>10.844145000000001</v>
      </c>
      <c r="L25" s="128"/>
      <c r="M25" s="85"/>
      <c r="N25" s="77"/>
      <c r="O25" s="77"/>
      <c r="P25" s="122"/>
      <c r="Q25" s="80"/>
      <c r="R25" s="188" t="s">
        <v>408</v>
      </c>
      <c r="S25" s="80">
        <f>1-S28</f>
        <v>3.5263099999999992E-2</v>
      </c>
      <c r="T25" s="117">
        <f>P27*S25</f>
        <v>258.82661955938454</v>
      </c>
      <c r="U25" s="210">
        <f>G17*K24*O27*S25</f>
        <v>2.0002793005178963E-4</v>
      </c>
      <c r="V25" s="168">
        <f>S26+O28+K25+G18</f>
        <v>22.229056871666668</v>
      </c>
      <c r="W25" s="168">
        <f>52-V25</f>
        <v>29.770943128333332</v>
      </c>
      <c r="X25" s="169" t="e">
        <f>(((V25*#REF!)/52))+((W25*#REF!)/52)</f>
        <v>#REF!</v>
      </c>
      <c r="Y25" s="169" t="e">
        <f t="shared" si="2"/>
        <v>#REF!</v>
      </c>
      <c r="Z25" s="208">
        <f>T25</f>
        <v>258.82661955938454</v>
      </c>
      <c r="AA25" s="169">
        <f>(6/12)*52</f>
        <v>26</v>
      </c>
      <c r="AB25" s="171">
        <f t="shared" si="4"/>
        <v>26</v>
      </c>
      <c r="AC25" s="171" t="e">
        <f>(((AA25*#REF!)/52))+((AB25*#REF!)/52)</f>
        <v>#REF!</v>
      </c>
      <c r="AD25" s="171" t="e">
        <f t="shared" si="5"/>
        <v>#REF!</v>
      </c>
      <c r="AE25" s="169">
        <v>14</v>
      </c>
      <c r="AF25" s="169">
        <v>123.21680000000001</v>
      </c>
      <c r="AG25" s="251">
        <f t="shared" si="6"/>
        <v>3203.6368000000002</v>
      </c>
      <c r="AH25" s="251">
        <f t="shared" si="3"/>
        <v>829186.48324004421</v>
      </c>
      <c r="AI25" s="64"/>
      <c r="AJ25" s="459"/>
      <c r="AK25" s="460"/>
      <c r="AL25" s="202"/>
    </row>
    <row r="26" spans="1:38" ht="25.2" customHeight="1" x14ac:dyDescent="0.4">
      <c r="A26" s="74"/>
      <c r="B26" s="74"/>
      <c r="C26" s="74"/>
      <c r="D26" s="74"/>
      <c r="E26" s="98"/>
      <c r="F26" s="75"/>
      <c r="G26" s="75"/>
      <c r="H26" s="131"/>
      <c r="I26" s="76"/>
      <c r="J26" s="76"/>
      <c r="K26" s="76"/>
      <c r="L26" s="128"/>
      <c r="M26" s="85"/>
      <c r="N26" s="81"/>
      <c r="O26" s="77"/>
      <c r="P26" s="122"/>
      <c r="Q26" s="82"/>
      <c r="R26" s="78" t="s">
        <v>412</v>
      </c>
      <c r="S26" s="78">
        <f>(0/3)*13</f>
        <v>0</v>
      </c>
      <c r="T26" s="118"/>
      <c r="U26" s="211"/>
      <c r="V26" s="165"/>
      <c r="W26" s="164"/>
      <c r="X26" s="171"/>
      <c r="Y26" s="171"/>
      <c r="Z26" s="209"/>
      <c r="AA26" s="171"/>
      <c r="AB26" s="229"/>
      <c r="AC26" s="229"/>
      <c r="AD26" s="229"/>
      <c r="AE26" s="171"/>
      <c r="AF26" s="171"/>
      <c r="AG26" s="253"/>
      <c r="AH26" s="253"/>
      <c r="AI26" s="64"/>
      <c r="AJ26" s="459" t="s">
        <v>419</v>
      </c>
      <c r="AK26" s="463">
        <f>IF(AA7&gt;=13,U7,0)+IF(AA10&gt;=13,U10,0)+IF(AA13&gt;=13,U13,0)+IF(AA16&gt;=13,U16,0)+IF(AA19&gt;=13,U19,0)+IF(AA22&gt;=13,U22,0)+IF(AA25&gt;=13,U25,0)+IF(AA28&gt;=13,U28,0)+IF(AA31&gt;=13,U31,0)+IF(AA34&gt;=13,U34,0)+IF(AA37&gt;=13,U37,0)+IF(AA40&gt;=13,U40,0)+IF(AA43&gt;=13,U43,0)+IF(AA46&gt;=13,U46,0)+IF(AA49&gt;=13,U49,0)+IF(AA52&gt;=13,U52,0)</f>
        <v>1.9654216143154109E-2</v>
      </c>
      <c r="AL26" s="203"/>
    </row>
    <row r="27" spans="1:38" ht="25.2" customHeight="1" x14ac:dyDescent="0.4">
      <c r="A27" s="74"/>
      <c r="B27" s="103"/>
      <c r="C27" s="74"/>
      <c r="D27" s="74"/>
      <c r="E27" s="98"/>
      <c r="F27" s="75"/>
      <c r="G27" s="75"/>
      <c r="H27" s="131"/>
      <c r="I27" s="76"/>
      <c r="J27" s="76"/>
      <c r="K27" s="76"/>
      <c r="L27" s="128"/>
      <c r="M27" s="93"/>
      <c r="N27" s="187" t="s">
        <v>396</v>
      </c>
      <c r="O27" s="83">
        <v>0.73908370000000001</v>
      </c>
      <c r="P27" s="116">
        <f>L24*O27</f>
        <v>7339.8714111744175</v>
      </c>
      <c r="Q27" s="82"/>
      <c r="R27" s="79"/>
      <c r="S27" s="78"/>
      <c r="T27" s="118"/>
      <c r="U27" s="211"/>
      <c r="V27" s="165"/>
      <c r="W27" s="164"/>
      <c r="X27" s="171"/>
      <c r="Y27" s="171"/>
      <c r="Z27" s="209"/>
      <c r="AA27" s="171"/>
      <c r="AB27" s="171"/>
      <c r="AC27" s="171"/>
      <c r="AD27" s="171"/>
      <c r="AE27" s="171"/>
      <c r="AF27" s="171"/>
      <c r="AG27" s="251"/>
      <c r="AH27" s="251"/>
      <c r="AI27" s="64"/>
      <c r="AJ27" s="459"/>
      <c r="AK27" s="464"/>
      <c r="AL27" s="200"/>
    </row>
    <row r="28" spans="1:38" ht="25.2" customHeight="1" x14ac:dyDescent="0.4">
      <c r="A28" s="104"/>
      <c r="B28" s="189" t="s">
        <v>408</v>
      </c>
      <c r="C28" s="119">
        <f>Specification!D26</f>
        <v>1293952.3970096139</v>
      </c>
      <c r="D28" s="105"/>
      <c r="E28" s="98"/>
      <c r="F28" s="75"/>
      <c r="G28" s="75"/>
      <c r="H28" s="131"/>
      <c r="I28" s="76"/>
      <c r="J28" s="76"/>
      <c r="K28" s="76"/>
      <c r="L28" s="128"/>
      <c r="M28" s="77"/>
      <c r="N28" s="77" t="s">
        <v>412</v>
      </c>
      <c r="O28" s="77">
        <f>(2.625032/3)*13</f>
        <v>11.375138666666667</v>
      </c>
      <c r="P28" s="122"/>
      <c r="Q28" s="86"/>
      <c r="R28" s="188" t="s">
        <v>396</v>
      </c>
      <c r="S28" s="80">
        <v>0.96473690000000001</v>
      </c>
      <c r="T28" s="117">
        <f>P27*S28</f>
        <v>7081.0447916150333</v>
      </c>
      <c r="U28" s="210">
        <f>G17*K24*O27*S28</f>
        <v>5.4724152202041349E-3</v>
      </c>
      <c r="V28" s="168">
        <f>S29+O28+K25+G18</f>
        <v>34.565606205000009</v>
      </c>
      <c r="W28" s="168">
        <f>52-V28</f>
        <v>17.434393794999991</v>
      </c>
      <c r="X28" s="169" t="e">
        <f>(((V28*#REF!)/52))+((W28*#REF!)/52)</f>
        <v>#REF!</v>
      </c>
      <c r="Y28" s="169" t="e">
        <f t="shared" si="2"/>
        <v>#REF!</v>
      </c>
      <c r="Z28" s="208">
        <f>T28</f>
        <v>7081.0447916150333</v>
      </c>
      <c r="AA28" s="169">
        <f>(7.957963/12)*52</f>
        <v>34.484506333333336</v>
      </c>
      <c r="AB28" s="171">
        <f t="shared" si="4"/>
        <v>17.515493666666664</v>
      </c>
      <c r="AC28" s="171" t="e">
        <f>(((AA28*#REF!)/52))+((AB28*#REF!)/52)</f>
        <v>#REF!</v>
      </c>
      <c r="AD28" s="171" t="e">
        <f t="shared" si="5"/>
        <v>#REF!</v>
      </c>
      <c r="AE28" s="169">
        <v>24.022539999999999</v>
      </c>
      <c r="AF28" s="169">
        <v>164.55279999999999</v>
      </c>
      <c r="AG28" s="251">
        <f t="shared" si="6"/>
        <v>5674.5220737677337</v>
      </c>
      <c r="AH28" s="251">
        <f t="shared" si="3"/>
        <v>40181544.975357547</v>
      </c>
      <c r="AI28" s="64"/>
      <c r="AJ28" s="459"/>
      <c r="AK28" s="464"/>
      <c r="AL28" s="200"/>
    </row>
    <row r="29" spans="1:38" ht="25.2" customHeight="1" x14ac:dyDescent="0.35">
      <c r="A29" s="74"/>
      <c r="B29" s="74" t="s">
        <v>412</v>
      </c>
      <c r="C29" s="74">
        <f>(0.01510359/3)*13</f>
        <v>6.5448889999999996E-2</v>
      </c>
      <c r="D29" s="74"/>
      <c r="E29" s="98"/>
      <c r="F29" s="75"/>
      <c r="G29" s="75"/>
      <c r="H29" s="131"/>
      <c r="I29" s="76"/>
      <c r="J29" s="76"/>
      <c r="K29" s="76"/>
      <c r="L29" s="128"/>
      <c r="M29" s="77"/>
      <c r="N29" s="77"/>
      <c r="O29" s="77"/>
      <c r="P29" s="122"/>
      <c r="Q29" s="78"/>
      <c r="R29" s="78" t="s">
        <v>412</v>
      </c>
      <c r="S29" s="78">
        <f>(2.846896/3)*13</f>
        <v>12.336549333333334</v>
      </c>
      <c r="T29" s="118"/>
      <c r="U29" s="211"/>
      <c r="V29" s="165"/>
      <c r="W29" s="164"/>
      <c r="X29" s="171"/>
      <c r="Y29" s="171"/>
      <c r="Z29" s="209"/>
      <c r="AA29" s="171"/>
      <c r="AB29" s="229"/>
      <c r="AC29" s="229"/>
      <c r="AD29" s="229"/>
      <c r="AE29" s="171"/>
      <c r="AF29" s="171"/>
      <c r="AG29" s="253"/>
      <c r="AH29" s="253"/>
      <c r="AI29" s="64"/>
      <c r="AJ29" s="459"/>
      <c r="AK29" s="464"/>
      <c r="AL29" s="201">
        <v>0.22</v>
      </c>
    </row>
    <row r="30" spans="1:38" ht="25.2" customHeight="1" x14ac:dyDescent="0.4">
      <c r="A30" s="74"/>
      <c r="B30" s="74"/>
      <c r="C30" s="74"/>
      <c r="D30" s="74"/>
      <c r="E30" s="98"/>
      <c r="F30" s="75"/>
      <c r="G30" s="75"/>
      <c r="H30" s="131"/>
      <c r="I30" s="76"/>
      <c r="J30" s="76"/>
      <c r="K30" s="76"/>
      <c r="L30" s="128"/>
      <c r="M30" s="77"/>
      <c r="N30" s="77"/>
      <c r="O30" s="77"/>
      <c r="P30" s="122"/>
      <c r="Q30" s="78"/>
      <c r="R30" s="79"/>
      <c r="S30" s="78"/>
      <c r="T30" s="118"/>
      <c r="U30" s="211"/>
      <c r="V30" s="165"/>
      <c r="W30" s="164"/>
      <c r="X30" s="171"/>
      <c r="Y30" s="171"/>
      <c r="Z30" s="209"/>
      <c r="AA30" s="171"/>
      <c r="AB30" s="171"/>
      <c r="AC30" s="171"/>
      <c r="AD30" s="171"/>
      <c r="AE30" s="171"/>
      <c r="AF30" s="171"/>
      <c r="AG30" s="251"/>
      <c r="AH30" s="251"/>
      <c r="AI30" s="64"/>
      <c r="AJ30" s="459"/>
      <c r="AK30" s="464"/>
      <c r="AL30" s="200"/>
    </row>
    <row r="31" spans="1:38" ht="25.2" customHeight="1" x14ac:dyDescent="0.4">
      <c r="A31" s="74"/>
      <c r="B31" s="74"/>
      <c r="C31" s="74"/>
      <c r="D31" s="74"/>
      <c r="E31" s="98"/>
      <c r="F31" s="75"/>
      <c r="G31" s="75"/>
      <c r="H31" s="131"/>
      <c r="I31" s="76"/>
      <c r="J31" s="76"/>
      <c r="K31" s="76"/>
      <c r="L31" s="128"/>
      <c r="M31" s="77"/>
      <c r="N31" s="77"/>
      <c r="O31" s="77"/>
      <c r="P31" s="122"/>
      <c r="Q31" s="80"/>
      <c r="R31" s="188" t="s">
        <v>408</v>
      </c>
      <c r="S31" s="80">
        <f>1-S34</f>
        <v>1</v>
      </c>
      <c r="T31" s="117">
        <f>P33*S31</f>
        <v>2283.5784513322305</v>
      </c>
      <c r="U31" s="210">
        <f>G41*K36*O33*S31</f>
        <v>1.7648087028624003E-3</v>
      </c>
      <c r="V31" s="168">
        <f>S32+O34+K37+G42</f>
        <v>7.3712730000000004</v>
      </c>
      <c r="W31" s="168">
        <f>52-V31</f>
        <v>44.628726999999998</v>
      </c>
      <c r="X31" s="169" t="e">
        <f>(((V31*#REF!)/52))+((W31*#REF!)/52)</f>
        <v>#REF!</v>
      </c>
      <c r="Y31" s="169" t="e">
        <f t="shared" si="2"/>
        <v>#REF!</v>
      </c>
      <c r="Z31" s="208">
        <f>T31</f>
        <v>2283.5784513322305</v>
      </c>
      <c r="AA31" s="169">
        <f>(1.400732/12)*52</f>
        <v>6.0698386666666675</v>
      </c>
      <c r="AB31" s="171">
        <f t="shared" si="4"/>
        <v>45.930161333333331</v>
      </c>
      <c r="AC31" s="171" t="e">
        <f>(((AA31*#REF!)/52))+((AB31*#REF!)/52)</f>
        <v>#REF!</v>
      </c>
      <c r="AD31" s="171" t="e">
        <f t="shared" si="5"/>
        <v>#REF!</v>
      </c>
      <c r="AE31" s="169">
        <v>13.93797</v>
      </c>
      <c r="AF31" s="169">
        <v>153.52119999999999</v>
      </c>
      <c r="AG31" s="251">
        <f t="shared" si="6"/>
        <v>931.84891591306678</v>
      </c>
      <c r="AH31" s="251">
        <f t="shared" si="3"/>
        <v>2127950.1042763791</v>
      </c>
      <c r="AI31" s="64"/>
      <c r="AJ31" s="459"/>
      <c r="AK31" s="465"/>
      <c r="AL31" s="204"/>
    </row>
    <row r="32" spans="1:38" ht="25.2" customHeight="1" x14ac:dyDescent="0.35">
      <c r="A32" s="74"/>
      <c r="B32" s="74"/>
      <c r="C32" s="74"/>
      <c r="D32" s="74"/>
      <c r="E32" s="98"/>
      <c r="F32" s="75"/>
      <c r="G32" s="75"/>
      <c r="H32" s="131"/>
      <c r="I32" s="76"/>
      <c r="J32" s="76"/>
      <c r="K32" s="76"/>
      <c r="L32" s="128"/>
      <c r="M32" s="77"/>
      <c r="N32" s="81"/>
      <c r="O32" s="77"/>
      <c r="P32" s="122"/>
      <c r="Q32" s="82"/>
      <c r="R32" s="78" t="s">
        <v>412</v>
      </c>
      <c r="S32" s="78">
        <f>(0/3)*13</f>
        <v>0</v>
      </c>
      <c r="T32" s="118"/>
      <c r="U32" s="211"/>
      <c r="V32" s="165"/>
      <c r="W32" s="164"/>
      <c r="X32" s="171"/>
      <c r="Y32" s="171"/>
      <c r="Z32" s="209"/>
      <c r="AA32" s="171"/>
      <c r="AB32" s="229"/>
      <c r="AC32" s="229"/>
      <c r="AD32" s="229"/>
      <c r="AE32" s="171"/>
      <c r="AF32" s="171"/>
      <c r="AG32" s="253"/>
      <c r="AH32" s="253"/>
      <c r="AI32" s="64"/>
      <c r="AJ32" s="64"/>
      <c r="AK32" s="64"/>
    </row>
    <row r="33" spans="1:37" ht="25.2" customHeight="1" x14ac:dyDescent="0.35">
      <c r="A33" s="74"/>
      <c r="B33" s="74"/>
      <c r="C33" s="74"/>
      <c r="D33" s="74"/>
      <c r="E33" s="98"/>
      <c r="F33" s="75"/>
      <c r="G33" s="75"/>
      <c r="H33" s="131"/>
      <c r="I33" s="76"/>
      <c r="J33" s="76"/>
      <c r="K33" s="76"/>
      <c r="L33" s="128"/>
      <c r="M33" s="83"/>
      <c r="N33" s="187" t="s">
        <v>408</v>
      </c>
      <c r="O33" s="83">
        <f>1-O39</f>
        <v>1</v>
      </c>
      <c r="P33" s="116">
        <f>L36*O33</f>
        <v>2283.5784513322305</v>
      </c>
      <c r="Q33" s="82"/>
      <c r="R33" s="79"/>
      <c r="S33" s="78"/>
      <c r="T33" s="118"/>
      <c r="U33" s="211"/>
      <c r="V33" s="165"/>
      <c r="W33" s="164"/>
      <c r="X33" s="171"/>
      <c r="Y33" s="171"/>
      <c r="Z33" s="209"/>
      <c r="AA33" s="171"/>
      <c r="AB33" s="171"/>
      <c r="AC33" s="171"/>
      <c r="AD33" s="171"/>
      <c r="AE33" s="171"/>
      <c r="AF33" s="171"/>
      <c r="AG33" s="251"/>
      <c r="AH33" s="251"/>
      <c r="AI33" s="64"/>
      <c r="AJ33" s="64"/>
      <c r="AK33" s="64"/>
    </row>
    <row r="34" spans="1:37" ht="25.2" customHeight="1" x14ac:dyDescent="0.35">
      <c r="A34" s="74"/>
      <c r="B34" s="74"/>
      <c r="C34" s="74"/>
      <c r="D34" s="74"/>
      <c r="E34" s="98"/>
      <c r="F34" s="75"/>
      <c r="G34" s="75"/>
      <c r="H34" s="131"/>
      <c r="I34" s="76"/>
      <c r="J34" s="76"/>
      <c r="K34" s="76"/>
      <c r="L34" s="128"/>
      <c r="M34" s="85"/>
      <c r="N34" s="77" t="s">
        <v>412</v>
      </c>
      <c r="O34" s="77">
        <f>(0/3)*13</f>
        <v>0</v>
      </c>
      <c r="P34" s="122"/>
      <c r="Q34" s="86"/>
      <c r="R34" s="188" t="s">
        <v>396</v>
      </c>
      <c r="S34" s="80">
        <v>0</v>
      </c>
      <c r="T34" s="117">
        <f>P33*S34</f>
        <v>0</v>
      </c>
      <c r="U34" s="210">
        <f>G41*K36*O33*S34</f>
        <v>0</v>
      </c>
      <c r="V34" s="168">
        <f>S35+O34+K37+G42</f>
        <v>7.3712730000000004</v>
      </c>
      <c r="W34" s="168">
        <f>52-V34</f>
        <v>44.628726999999998</v>
      </c>
      <c r="X34" s="169" t="e">
        <f>(((V34*#REF!)/52))+((W34*#REF!)/52)</f>
        <v>#REF!</v>
      </c>
      <c r="Y34" s="169" t="e">
        <f t="shared" si="2"/>
        <v>#REF!</v>
      </c>
      <c r="Z34" s="208">
        <f>T34</f>
        <v>0</v>
      </c>
      <c r="AA34" s="169">
        <v>0</v>
      </c>
      <c r="AB34" s="171">
        <f t="shared" si="4"/>
        <v>52</v>
      </c>
      <c r="AC34" s="171" t="e">
        <f>(((AA34*#REF!)/52))+((AB34*#REF!)/52)</f>
        <v>#REF!</v>
      </c>
      <c r="AD34" s="171" t="e">
        <f t="shared" si="5"/>
        <v>#REF!</v>
      </c>
      <c r="AE34" s="169">
        <v>0</v>
      </c>
      <c r="AF34" s="169">
        <v>0</v>
      </c>
      <c r="AG34" s="251">
        <f t="shared" si="6"/>
        <v>0</v>
      </c>
      <c r="AH34" s="251">
        <f t="shared" si="3"/>
        <v>0</v>
      </c>
      <c r="AI34" s="64"/>
      <c r="AJ34" s="64"/>
      <c r="AK34" s="64"/>
    </row>
    <row r="35" spans="1:37" ht="25.2" customHeight="1" x14ac:dyDescent="0.35">
      <c r="A35" s="74"/>
      <c r="B35" s="74"/>
      <c r="C35" s="74"/>
      <c r="D35" s="74"/>
      <c r="E35" s="98"/>
      <c r="F35" s="75"/>
      <c r="G35" s="75"/>
      <c r="H35" s="131"/>
      <c r="I35" s="76"/>
      <c r="J35" s="87"/>
      <c r="K35" s="76"/>
      <c r="L35" s="128"/>
      <c r="M35" s="85"/>
      <c r="N35" s="77"/>
      <c r="O35" s="77"/>
      <c r="P35" s="122"/>
      <c r="Q35" s="78"/>
      <c r="R35" s="78" t="s">
        <v>412</v>
      </c>
      <c r="S35" s="78">
        <v>0</v>
      </c>
      <c r="T35" s="118"/>
      <c r="U35" s="211"/>
      <c r="V35" s="165"/>
      <c r="W35" s="165"/>
      <c r="X35" s="171"/>
      <c r="Y35" s="171"/>
      <c r="Z35" s="209"/>
      <c r="AA35" s="171"/>
      <c r="AB35" s="229"/>
      <c r="AC35" s="229"/>
      <c r="AD35" s="229"/>
      <c r="AE35" s="171"/>
      <c r="AF35" s="171"/>
      <c r="AG35" s="253"/>
      <c r="AH35" s="253"/>
      <c r="AI35" s="64"/>
      <c r="AJ35" s="64"/>
      <c r="AK35" s="64"/>
    </row>
    <row r="36" spans="1:37" ht="25.2" customHeight="1" x14ac:dyDescent="0.35">
      <c r="A36" s="74"/>
      <c r="B36" s="74"/>
      <c r="C36" s="74"/>
      <c r="D36" s="74"/>
      <c r="E36" s="98"/>
      <c r="F36" s="75"/>
      <c r="G36" s="75"/>
      <c r="H36" s="131"/>
      <c r="I36" s="90"/>
      <c r="J36" s="186" t="s">
        <v>408</v>
      </c>
      <c r="K36" s="90">
        <f>1-K48</f>
        <v>0.22967820000000005</v>
      </c>
      <c r="L36" s="115">
        <f>H41*K36</f>
        <v>2283.5784513322305</v>
      </c>
      <c r="M36" s="85"/>
      <c r="N36" s="77"/>
      <c r="O36" s="77"/>
      <c r="P36" s="122"/>
      <c r="Q36" s="78"/>
      <c r="R36" s="79"/>
      <c r="S36" s="78"/>
      <c r="T36" s="118"/>
      <c r="U36" s="211"/>
      <c r="V36" s="165"/>
      <c r="W36" s="165"/>
      <c r="X36" s="171"/>
      <c r="Y36" s="171"/>
      <c r="Z36" s="209"/>
      <c r="AA36" s="171"/>
      <c r="AB36" s="171"/>
      <c r="AC36" s="171"/>
      <c r="AD36" s="171"/>
      <c r="AE36" s="171"/>
      <c r="AF36" s="171"/>
      <c r="AG36" s="251"/>
      <c r="AH36" s="251"/>
      <c r="AI36" s="64"/>
      <c r="AJ36" s="64"/>
      <c r="AK36" s="64"/>
    </row>
    <row r="37" spans="1:37" ht="25.2" customHeight="1" x14ac:dyDescent="0.35">
      <c r="A37" s="74"/>
      <c r="B37" s="74"/>
      <c r="C37" s="74"/>
      <c r="D37" s="74"/>
      <c r="E37" s="98"/>
      <c r="F37" s="75"/>
      <c r="G37" s="75"/>
      <c r="H37" s="131"/>
      <c r="I37" s="91"/>
      <c r="J37" s="76" t="s">
        <v>412</v>
      </c>
      <c r="K37" s="76">
        <f>(0/3)*13</f>
        <v>0</v>
      </c>
      <c r="L37" s="128"/>
      <c r="M37" s="85"/>
      <c r="N37" s="77"/>
      <c r="O37" s="77"/>
      <c r="P37" s="122"/>
      <c r="Q37" s="80"/>
      <c r="R37" s="188" t="s">
        <v>408</v>
      </c>
      <c r="S37" s="80">
        <v>0</v>
      </c>
      <c r="T37" s="117">
        <f>P39*S37</f>
        <v>0</v>
      </c>
      <c r="U37" s="210">
        <f>G41*K36*O39*S37</f>
        <v>0</v>
      </c>
      <c r="V37" s="168">
        <f>S38+O40+K37+G42</f>
        <v>7.3712730000000004</v>
      </c>
      <c r="W37" s="168">
        <f>52-V37</f>
        <v>44.628726999999998</v>
      </c>
      <c r="X37" s="169" t="e">
        <f>(((V37*#REF!)/52))+((W37*#REF!)/52)</f>
        <v>#REF!</v>
      </c>
      <c r="Y37" s="169" t="e">
        <f t="shared" si="2"/>
        <v>#REF!</v>
      </c>
      <c r="Z37" s="208">
        <f>T37</f>
        <v>0</v>
      </c>
      <c r="AA37" s="169">
        <v>0</v>
      </c>
      <c r="AB37" s="171">
        <f t="shared" si="4"/>
        <v>52</v>
      </c>
      <c r="AC37" s="171" t="e">
        <f>(((AA37*#REF!)/52))+((AB37*#REF!)/52)</f>
        <v>#REF!</v>
      </c>
      <c r="AD37" s="171" t="e">
        <f t="shared" si="5"/>
        <v>#REF!</v>
      </c>
      <c r="AE37" s="169">
        <v>0</v>
      </c>
      <c r="AF37" s="169">
        <v>0</v>
      </c>
      <c r="AG37" s="251">
        <f t="shared" si="6"/>
        <v>0</v>
      </c>
      <c r="AH37" s="251">
        <f t="shared" si="3"/>
        <v>0</v>
      </c>
      <c r="AI37" s="64"/>
      <c r="AJ37" s="64"/>
      <c r="AK37" s="64"/>
    </row>
    <row r="38" spans="1:37" ht="25.2" customHeight="1" x14ac:dyDescent="0.35">
      <c r="A38" s="74"/>
      <c r="B38" s="74"/>
      <c r="C38" s="74"/>
      <c r="D38" s="74"/>
      <c r="E38" s="98"/>
      <c r="F38" s="75"/>
      <c r="G38" s="75"/>
      <c r="H38" s="131"/>
      <c r="I38" s="92"/>
      <c r="J38" s="76"/>
      <c r="K38" s="76"/>
      <c r="L38" s="128"/>
      <c r="M38" s="85"/>
      <c r="N38" s="81"/>
      <c r="O38" s="77"/>
      <c r="P38" s="122"/>
      <c r="Q38" s="82"/>
      <c r="R38" s="78" t="s">
        <v>412</v>
      </c>
      <c r="S38" s="78">
        <f>(0/3)*13</f>
        <v>0</v>
      </c>
      <c r="T38" s="118"/>
      <c r="U38" s="211"/>
      <c r="V38" s="165"/>
      <c r="W38" s="164"/>
      <c r="X38" s="171"/>
      <c r="Y38" s="171"/>
      <c r="Z38" s="209"/>
      <c r="AA38" s="171"/>
      <c r="AB38" s="229"/>
      <c r="AC38" s="229"/>
      <c r="AD38" s="229"/>
      <c r="AE38" s="171"/>
      <c r="AF38" s="171"/>
      <c r="AG38" s="253"/>
      <c r="AH38" s="253"/>
      <c r="AI38" s="64"/>
      <c r="AJ38" s="64"/>
      <c r="AK38" s="64"/>
    </row>
    <row r="39" spans="1:37" ht="25.2" customHeight="1" x14ac:dyDescent="0.35">
      <c r="A39" s="74"/>
      <c r="B39" s="74"/>
      <c r="C39" s="74"/>
      <c r="D39" s="74"/>
      <c r="E39" s="98"/>
      <c r="F39" s="75"/>
      <c r="G39" s="75"/>
      <c r="H39" s="131"/>
      <c r="I39" s="92"/>
      <c r="J39" s="76"/>
      <c r="K39" s="76"/>
      <c r="L39" s="128"/>
      <c r="M39" s="93"/>
      <c r="N39" s="187" t="s">
        <v>396</v>
      </c>
      <c r="O39" s="83">
        <v>0</v>
      </c>
      <c r="P39" s="116">
        <f>L36*O39</f>
        <v>0</v>
      </c>
      <c r="Q39" s="82"/>
      <c r="R39" s="79"/>
      <c r="S39" s="78"/>
      <c r="T39" s="118"/>
      <c r="U39" s="211"/>
      <c r="V39" s="165"/>
      <c r="W39" s="164"/>
      <c r="X39" s="171"/>
      <c r="Y39" s="171"/>
      <c r="Z39" s="209"/>
      <c r="AA39" s="171"/>
      <c r="AB39" s="171"/>
      <c r="AC39" s="171"/>
      <c r="AD39" s="171"/>
      <c r="AE39" s="171"/>
      <c r="AF39" s="171"/>
      <c r="AG39" s="251"/>
      <c r="AH39" s="251"/>
      <c r="AI39" s="64"/>
      <c r="AJ39" s="64"/>
      <c r="AK39" s="64"/>
    </row>
    <row r="40" spans="1:37" ht="25.2" customHeight="1" x14ac:dyDescent="0.35">
      <c r="A40" s="74"/>
      <c r="B40" s="74"/>
      <c r="C40" s="74"/>
      <c r="D40" s="74"/>
      <c r="E40" s="98"/>
      <c r="F40" s="106"/>
      <c r="G40" s="75"/>
      <c r="H40" s="131"/>
      <c r="I40" s="92"/>
      <c r="J40" s="76"/>
      <c r="K40" s="76"/>
      <c r="L40" s="128"/>
      <c r="M40" s="77"/>
      <c r="N40" s="77" t="s">
        <v>412</v>
      </c>
      <c r="O40" s="77">
        <v>0</v>
      </c>
      <c r="P40" s="122"/>
      <c r="Q40" s="86"/>
      <c r="R40" s="188" t="s">
        <v>396</v>
      </c>
      <c r="S40" s="80">
        <v>0</v>
      </c>
      <c r="T40" s="117">
        <f>P39*S40</f>
        <v>0</v>
      </c>
      <c r="U40" s="210">
        <f>G41*K36*O39*S40</f>
        <v>0</v>
      </c>
      <c r="V40" s="168">
        <f>S41+O40+K37+G42</f>
        <v>7.3712730000000004</v>
      </c>
      <c r="W40" s="168">
        <f>52-V40</f>
        <v>44.628726999999998</v>
      </c>
      <c r="X40" s="169" t="e">
        <f>(((V40*#REF!)/52))+((W40*#REF!)/52)</f>
        <v>#REF!</v>
      </c>
      <c r="Y40" s="169" t="e">
        <f t="shared" si="2"/>
        <v>#REF!</v>
      </c>
      <c r="Z40" s="208">
        <f>T40</f>
        <v>0</v>
      </c>
      <c r="AA40" s="169">
        <v>0</v>
      </c>
      <c r="AB40" s="171">
        <f t="shared" si="4"/>
        <v>52</v>
      </c>
      <c r="AC40" s="171" t="e">
        <f>(((AA40*#REF!)/52))+((AB40*#REF!)/52)</f>
        <v>#REF!</v>
      </c>
      <c r="AD40" s="171" t="e">
        <f t="shared" si="5"/>
        <v>#REF!</v>
      </c>
      <c r="AE40" s="169">
        <v>0</v>
      </c>
      <c r="AF40" s="169">
        <v>0</v>
      </c>
      <c r="AG40" s="251">
        <f t="shared" si="6"/>
        <v>0</v>
      </c>
      <c r="AH40" s="251">
        <f t="shared" si="3"/>
        <v>0</v>
      </c>
      <c r="AI40" s="64"/>
      <c r="AJ40" s="64"/>
      <c r="AK40" s="64"/>
    </row>
    <row r="41" spans="1:37" ht="25.2" customHeight="1" x14ac:dyDescent="0.35">
      <c r="A41" s="74"/>
      <c r="B41" s="74"/>
      <c r="C41" s="74"/>
      <c r="D41" s="74"/>
      <c r="E41" s="107"/>
      <c r="F41" s="184" t="s">
        <v>396</v>
      </c>
      <c r="G41" s="97">
        <v>7.6838319999999998E-3</v>
      </c>
      <c r="H41" s="114">
        <f>C28*G41</f>
        <v>9942.5128346191759</v>
      </c>
      <c r="I41" s="92"/>
      <c r="J41" s="76"/>
      <c r="K41" s="76"/>
      <c r="L41" s="128"/>
      <c r="M41" s="77"/>
      <c r="N41" s="77"/>
      <c r="O41" s="77"/>
      <c r="P41" s="122"/>
      <c r="Q41" s="78"/>
      <c r="R41" s="78" t="s">
        <v>412</v>
      </c>
      <c r="S41" s="78">
        <v>0</v>
      </c>
      <c r="T41" s="118"/>
      <c r="U41" s="211"/>
      <c r="V41" s="165"/>
      <c r="W41" s="164"/>
      <c r="X41" s="171"/>
      <c r="Y41" s="171"/>
      <c r="Z41" s="209"/>
      <c r="AA41" s="171"/>
      <c r="AB41" s="229"/>
      <c r="AC41" s="229"/>
      <c r="AD41" s="229"/>
      <c r="AE41" s="171"/>
      <c r="AF41" s="171"/>
      <c r="AG41" s="253"/>
      <c r="AH41" s="253"/>
      <c r="AI41" s="64"/>
      <c r="AJ41" s="64"/>
      <c r="AK41" s="64"/>
    </row>
    <row r="42" spans="1:37" ht="25.2" customHeight="1" x14ac:dyDescent="0.35">
      <c r="A42" s="74"/>
      <c r="B42" s="74"/>
      <c r="C42" s="74"/>
      <c r="D42" s="74"/>
      <c r="E42" s="75"/>
      <c r="F42" s="75" t="s">
        <v>412</v>
      </c>
      <c r="G42" s="75">
        <f>(1.701063/3)*13</f>
        <v>7.3712730000000004</v>
      </c>
      <c r="H42" s="131"/>
      <c r="I42" s="92"/>
      <c r="J42" s="76"/>
      <c r="K42" s="76"/>
      <c r="L42" s="128"/>
      <c r="M42" s="77"/>
      <c r="N42" s="77"/>
      <c r="O42" s="77"/>
      <c r="P42" s="122"/>
      <c r="Q42" s="78"/>
      <c r="R42" s="79"/>
      <c r="S42" s="78"/>
      <c r="T42" s="118"/>
      <c r="U42" s="211"/>
      <c r="V42" s="165"/>
      <c r="W42" s="164"/>
      <c r="X42" s="171"/>
      <c r="Y42" s="171"/>
      <c r="Z42" s="209"/>
      <c r="AA42" s="171"/>
      <c r="AB42" s="171"/>
      <c r="AC42" s="171"/>
      <c r="AD42" s="171"/>
      <c r="AE42" s="171"/>
      <c r="AF42" s="171"/>
      <c r="AG42" s="251"/>
      <c r="AH42" s="251"/>
      <c r="AI42" s="64"/>
      <c r="AJ42" s="64"/>
      <c r="AK42" s="64"/>
    </row>
    <row r="43" spans="1:37" ht="25.2" customHeight="1" x14ac:dyDescent="0.35">
      <c r="A43" s="74"/>
      <c r="B43" s="74"/>
      <c r="C43" s="74"/>
      <c r="D43" s="74"/>
      <c r="E43" s="75"/>
      <c r="F43" s="75"/>
      <c r="G43" s="75"/>
      <c r="H43" s="131"/>
      <c r="I43" s="92"/>
      <c r="J43" s="76"/>
      <c r="K43" s="76"/>
      <c r="L43" s="128"/>
      <c r="M43" s="77"/>
      <c r="N43" s="77"/>
      <c r="O43" s="77"/>
      <c r="P43" s="122"/>
      <c r="Q43" s="80"/>
      <c r="R43" s="188" t="s">
        <v>408</v>
      </c>
      <c r="S43" s="80">
        <f>1-S46</f>
        <v>0.44671269999999996</v>
      </c>
      <c r="T43" s="117">
        <f>P45*S43</f>
        <v>995.47163925637597</v>
      </c>
      <c r="U43" s="210">
        <f>G41*K48*O45*S43</f>
        <v>7.6932632263517463E-4</v>
      </c>
      <c r="V43" s="168">
        <f>S44+O46+K49+G42</f>
        <v>27.982153333333336</v>
      </c>
      <c r="W43" s="168">
        <f>52-V43</f>
        <v>24.017846666666664</v>
      </c>
      <c r="X43" s="169" t="e">
        <f>(((V43*#REF!)/52))+((W43*#REF!)/52)</f>
        <v>#REF!</v>
      </c>
      <c r="Y43" s="169" t="e">
        <f t="shared" si="2"/>
        <v>#REF!</v>
      </c>
      <c r="Z43" s="208">
        <f>T43</f>
        <v>995.47163925637597</v>
      </c>
      <c r="AA43" s="169">
        <f>(6.900195/12)*52</f>
        <v>29.900845</v>
      </c>
      <c r="AB43" s="171">
        <f t="shared" si="4"/>
        <v>22.099155</v>
      </c>
      <c r="AC43" s="171" t="e">
        <f>(((AA43*#REF!)/52))+((AB43*#REF!)/52)</f>
        <v>#REF!</v>
      </c>
      <c r="AD43" s="171" t="e">
        <f t="shared" si="5"/>
        <v>#REF!</v>
      </c>
      <c r="AE43" s="169">
        <v>45.440930000000002</v>
      </c>
      <c r="AF43" s="169">
        <v>214.4126</v>
      </c>
      <c r="AG43" s="251">
        <f t="shared" si="6"/>
        <v>6411.1179186469999</v>
      </c>
      <c r="AH43" s="251">
        <f t="shared" si="3"/>
        <v>6382086.0639414545</v>
      </c>
      <c r="AI43" s="64"/>
      <c r="AJ43" s="64"/>
      <c r="AK43" s="64"/>
    </row>
    <row r="44" spans="1:37" ht="25.2" customHeight="1" x14ac:dyDescent="0.35">
      <c r="A44" s="74"/>
      <c r="B44" s="74"/>
      <c r="C44" s="74"/>
      <c r="D44" s="74"/>
      <c r="E44" s="75"/>
      <c r="F44" s="75"/>
      <c r="G44" s="75"/>
      <c r="H44" s="131"/>
      <c r="I44" s="92"/>
      <c r="J44" s="76"/>
      <c r="K44" s="76"/>
      <c r="L44" s="128"/>
      <c r="M44" s="77"/>
      <c r="N44" s="81"/>
      <c r="O44" s="77"/>
      <c r="P44" s="122"/>
      <c r="Q44" s="82"/>
      <c r="R44" s="78" t="s">
        <v>412</v>
      </c>
      <c r="S44" s="78">
        <f>(0/3)*13</f>
        <v>0</v>
      </c>
      <c r="T44" s="118"/>
      <c r="U44" s="211"/>
      <c r="V44" s="165"/>
      <c r="W44" s="164"/>
      <c r="X44" s="171"/>
      <c r="Y44" s="171"/>
      <c r="Z44" s="209"/>
      <c r="AA44" s="171"/>
      <c r="AB44" s="229"/>
      <c r="AC44" s="229"/>
      <c r="AD44" s="229"/>
      <c r="AE44" s="171"/>
      <c r="AF44" s="171"/>
      <c r="AG44" s="253"/>
      <c r="AH44" s="253"/>
      <c r="AI44" s="64"/>
      <c r="AJ44" s="64"/>
      <c r="AK44" s="64"/>
    </row>
    <row r="45" spans="1:37" ht="25.2" customHeight="1" x14ac:dyDescent="0.35">
      <c r="A45" s="74"/>
      <c r="B45" s="74"/>
      <c r="C45" s="74"/>
      <c r="D45" s="74"/>
      <c r="E45" s="75"/>
      <c r="F45" s="75"/>
      <c r="G45" s="75"/>
      <c r="H45" s="131"/>
      <c r="I45" s="92"/>
      <c r="J45" s="76"/>
      <c r="K45" s="76"/>
      <c r="L45" s="128"/>
      <c r="M45" s="83"/>
      <c r="N45" s="187" t="s">
        <v>408</v>
      </c>
      <c r="O45" s="83">
        <f>1-O51</f>
        <v>0.29095930000000003</v>
      </c>
      <c r="P45" s="116">
        <f>L48*O45</f>
        <v>2228.4381869071017</v>
      </c>
      <c r="Q45" s="82"/>
      <c r="R45" s="79"/>
      <c r="S45" s="78"/>
      <c r="T45" s="118"/>
      <c r="U45" s="211"/>
      <c r="V45" s="165"/>
      <c r="W45" s="164"/>
      <c r="X45" s="171"/>
      <c r="Y45" s="171"/>
      <c r="Z45" s="209"/>
      <c r="AA45" s="171"/>
      <c r="AB45" s="171"/>
      <c r="AC45" s="171"/>
      <c r="AD45" s="171"/>
      <c r="AE45" s="171"/>
      <c r="AF45" s="171"/>
      <c r="AG45" s="251"/>
      <c r="AH45" s="251"/>
      <c r="AI45" s="64"/>
      <c r="AJ45" s="64"/>
      <c r="AK45" s="64"/>
    </row>
    <row r="46" spans="1:37" ht="25.2" customHeight="1" x14ac:dyDescent="0.35">
      <c r="A46" s="74"/>
      <c r="B46" s="74"/>
      <c r="C46" s="74"/>
      <c r="D46" s="74"/>
      <c r="E46" s="75"/>
      <c r="F46" s="75"/>
      <c r="G46" s="75"/>
      <c r="H46" s="131"/>
      <c r="I46" s="92"/>
      <c r="J46" s="76"/>
      <c r="K46" s="76"/>
      <c r="L46" s="128"/>
      <c r="M46" s="85"/>
      <c r="N46" s="77" t="s">
        <v>412</v>
      </c>
      <c r="O46" s="77">
        <f>(1.756357/3)*13</f>
        <v>7.6108803333333332</v>
      </c>
      <c r="P46" s="122"/>
      <c r="Q46" s="86"/>
      <c r="R46" s="188" t="s">
        <v>396</v>
      </c>
      <c r="S46" s="80">
        <v>0.55328730000000004</v>
      </c>
      <c r="T46" s="117">
        <f>P45*S46</f>
        <v>1232.9665476507257</v>
      </c>
      <c r="U46" s="210">
        <f>G41*K48*O45*S46</f>
        <v>9.5286855258367332E-4</v>
      </c>
      <c r="V46" s="168">
        <f>S47+O46+K49+G42</f>
        <v>40.982153333333336</v>
      </c>
      <c r="W46" s="168">
        <f>52-V46</f>
        <v>11.017846666666664</v>
      </c>
      <c r="X46" s="169" t="e">
        <f>(((V46*#REF!)/52))+((W46*#REF!)/52)</f>
        <v>#REF!</v>
      </c>
      <c r="Y46" s="169" t="e">
        <f t="shared" si="2"/>
        <v>#REF!</v>
      </c>
      <c r="Z46" s="208">
        <f>T46</f>
        <v>1232.9665476507257</v>
      </c>
      <c r="AA46" s="169">
        <f>(10.31232/12)*52</f>
        <v>44.686720000000001</v>
      </c>
      <c r="AB46" s="171">
        <f t="shared" si="4"/>
        <v>7.3132799999999989</v>
      </c>
      <c r="AC46" s="171" t="e">
        <f>(((AA46*#REF!)/52))+((AB46*#REF!)/52)</f>
        <v>#REF!</v>
      </c>
      <c r="AD46" s="171" t="e">
        <f t="shared" si="5"/>
        <v>#REF!</v>
      </c>
      <c r="AE46" s="169">
        <v>29.335290000000001</v>
      </c>
      <c r="AF46" s="169">
        <v>476.89839999999998</v>
      </c>
      <c r="AG46" s="251">
        <f t="shared" si="6"/>
        <v>21311.025269247999</v>
      </c>
      <c r="AH46" s="251">
        <f t="shared" si="3"/>
        <v>26275781.253122084</v>
      </c>
      <c r="AI46" s="64"/>
      <c r="AJ46" s="64"/>
      <c r="AK46" s="64"/>
    </row>
    <row r="47" spans="1:37" ht="25.2" customHeight="1" x14ac:dyDescent="0.35">
      <c r="A47" s="74"/>
      <c r="B47" s="74"/>
      <c r="C47" s="74"/>
      <c r="D47" s="74"/>
      <c r="E47" s="75"/>
      <c r="F47" s="75"/>
      <c r="G47" s="75"/>
      <c r="H47" s="131"/>
      <c r="I47" s="92"/>
      <c r="J47" s="87"/>
      <c r="K47" s="76"/>
      <c r="L47" s="128"/>
      <c r="M47" s="85"/>
      <c r="N47" s="77"/>
      <c r="O47" s="77"/>
      <c r="P47" s="122"/>
      <c r="Q47" s="78"/>
      <c r="R47" s="78" t="s">
        <v>412</v>
      </c>
      <c r="S47" s="78">
        <v>13</v>
      </c>
      <c r="T47" s="118"/>
      <c r="U47" s="211"/>
      <c r="V47" s="165"/>
      <c r="W47" s="164"/>
      <c r="X47" s="171"/>
      <c r="Y47" s="171"/>
      <c r="Z47" s="209"/>
      <c r="AA47" s="171"/>
      <c r="AB47" s="229"/>
      <c r="AC47" s="229"/>
      <c r="AD47" s="229"/>
      <c r="AE47" s="171"/>
      <c r="AF47" s="171"/>
      <c r="AG47" s="253"/>
      <c r="AH47" s="253"/>
      <c r="AI47" s="64"/>
      <c r="AJ47" s="64"/>
      <c r="AK47" s="64"/>
    </row>
    <row r="48" spans="1:37" ht="25.2" customHeight="1" x14ac:dyDescent="0.35">
      <c r="A48" s="74"/>
      <c r="B48" s="74"/>
      <c r="C48" s="74"/>
      <c r="D48" s="74"/>
      <c r="E48" s="75"/>
      <c r="F48" s="75"/>
      <c r="G48" s="75"/>
      <c r="H48" s="131"/>
      <c r="I48" s="101"/>
      <c r="J48" s="186" t="s">
        <v>396</v>
      </c>
      <c r="K48" s="90">
        <v>0.77032179999999995</v>
      </c>
      <c r="L48" s="115">
        <f>H41*K48</f>
        <v>7658.9343832869454</v>
      </c>
      <c r="M48" s="85"/>
      <c r="N48" s="77"/>
      <c r="O48" s="77"/>
      <c r="P48" s="122"/>
      <c r="Q48" s="78"/>
      <c r="R48" s="79"/>
      <c r="S48" s="78"/>
      <c r="T48" s="118"/>
      <c r="U48" s="211"/>
      <c r="V48" s="165"/>
      <c r="W48" s="164"/>
      <c r="X48" s="171"/>
      <c r="Y48" s="171"/>
      <c r="Z48" s="209"/>
      <c r="AA48" s="171"/>
      <c r="AB48" s="171"/>
      <c r="AC48" s="171"/>
      <c r="AD48" s="171"/>
      <c r="AE48" s="171"/>
      <c r="AF48" s="171"/>
      <c r="AG48" s="251"/>
      <c r="AH48" s="251"/>
      <c r="AI48" s="64"/>
      <c r="AJ48" s="64"/>
      <c r="AK48" s="64"/>
    </row>
    <row r="49" spans="1:37" ht="25.2" customHeight="1" x14ac:dyDescent="0.35">
      <c r="A49" s="74"/>
      <c r="B49" s="74"/>
      <c r="C49" s="74"/>
      <c r="D49" s="74"/>
      <c r="E49" s="75"/>
      <c r="F49" s="75"/>
      <c r="G49" s="75"/>
      <c r="H49" s="131"/>
      <c r="I49" s="76"/>
      <c r="J49" s="76" t="s">
        <v>412</v>
      </c>
      <c r="K49" s="76">
        <f>(3/3)*13</f>
        <v>13</v>
      </c>
      <c r="L49" s="128"/>
      <c r="M49" s="85"/>
      <c r="N49" s="77"/>
      <c r="O49" s="77"/>
      <c r="P49" s="122"/>
      <c r="Q49" s="80"/>
      <c r="R49" s="188" t="s">
        <v>408</v>
      </c>
      <c r="S49" s="80">
        <f>1-S52</f>
        <v>0.16784399999999999</v>
      </c>
      <c r="T49" s="117">
        <f>P51*S49</f>
        <v>911.4762035851785</v>
      </c>
      <c r="U49" s="210">
        <f>G41*K48*O51*S49</f>
        <v>7.0441246964853086E-4</v>
      </c>
      <c r="V49" s="168">
        <f>S50+O52+K49+G42</f>
        <v>32.492927999999999</v>
      </c>
      <c r="W49" s="168">
        <f>52-V49</f>
        <v>19.507072000000001</v>
      </c>
      <c r="X49" s="169" t="e">
        <f>(((V49*#REF!)/52))+((W49*#REF!)/52)</f>
        <v>#REF!</v>
      </c>
      <c r="Y49" s="169" t="e">
        <f t="shared" si="2"/>
        <v>#REF!</v>
      </c>
      <c r="Z49" s="208">
        <f>T49</f>
        <v>911.4762035851785</v>
      </c>
      <c r="AA49" s="169">
        <f>(7/12)*52</f>
        <v>30.333333333333336</v>
      </c>
      <c r="AB49" s="171">
        <f t="shared" si="4"/>
        <v>21.666666666666664</v>
      </c>
      <c r="AC49" s="171" t="e">
        <f>(((AA49*#REF!)/52))+((AB49*#REF!)/52)</f>
        <v>#REF!</v>
      </c>
      <c r="AD49" s="171" t="e">
        <f t="shared" si="5"/>
        <v>#REF!</v>
      </c>
      <c r="AE49" s="169">
        <v>22.66667</v>
      </c>
      <c r="AF49" s="227">
        <v>139.09530000000001</v>
      </c>
      <c r="AG49" s="251">
        <f t="shared" si="6"/>
        <v>4219.2241000000004</v>
      </c>
      <c r="AH49" s="251">
        <f t="shared" si="3"/>
        <v>3845722.3647430916</v>
      </c>
      <c r="AI49" s="64"/>
      <c r="AJ49" s="64"/>
      <c r="AK49" s="64"/>
    </row>
    <row r="50" spans="1:37" ht="25.2" customHeight="1" x14ac:dyDescent="0.35">
      <c r="A50" s="74"/>
      <c r="B50" s="74"/>
      <c r="C50" s="74"/>
      <c r="D50" s="74"/>
      <c r="E50" s="75"/>
      <c r="F50" s="75"/>
      <c r="G50" s="75"/>
      <c r="H50" s="131"/>
      <c r="I50" s="76"/>
      <c r="J50" s="76"/>
      <c r="K50" s="76"/>
      <c r="L50" s="128"/>
      <c r="M50" s="85"/>
      <c r="N50" s="81"/>
      <c r="O50" s="77"/>
      <c r="P50" s="122"/>
      <c r="Q50" s="82"/>
      <c r="R50" s="78" t="s">
        <v>412</v>
      </c>
      <c r="S50" s="78">
        <f>(0/3)*13</f>
        <v>0</v>
      </c>
      <c r="T50" s="118"/>
      <c r="U50" s="211"/>
      <c r="V50" s="165"/>
      <c r="W50" s="164"/>
      <c r="X50" s="171"/>
      <c r="Y50" s="171"/>
      <c r="Z50" s="209"/>
      <c r="AA50" s="171"/>
      <c r="AB50" s="229"/>
      <c r="AC50" s="229"/>
      <c r="AD50" s="229"/>
      <c r="AE50" s="171"/>
      <c r="AF50" s="171"/>
      <c r="AG50" s="253"/>
      <c r="AH50" s="253"/>
      <c r="AI50" s="64"/>
      <c r="AJ50" s="64"/>
      <c r="AK50" s="64"/>
    </row>
    <row r="51" spans="1:37" ht="25.2" customHeight="1" x14ac:dyDescent="0.35">
      <c r="A51" s="74"/>
      <c r="B51" s="74"/>
      <c r="C51" s="74"/>
      <c r="D51" s="74"/>
      <c r="E51" s="75"/>
      <c r="F51" s="75"/>
      <c r="G51" s="75"/>
      <c r="H51" s="131"/>
      <c r="I51" s="76"/>
      <c r="J51" s="76"/>
      <c r="K51" s="76"/>
      <c r="L51" s="128"/>
      <c r="M51" s="93"/>
      <c r="N51" s="187" t="s">
        <v>396</v>
      </c>
      <c r="O51" s="83">
        <v>0.70904069999999997</v>
      </c>
      <c r="P51" s="116">
        <f>L48*O51</f>
        <v>5430.4961963798442</v>
      </c>
      <c r="Q51" s="82"/>
      <c r="R51" s="79"/>
      <c r="S51" s="78"/>
      <c r="T51" s="118"/>
      <c r="U51" s="211"/>
      <c r="V51" s="165"/>
      <c r="W51" s="164"/>
      <c r="X51" s="171"/>
      <c r="Y51" s="171"/>
      <c r="Z51" s="209"/>
      <c r="AA51" s="171"/>
      <c r="AB51" s="171"/>
      <c r="AC51" s="171"/>
      <c r="AD51" s="171"/>
      <c r="AE51" s="171"/>
      <c r="AF51" s="171"/>
      <c r="AG51" s="251"/>
      <c r="AH51" s="251"/>
      <c r="AI51" s="64"/>
      <c r="AJ51" s="64"/>
      <c r="AK51" s="64"/>
    </row>
    <row r="52" spans="1:37" ht="25.2" customHeight="1" x14ac:dyDescent="0.35">
      <c r="A52" s="74"/>
      <c r="B52" s="74"/>
      <c r="C52" s="74"/>
      <c r="D52" s="74"/>
      <c r="E52" s="75"/>
      <c r="F52" s="75"/>
      <c r="G52" s="75"/>
      <c r="H52" s="131"/>
      <c r="I52" s="76"/>
      <c r="J52" s="76"/>
      <c r="K52" s="76"/>
      <c r="L52" s="128"/>
      <c r="M52" s="77"/>
      <c r="N52" s="77" t="s">
        <v>412</v>
      </c>
      <c r="O52" s="77">
        <f>(2.797305/3)*13</f>
        <v>12.121655000000001</v>
      </c>
      <c r="P52" s="122"/>
      <c r="Q52" s="86"/>
      <c r="R52" s="188" t="s">
        <v>396</v>
      </c>
      <c r="S52" s="80">
        <v>0.83215600000000001</v>
      </c>
      <c r="T52" s="117">
        <f>P51*S52</f>
        <v>4519.019992794666</v>
      </c>
      <c r="U52" s="210">
        <f>G41*K48*O51*S52</f>
        <v>3.4924159522702206E-3</v>
      </c>
      <c r="V52" s="168">
        <f>S53+O52+K49+G42</f>
        <v>45.492928000000006</v>
      </c>
      <c r="W52" s="168">
        <f>52-V52</f>
        <v>6.5070719999999937</v>
      </c>
      <c r="X52" s="169" t="e">
        <f>(((V52*#REF!)/52))+((W52*#REF!)/52)</f>
        <v>#REF!</v>
      </c>
      <c r="Y52" s="169" t="e">
        <f t="shared" si="2"/>
        <v>#REF!</v>
      </c>
      <c r="Z52" s="208">
        <f>T52</f>
        <v>4519.019992794666</v>
      </c>
      <c r="AA52" s="169">
        <f>(10.31125/12)*52</f>
        <v>44.682083333333331</v>
      </c>
      <c r="AB52" s="169">
        <f t="shared" si="4"/>
        <v>7.3179166666666688</v>
      </c>
      <c r="AC52" s="171" t="e">
        <f>(((AA52*#REF!)/52))+((AB52*#REF!)/52)</f>
        <v>#REF!</v>
      </c>
      <c r="AD52" s="171" t="e">
        <f t="shared" si="5"/>
        <v>#REF!</v>
      </c>
      <c r="AE52" s="169">
        <v>20.17624</v>
      </c>
      <c r="AF52" s="169">
        <v>156.3494</v>
      </c>
      <c r="AG52" s="249">
        <f t="shared" si="6"/>
        <v>6986.0169199166667</v>
      </c>
      <c r="AH52" s="249">
        <f t="shared" si="3"/>
        <v>31569950.131105229</v>
      </c>
      <c r="AI52" s="64"/>
      <c r="AJ52" s="64"/>
      <c r="AK52" s="64"/>
    </row>
    <row r="53" spans="1:37" ht="25.2" customHeight="1" x14ac:dyDescent="0.35">
      <c r="A53" s="108"/>
      <c r="B53" s="108"/>
      <c r="C53" s="108"/>
      <c r="D53" s="108"/>
      <c r="E53" s="109"/>
      <c r="F53" s="109"/>
      <c r="G53" s="109"/>
      <c r="H53" s="133"/>
      <c r="I53" s="110"/>
      <c r="J53" s="110"/>
      <c r="K53" s="110"/>
      <c r="L53" s="129"/>
      <c r="M53" s="111"/>
      <c r="N53" s="111"/>
      <c r="O53" s="111"/>
      <c r="P53" s="124"/>
      <c r="Q53" s="112"/>
      <c r="R53" s="112" t="s">
        <v>412</v>
      </c>
      <c r="S53" s="160">
        <v>13</v>
      </c>
      <c r="T53" s="126"/>
      <c r="U53" s="181"/>
      <c r="W53" s="167"/>
      <c r="AC53" s="247"/>
      <c r="AD53" s="247"/>
      <c r="AI53" s="64"/>
      <c r="AJ53" s="64"/>
      <c r="AK53" s="64"/>
    </row>
    <row r="54" spans="1:37" ht="25.2" customHeight="1" x14ac:dyDescent="0.45">
      <c r="Z54" s="163" t="e">
        <f>SUM(Z7:Z52)</f>
        <v>#REF!</v>
      </c>
    </row>
    <row r="55" spans="1:37" ht="25.2" customHeight="1" x14ac:dyDescent="0.3"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</row>
    <row r="56" spans="1:37" ht="25.2" customHeight="1" x14ac:dyDescent="0.45">
      <c r="C56" s="8" t="s">
        <v>390</v>
      </c>
      <c r="D56" s="8" t="s">
        <v>391</v>
      </c>
      <c r="E56" s="8" t="s">
        <v>392</v>
      </c>
      <c r="F56" s="8" t="s">
        <v>393</v>
      </c>
      <c r="H56"/>
      <c r="L56"/>
      <c r="P56"/>
      <c r="T56"/>
      <c r="U56" s="161"/>
    </row>
    <row r="57" spans="1:37" ht="25.2" customHeight="1" x14ac:dyDescent="0.45">
      <c r="A57" s="448" t="s">
        <v>8</v>
      </c>
      <c r="B57" s="461"/>
      <c r="C57" s="136">
        <f>$C$28</f>
        <v>1293952.3970096139</v>
      </c>
      <c r="D57" s="136">
        <f t="shared" ref="D57:F57" si="7">$C$28</f>
        <v>1293952.3970096139</v>
      </c>
      <c r="E57" s="136">
        <f t="shared" si="7"/>
        <v>1293952.3970096139</v>
      </c>
      <c r="F57" s="136">
        <f t="shared" si="7"/>
        <v>1293952.3970096139</v>
      </c>
      <c r="H57"/>
      <c r="L57"/>
      <c r="P57"/>
      <c r="T57"/>
      <c r="U57" s="161"/>
    </row>
    <row r="58" spans="1:37" ht="25.2" customHeight="1" x14ac:dyDescent="0.45">
      <c r="A58" s="448" t="s">
        <v>406</v>
      </c>
      <c r="B58" s="461"/>
      <c r="C58" s="136">
        <f>H41</f>
        <v>9942.5128346191759</v>
      </c>
      <c r="D58" s="136">
        <f>L24+L48</f>
        <v>17589.97657942037</v>
      </c>
      <c r="E58" s="136">
        <f>P15+P27+P39+P51</f>
        <v>22680.086588366063</v>
      </c>
      <c r="F58" s="136">
        <f>T10+T16+T22+T28+T34+T40+T46+T52</f>
        <v>31771.472566653152</v>
      </c>
      <c r="H58"/>
      <c r="L58"/>
      <c r="P58"/>
      <c r="R58" s="113"/>
      <c r="T58"/>
      <c r="U58" s="161"/>
    </row>
    <row r="59" spans="1:37" ht="25.2" customHeight="1" x14ac:dyDescent="0.45">
      <c r="A59" s="448" t="s">
        <v>403</v>
      </c>
      <c r="B59" s="461"/>
      <c r="C59" s="137">
        <f>C58/C57</f>
        <v>7.6838319999999998E-3</v>
      </c>
      <c r="D59" s="137">
        <f t="shared" ref="D59:F59" si="8">D58/D57</f>
        <v>1.3593990489968294E-2</v>
      </c>
      <c r="E59" s="137">
        <f t="shared" si="8"/>
        <v>1.7527759630710397E-2</v>
      </c>
      <c r="F59" s="137">
        <f t="shared" si="8"/>
        <v>2.4553818703128918E-2</v>
      </c>
      <c r="H59"/>
      <c r="L59"/>
      <c r="P59"/>
      <c r="T59"/>
      <c r="U59" s="161"/>
    </row>
    <row r="60" spans="1:37" ht="25.2" customHeight="1" x14ac:dyDescent="0.45">
      <c r="A60" s="448" t="s">
        <v>424</v>
      </c>
      <c r="B60" s="461"/>
      <c r="C60" s="193">
        <f>$G$18*($H$17/$C$28)+$G$42*($H$41/$C$28)</f>
        <v>6.6337732692814441E-2</v>
      </c>
      <c r="D60" s="138">
        <f>$K$13*($L$12/$C$28)+$K$25*($L$24/$C$28)+$K$37*($L$36/$C$28)+$K$49*($L$48/$C$28)</f>
        <v>0.16712398694683328</v>
      </c>
      <c r="E60" s="138">
        <f>$O$10*($P$9/$C$28)+$O$16*($P$15/$C$28)+$O$22*($P$21/$C$28)+$O$28*($P$27/$C$28)+$O$34*($P$33/$C$28)+$O$40*($P$39/$C$28)+$O$46*($P$45/$C$28)+$O$52*($P$51/$C$28)</f>
        <v>0.2089965695929753</v>
      </c>
      <c r="F60" s="138">
        <f>S8*(T7/C28)+S11*(T10/C28)+S14*(T13/C28)+S17*(T16/C28)+S20*(T19/C28)+S23*(T22/C28)+S26*(T25/C28)+S29*(T28/C28)+S32*(T31/C28) +S35*(T34/C28) +S38*(T37/C28) +S41*(T40/C28) +S44*(T43/C28) +S47*(T46/C28) +S50*(T49/C28) +S53*(T52/C28)</f>
        <v>0.30151138813533079</v>
      </c>
      <c r="H60"/>
      <c r="L60"/>
      <c r="P60"/>
      <c r="T60"/>
      <c r="U60" s="161"/>
    </row>
    <row r="61" spans="1:37" ht="25.2" customHeight="1" x14ac:dyDescent="0.45">
      <c r="A61" s="448" t="s">
        <v>425</v>
      </c>
      <c r="B61" s="461"/>
      <c r="C61" s="138" t="e">
        <f>$C$60*#REF!</f>
        <v>#REF!</v>
      </c>
      <c r="D61" s="138" t="e">
        <f>$D$60*#REF!</f>
        <v>#REF!</v>
      </c>
      <c r="E61" s="138" t="e">
        <f>$E$60*#REF!</f>
        <v>#REF!</v>
      </c>
      <c r="F61" s="138" t="e">
        <f>$F$60*#REF!</f>
        <v>#REF!</v>
      </c>
      <c r="H61"/>
      <c r="L61"/>
      <c r="P61"/>
      <c r="T61"/>
      <c r="U61" s="161"/>
    </row>
    <row r="62" spans="1:37" ht="25.2" customHeight="1" x14ac:dyDescent="0.35">
      <c r="A62" s="448" t="s">
        <v>404</v>
      </c>
      <c r="B62" s="448"/>
      <c r="C62" s="154" t="e">
        <f>C57*C61</f>
        <v>#REF!</v>
      </c>
      <c r="D62" s="154" t="e">
        <f t="shared" ref="D62:F62" si="9">D57*D61</f>
        <v>#REF!</v>
      </c>
      <c r="E62" s="154" t="e">
        <f t="shared" si="9"/>
        <v>#REF!</v>
      </c>
      <c r="F62" s="154" t="e">
        <f t="shared" si="9"/>
        <v>#REF!</v>
      </c>
      <c r="U62" s="163"/>
    </row>
    <row r="63" spans="1:37" ht="25.2" customHeight="1" x14ac:dyDescent="0.45">
      <c r="A63" s="448" t="s">
        <v>423</v>
      </c>
      <c r="B63" s="461"/>
      <c r="C63" s="139" t="e">
        <f>$C$60*#REF!</f>
        <v>#REF!</v>
      </c>
      <c r="D63" s="139" t="e">
        <f>$D$60*#REF!</f>
        <v>#REF!</v>
      </c>
      <c r="E63" s="139" t="e">
        <f>$E$60*#REF!</f>
        <v>#REF!</v>
      </c>
      <c r="F63" s="139" t="e">
        <f>$F$60*#REF!</f>
        <v>#REF!</v>
      </c>
      <c r="H63"/>
      <c r="L63"/>
      <c r="P63"/>
      <c r="T63"/>
      <c r="U63" s="161"/>
    </row>
    <row r="64" spans="1:37" ht="25.2" customHeight="1" x14ac:dyDescent="0.45">
      <c r="A64" s="448" t="s">
        <v>405</v>
      </c>
      <c r="B64" s="461"/>
      <c r="C64" s="139" t="e">
        <f>$C$63*$C$57</f>
        <v>#REF!</v>
      </c>
      <c r="D64" s="139" t="e">
        <f>$D$63*$D$57</f>
        <v>#REF!</v>
      </c>
      <c r="E64" s="139" t="e">
        <f>$E$63*$E$57</f>
        <v>#REF!</v>
      </c>
      <c r="F64" s="139" t="e">
        <f>$F$63*$F$57</f>
        <v>#REF!</v>
      </c>
      <c r="H64"/>
      <c r="L64"/>
      <c r="P64"/>
      <c r="T64"/>
      <c r="U64" s="161"/>
    </row>
    <row r="70" spans="2:8" ht="25.2" customHeight="1" x14ac:dyDescent="0.45">
      <c r="B70" s="11"/>
      <c r="C70" s="11"/>
      <c r="D70"/>
      <c r="E70"/>
      <c r="H70"/>
    </row>
    <row r="71" spans="2:8" ht="25.2" customHeight="1" x14ac:dyDescent="0.45">
      <c r="B71"/>
      <c r="C71"/>
      <c r="D71"/>
      <c r="E71" s="8" t="s">
        <v>434</v>
      </c>
      <c r="F71" s="8">
        <f>D92</f>
        <v>7.9157359999999996E-3</v>
      </c>
      <c r="H71" t="s">
        <v>451</v>
      </c>
    </row>
    <row r="72" spans="2:8" ht="25.2" customHeight="1" x14ac:dyDescent="0.45">
      <c r="B72"/>
      <c r="C72"/>
      <c r="D72"/>
      <c r="E72"/>
      <c r="H72"/>
    </row>
    <row r="73" spans="2:8" ht="25.2" customHeight="1" x14ac:dyDescent="0.45">
      <c r="B73"/>
      <c r="C73"/>
      <c r="D73"/>
      <c r="E73"/>
      <c r="H73"/>
    </row>
    <row r="74" spans="2:8" ht="25.2" customHeight="1" x14ac:dyDescent="0.45">
      <c r="B74"/>
      <c r="C74"/>
      <c r="D74"/>
      <c r="E74"/>
      <c r="H74"/>
    </row>
    <row r="75" spans="2:8" ht="25.2" customHeight="1" x14ac:dyDescent="0.45">
      <c r="B75"/>
      <c r="C75"/>
      <c r="D75"/>
      <c r="E75"/>
      <c r="H75"/>
    </row>
    <row r="76" spans="2:8" ht="25.2" customHeight="1" x14ac:dyDescent="0.45">
      <c r="B76"/>
      <c r="C76"/>
      <c r="D76"/>
      <c r="E76"/>
      <c r="H76"/>
    </row>
    <row r="77" spans="2:8" ht="25.2" customHeight="1" x14ac:dyDescent="0.45">
      <c r="B77"/>
      <c r="C77"/>
      <c r="D77"/>
      <c r="E77"/>
      <c r="H77"/>
    </row>
    <row r="78" spans="2:8" ht="25.2" customHeight="1" x14ac:dyDescent="0.45">
      <c r="B78"/>
      <c r="C78"/>
      <c r="D78"/>
      <c r="E78"/>
      <c r="H78"/>
    </row>
    <row r="79" spans="2:8" ht="25.2" customHeight="1" x14ac:dyDescent="0.45">
      <c r="B79"/>
      <c r="C79"/>
      <c r="D79"/>
      <c r="E79"/>
      <c r="H79"/>
    </row>
    <row r="80" spans="2:8" ht="25.2" customHeight="1" x14ac:dyDescent="0.45">
      <c r="B80"/>
      <c r="C80"/>
      <c r="D80"/>
      <c r="E80"/>
      <c r="H80"/>
    </row>
    <row r="81" spans="2:9" ht="25.2" customHeight="1" x14ac:dyDescent="0.45">
      <c r="B81"/>
      <c r="C81"/>
      <c r="D81"/>
      <c r="E81"/>
      <c r="H81"/>
    </row>
    <row r="82" spans="2:9" ht="25.2" customHeight="1" x14ac:dyDescent="0.45">
      <c r="B82"/>
      <c r="C82"/>
      <c r="D82"/>
      <c r="E82"/>
      <c r="H82"/>
    </row>
    <row r="83" spans="2:9" ht="25.2" customHeight="1" x14ac:dyDescent="0.45">
      <c r="B83" s="8" t="s">
        <v>435</v>
      </c>
      <c r="C83" s="8">
        <f>C92</f>
        <v>0.99208426400000005</v>
      </c>
      <c r="D83"/>
      <c r="E83"/>
      <c r="H83" s="8" t="s">
        <v>435</v>
      </c>
      <c r="I83" s="8">
        <f>D93</f>
        <v>0.82471720000000004</v>
      </c>
    </row>
    <row r="84" spans="2:9" ht="25.2" customHeight="1" x14ac:dyDescent="0.45">
      <c r="B84"/>
      <c r="C84"/>
      <c r="D84"/>
      <c r="E84"/>
      <c r="H84"/>
    </row>
    <row r="85" spans="2:9" ht="25.2" customHeight="1" x14ac:dyDescent="0.45">
      <c r="B85"/>
      <c r="C85"/>
      <c r="D85"/>
      <c r="E85" s="8" t="s">
        <v>436</v>
      </c>
      <c r="F85" s="8">
        <f>C93</f>
        <v>0.17528279999999996</v>
      </c>
      <c r="H85"/>
    </row>
    <row r="86" spans="2:9" ht="25.2" customHeight="1" x14ac:dyDescent="0.45">
      <c r="B86"/>
      <c r="C86"/>
      <c r="D86"/>
      <c r="E86"/>
      <c r="H86"/>
    </row>
    <row r="87" spans="2:9" ht="25.2" customHeight="1" x14ac:dyDescent="0.45">
      <c r="B87"/>
      <c r="C87"/>
      <c r="D87"/>
      <c r="E87"/>
      <c r="H87"/>
    </row>
    <row r="88" spans="2:9" ht="25.2" customHeight="1" x14ac:dyDescent="0.45">
      <c r="B88"/>
      <c r="C88"/>
      <c r="D88"/>
      <c r="E88"/>
      <c r="H88"/>
    </row>
    <row r="89" spans="2:9" ht="25.2" customHeight="1" x14ac:dyDescent="0.45">
      <c r="B89"/>
      <c r="C89"/>
      <c r="D89"/>
      <c r="E89"/>
      <c r="H89"/>
    </row>
    <row r="90" spans="2:9" ht="25.2" customHeight="1" x14ac:dyDescent="0.45">
      <c r="B90" s="443" t="s">
        <v>437</v>
      </c>
      <c r="C90" s="443"/>
      <c r="D90" s="443"/>
      <c r="E90"/>
      <c r="H90"/>
    </row>
    <row r="91" spans="2:9" ht="25.2" customHeight="1" x14ac:dyDescent="0.45">
      <c r="B91" s="153"/>
      <c r="C91" s="153" t="s">
        <v>453</v>
      </c>
      <c r="D91" s="153" t="s">
        <v>433</v>
      </c>
      <c r="E91"/>
      <c r="H91"/>
    </row>
    <row r="92" spans="2:9" ht="25.2" customHeight="1" x14ac:dyDescent="0.45">
      <c r="B92" s="153" t="s">
        <v>453</v>
      </c>
      <c r="C92" s="153">
        <f>1-D92</f>
        <v>0.99208426400000005</v>
      </c>
      <c r="D92" s="153">
        <v>7.9157359999999996E-3</v>
      </c>
      <c r="E92"/>
      <c r="G92" s="265"/>
      <c r="H92"/>
    </row>
    <row r="93" spans="2:9" ht="25.2" customHeight="1" x14ac:dyDescent="0.45">
      <c r="B93" s="153" t="s">
        <v>433</v>
      </c>
      <c r="C93" s="153">
        <f>1-D93</f>
        <v>0.17528279999999996</v>
      </c>
      <c r="D93" s="2">
        <v>0.82471720000000004</v>
      </c>
      <c r="E93"/>
      <c r="H93"/>
    </row>
    <row r="94" spans="2:9" ht="25.2" customHeight="1" x14ac:dyDescent="0.45">
      <c r="B94"/>
      <c r="C94"/>
      <c r="D94"/>
      <c r="E94"/>
      <c r="H94"/>
    </row>
    <row r="97" spans="1:32" ht="25.2" customHeight="1" thickBot="1" x14ac:dyDescent="0.5">
      <c r="B97" s="300" t="s">
        <v>452</v>
      </c>
      <c r="C97" s="300" t="s">
        <v>10</v>
      </c>
      <c r="D97" s="300" t="s">
        <v>454</v>
      </c>
      <c r="E97" s="300" t="s">
        <v>411</v>
      </c>
      <c r="F97" s="301" t="s">
        <v>462</v>
      </c>
      <c r="G97" s="300" t="s">
        <v>464</v>
      </c>
      <c r="H97" s="302" t="s">
        <v>461</v>
      </c>
      <c r="I97" s="300" t="s">
        <v>466</v>
      </c>
      <c r="J97" s="300" t="s">
        <v>465</v>
      </c>
      <c r="K97" s="301" t="s">
        <v>471</v>
      </c>
      <c r="L97" s="267" t="s">
        <v>472</v>
      </c>
      <c r="M97" s="207" t="s">
        <v>473</v>
      </c>
    </row>
    <row r="98" spans="1:32" ht="25.2" customHeight="1" x14ac:dyDescent="0.45">
      <c r="A98" s="444" t="s">
        <v>455</v>
      </c>
      <c r="B98" s="255">
        <v>1</v>
      </c>
      <c r="C98" s="260">
        <f>C28</f>
        <v>1293952.3970096139</v>
      </c>
      <c r="D98" s="260">
        <f>H17</f>
        <v>1284009.8841749947</v>
      </c>
      <c r="E98" s="260">
        <f>H41</f>
        <v>9942.5128346191759</v>
      </c>
      <c r="F98" s="268">
        <f>IFERROR((((G42*H41)+(G18*H17))/C28), 0)</f>
        <v>6.6337732692814441E-2</v>
      </c>
      <c r="G98" s="269" t="e">
        <f>F98*#REF!</f>
        <v>#REF!</v>
      </c>
      <c r="H98" s="269" t="e">
        <f>G98*C98</f>
        <v>#REF!</v>
      </c>
      <c r="I98" s="276" t="e">
        <f>((F98*#REF!)+((13-F98)*#REF!))/13</f>
        <v>#REF!</v>
      </c>
      <c r="J98" s="274" t="e">
        <f>(I98*C98)/4</f>
        <v>#REF!</v>
      </c>
      <c r="K98" s="269" t="e">
        <f>F98*#REF!</f>
        <v>#REF!</v>
      </c>
      <c r="L98" s="269" t="e">
        <f>F98*#REF!</f>
        <v>#REF!</v>
      </c>
      <c r="M98" s="304" t="e">
        <f>F98*#REF!</f>
        <v>#REF!</v>
      </c>
      <c r="U98" s="161"/>
      <c r="AF98" s="252"/>
    </row>
    <row r="99" spans="1:32" ht="25.2" customHeight="1" x14ac:dyDescent="0.45">
      <c r="A99" s="445"/>
      <c r="B99" s="292">
        <v>2</v>
      </c>
      <c r="C99" s="298">
        <f t="shared" ref="C99:C100" si="10">D99+E99</f>
        <v>1293952.3970096137</v>
      </c>
      <c r="D99" s="293">
        <f>L12+L36</f>
        <v>1276362.4204301934</v>
      </c>
      <c r="E99" s="293">
        <f>L24+L48</f>
        <v>17589.97657942037</v>
      </c>
      <c r="F99" s="294">
        <f>IFERROR((((K13*L12)+(K25*L24)+(K37*L36)+(K49*L48))/C28), 0)</f>
        <v>0.16712398694683331</v>
      </c>
      <c r="G99" s="295" t="e">
        <f>F99*#REF!</f>
        <v>#REF!</v>
      </c>
      <c r="H99" s="295" t="e">
        <f t="shared" ref="H99:H117" si="11">G99*C99</f>
        <v>#REF!</v>
      </c>
      <c r="I99" s="296" t="e">
        <f>((F99*#REF!)+((13-F99)*#REF!))/13</f>
        <v>#REF!</v>
      </c>
      <c r="J99" s="297" t="e">
        <f>(I99*C99)/4</f>
        <v>#REF!</v>
      </c>
      <c r="K99" s="295" t="e">
        <f>F99*#REF!</f>
        <v>#REF!</v>
      </c>
      <c r="L99" s="295" t="e">
        <f>F99*#REF!</f>
        <v>#REF!</v>
      </c>
      <c r="M99" s="305" t="e">
        <f>F99*#REF!</f>
        <v>#REF!</v>
      </c>
      <c r="U99" s="161"/>
      <c r="AF99" s="252"/>
    </row>
    <row r="100" spans="1:32" ht="25.2" customHeight="1" x14ac:dyDescent="0.45">
      <c r="A100" s="445"/>
      <c r="B100" s="292">
        <v>3</v>
      </c>
      <c r="C100" s="298">
        <f t="shared" si="10"/>
        <v>1293952.3970096139</v>
      </c>
      <c r="D100" s="293">
        <f>P9+P21+P33+P45</f>
        <v>1271272.310421248</v>
      </c>
      <c r="E100" s="293">
        <f>P15+P27+P39+P51</f>
        <v>22680.086588366063</v>
      </c>
      <c r="F100" s="294">
        <f>IFERROR((((O10*P9)+(O16*P15)+(O22*P21)+(O28*P27)+(O34*P33)+(O40*P39)+(O46*P45)+(O52*P51))/C28), 0)</f>
        <v>0.20899656959297533</v>
      </c>
      <c r="G100" s="295" t="e">
        <f>F100*#REF!</f>
        <v>#REF!</v>
      </c>
      <c r="H100" s="295" t="e">
        <f t="shared" si="11"/>
        <v>#REF!</v>
      </c>
      <c r="I100" s="296" t="e">
        <f>((F100*#REF!)+((13-F100)*#REF!))/13</f>
        <v>#REF!</v>
      </c>
      <c r="J100" s="297" t="e">
        <f t="shared" ref="J100:J117" si="12">(I100*C100)/4</f>
        <v>#REF!</v>
      </c>
      <c r="K100" s="295" t="e">
        <f>F100*#REF!</f>
        <v>#REF!</v>
      </c>
      <c r="L100" s="295" t="e">
        <f>F100*#REF!</f>
        <v>#REF!</v>
      </c>
      <c r="M100" s="305" t="e">
        <f>F100*#REF!</f>
        <v>#REF!</v>
      </c>
      <c r="U100" s="161"/>
      <c r="AF100" s="252"/>
    </row>
    <row r="101" spans="1:32" ht="25.2" customHeight="1" thickBot="1" x14ac:dyDescent="0.5">
      <c r="A101" s="446"/>
      <c r="B101" s="300">
        <v>4</v>
      </c>
      <c r="C101" s="302">
        <f>D101+E101</f>
        <v>1293952.3970096139</v>
      </c>
      <c r="D101" s="302">
        <f>SUM(T7+T13+T19+T25+T31+T37+T43+T49)</f>
        <v>1262180.9244429609</v>
      </c>
      <c r="E101" s="302">
        <f>SUM(T10+T16+T22+T28+T34+T40+T46+T52)</f>
        <v>31771.472566653152</v>
      </c>
      <c r="F101" s="364">
        <f>IFERROR((((S8*T7)+(S11*T10)+(S14*T13)+(S17*T16)+(S20*T19)+(S23*T22)+(S26*T25)+(S29*T28)+(S32*T31)+(S35*T34)+(S38*T37)+(S41*T40)+(S44*T43)+(S47*T46)+(S50+T49)+(S53*T52))/C28), 0)</f>
        <v>0.30221580060497927</v>
      </c>
      <c r="G101" s="365" t="e">
        <f>F101*#REF!</f>
        <v>#REF!</v>
      </c>
      <c r="H101" s="365" t="e">
        <f t="shared" si="11"/>
        <v>#REF!</v>
      </c>
      <c r="I101" s="366" t="e">
        <f>((F101*#REF!)+((13-F101)*#REF!))/13</f>
        <v>#REF!</v>
      </c>
      <c r="J101" s="367" t="e">
        <f t="shared" si="12"/>
        <v>#REF!</v>
      </c>
      <c r="K101" s="365" t="e">
        <f>F101*#REF!</f>
        <v>#REF!</v>
      </c>
      <c r="L101" s="365" t="e">
        <f>F101*#REF!</f>
        <v>#REF!</v>
      </c>
      <c r="M101" s="368" t="e">
        <f>F101*#REF!</f>
        <v>#REF!</v>
      </c>
    </row>
    <row r="102" spans="1:32" ht="25.2" customHeight="1" x14ac:dyDescent="0.45">
      <c r="A102" s="444" t="s">
        <v>456</v>
      </c>
      <c r="B102" s="155">
        <v>1</v>
      </c>
      <c r="C102" s="257">
        <f>D102+E102</f>
        <v>1293952.3970096142</v>
      </c>
      <c r="D102" s="257">
        <f>(D101*$C$92)+(E101*$C$93)</f>
        <v>1257758.8261324407</v>
      </c>
      <c r="E102" s="257">
        <f>(E101*$D$93)+(D101*$D$92)</f>
        <v>36193.570877173428</v>
      </c>
      <c r="F102" s="272">
        <f>IFERROR((((D102*#REF!)+(E102*#REF!))/C102), 0)</f>
        <v>0</v>
      </c>
      <c r="G102" s="269" t="e">
        <f>F102*#REF!</f>
        <v>#REF!</v>
      </c>
      <c r="H102" s="269" t="e">
        <f t="shared" si="11"/>
        <v>#REF!</v>
      </c>
      <c r="I102" s="276" t="e">
        <f>((F102*#REF!)+((13-F102)*#REF!))/13</f>
        <v>#REF!</v>
      </c>
      <c r="J102" s="274" t="e">
        <f t="shared" si="12"/>
        <v>#REF!</v>
      </c>
      <c r="K102" s="269" t="e">
        <f>F102*#REF!</f>
        <v>#REF!</v>
      </c>
      <c r="L102" s="269" t="e">
        <f>F102*#REF!</f>
        <v>#REF!</v>
      </c>
      <c r="M102" s="304" t="e">
        <f>F102*#REF!</f>
        <v>#REF!</v>
      </c>
    </row>
    <row r="103" spans="1:32" ht="25.2" customHeight="1" x14ac:dyDescent="0.45">
      <c r="A103" s="445"/>
      <c r="B103" s="313">
        <v>2</v>
      </c>
      <c r="C103" s="298">
        <f t="shared" ref="C103:C116" si="13">D103+E103</f>
        <v>1293952.3970096144</v>
      </c>
      <c r="D103" s="298">
        <f t="shared" ref="D103:D117" si="14">(D102*$C$92)+(E102*$C$93)</f>
        <v>1254146.849758456</v>
      </c>
      <c r="E103" s="298">
        <f t="shared" ref="E103:E117" si="15">(E102*$D$93)+(D102*$D$92)</f>
        <v>39805.547251158321</v>
      </c>
      <c r="F103" s="307">
        <f>IFERROR((((D103*#REF!)+(E103*#REF!))/C103), 0)</f>
        <v>0</v>
      </c>
      <c r="G103" s="295" t="e">
        <f>F103*#REF!</f>
        <v>#REF!</v>
      </c>
      <c r="H103" s="295" t="e">
        <f t="shared" si="11"/>
        <v>#REF!</v>
      </c>
      <c r="I103" s="296" t="e">
        <f>((F103*#REF!)+((13-F103)*#REF!))/13</f>
        <v>#REF!</v>
      </c>
      <c r="J103" s="297" t="e">
        <f t="shared" si="12"/>
        <v>#REF!</v>
      </c>
      <c r="K103" s="295" t="e">
        <f>F103*#REF!</f>
        <v>#REF!</v>
      </c>
      <c r="L103" s="295" t="e">
        <f>F103*#REF!</f>
        <v>#REF!</v>
      </c>
      <c r="M103" s="305" t="e">
        <f>F103*#REF!</f>
        <v>#REF!</v>
      </c>
    </row>
    <row r="104" spans="1:32" ht="25.2" customHeight="1" x14ac:dyDescent="0.45">
      <c r="A104" s="445"/>
      <c r="B104" s="313">
        <v>3</v>
      </c>
      <c r="C104" s="298">
        <f t="shared" si="13"/>
        <v>1293952.3970096144</v>
      </c>
      <c r="D104" s="298">
        <f t="shared" si="14"/>
        <v>1251196.5821682517</v>
      </c>
      <c r="E104" s="298">
        <f t="shared" si="15"/>
        <v>42755.81484136259</v>
      </c>
      <c r="F104" s="307">
        <f>IFERROR((((D104*#REF!)+(E104*#REF!))/C104), 0)</f>
        <v>0</v>
      </c>
      <c r="G104" s="295" t="e">
        <f>F104*#REF!</f>
        <v>#REF!</v>
      </c>
      <c r="H104" s="295" t="e">
        <f t="shared" si="11"/>
        <v>#REF!</v>
      </c>
      <c r="I104" s="296" t="e">
        <f>((F104*#REF!)+((13-F104)*#REF!))/13</f>
        <v>#REF!</v>
      </c>
      <c r="J104" s="297" t="e">
        <f t="shared" si="12"/>
        <v>#REF!</v>
      </c>
      <c r="K104" s="295" t="e">
        <f>F104*#REF!</f>
        <v>#REF!</v>
      </c>
      <c r="L104" s="295" t="e">
        <f>F104*#REF!</f>
        <v>#REF!</v>
      </c>
      <c r="M104" s="305" t="e">
        <f>F104*#REF!</f>
        <v>#REF!</v>
      </c>
    </row>
    <row r="105" spans="1:32" ht="25.2" customHeight="1" thickBot="1" x14ac:dyDescent="0.5">
      <c r="A105" s="446"/>
      <c r="B105" s="373">
        <v>4</v>
      </c>
      <c r="C105" s="363">
        <f t="shared" si="13"/>
        <v>1293952.3970096144</v>
      </c>
      <c r="D105" s="363">
        <f t="shared" si="14"/>
        <v>1248786.7992813813</v>
      </c>
      <c r="E105" s="363">
        <f t="shared" si="15"/>
        <v>45165.597728233188</v>
      </c>
      <c r="F105" s="374">
        <f>IFERROR((((D105*#REF!)+(E105*#REF!))/C105), 0)</f>
        <v>0</v>
      </c>
      <c r="G105" s="365" t="e">
        <f>F105*#REF!</f>
        <v>#REF!</v>
      </c>
      <c r="H105" s="365" t="e">
        <f t="shared" si="11"/>
        <v>#REF!</v>
      </c>
      <c r="I105" s="366" t="e">
        <f>((F105*#REF!)+((13-F105)*#REF!))/13</f>
        <v>#REF!</v>
      </c>
      <c r="J105" s="367" t="e">
        <f t="shared" si="12"/>
        <v>#REF!</v>
      </c>
      <c r="K105" s="365" t="e">
        <f>F105*#REF!</f>
        <v>#REF!</v>
      </c>
      <c r="L105" s="365" t="e">
        <f>F105*#REF!</f>
        <v>#REF!</v>
      </c>
      <c r="M105" s="368" t="e">
        <f>F105*#REF!</f>
        <v>#REF!</v>
      </c>
    </row>
    <row r="106" spans="1:32" ht="25.2" customHeight="1" x14ac:dyDescent="0.45">
      <c r="A106" s="444" t="s">
        <v>457</v>
      </c>
      <c r="B106" s="155">
        <v>1</v>
      </c>
      <c r="C106" s="257">
        <f t="shared" si="13"/>
        <v>1293952.3970096146</v>
      </c>
      <c r="D106" s="257">
        <f t="shared" si="14"/>
        <v>1246818.4850914634</v>
      </c>
      <c r="E106" s="257">
        <f t="shared" si="15"/>
        <v>47133.911918151236</v>
      </c>
      <c r="F106" s="272">
        <f>IFERROR((((D106*#REF!)+(E106*#REF!))/C106), 0)</f>
        <v>0</v>
      </c>
      <c r="G106" s="269" t="e">
        <f>F106*#REF!</f>
        <v>#REF!</v>
      </c>
      <c r="H106" s="269" t="e">
        <f t="shared" si="11"/>
        <v>#REF!</v>
      </c>
      <c r="I106" s="276" t="e">
        <f>((F106*#REF!)+((13-F106)*#REF!))/13</f>
        <v>#REF!</v>
      </c>
      <c r="J106" s="274" t="e">
        <f t="shared" si="12"/>
        <v>#REF!</v>
      </c>
      <c r="K106" s="269" t="e">
        <f>F106*#REF!</f>
        <v>#REF!</v>
      </c>
      <c r="L106" s="269" t="e">
        <f>F106*#REF!</f>
        <v>#REF!</v>
      </c>
      <c r="M106" s="304" t="e">
        <f>F106*#REF!</f>
        <v>#REF!</v>
      </c>
    </row>
    <row r="107" spans="1:32" ht="25.2" customHeight="1" x14ac:dyDescent="0.45">
      <c r="A107" s="445"/>
      <c r="B107" s="313">
        <v>2</v>
      </c>
      <c r="C107" s="298">
        <f t="shared" si="13"/>
        <v>1293952.3970096146</v>
      </c>
      <c r="D107" s="298">
        <f t="shared" si="14"/>
        <v>1245210.7631795264</v>
      </c>
      <c r="E107" s="298">
        <f t="shared" si="15"/>
        <v>48741.633830088278</v>
      </c>
      <c r="F107" s="307">
        <f>IFERROR((((D107*#REF!)+(E107*#REF!))/C107), 0)</f>
        <v>0</v>
      </c>
      <c r="G107" s="295" t="e">
        <f>F107*#REF!</f>
        <v>#REF!</v>
      </c>
      <c r="H107" s="295" t="e">
        <f t="shared" si="11"/>
        <v>#REF!</v>
      </c>
      <c r="I107" s="296" t="e">
        <f>((F107*#REF!)+((13-F107)*#REF!))/13</f>
        <v>#REF!</v>
      </c>
      <c r="J107" s="297" t="e">
        <f t="shared" si="12"/>
        <v>#REF!</v>
      </c>
      <c r="K107" s="295" t="e">
        <f>F107*#REF!</f>
        <v>#REF!</v>
      </c>
      <c r="L107" s="295" t="e">
        <f>F107*#REF!</f>
        <v>#REF!</v>
      </c>
      <c r="M107" s="305" t="e">
        <f>F107*#REF!</f>
        <v>#REF!</v>
      </c>
    </row>
    <row r="108" spans="1:32" ht="25.2" customHeight="1" x14ac:dyDescent="0.45">
      <c r="A108" s="445"/>
      <c r="B108" s="313">
        <v>3</v>
      </c>
      <c r="C108" s="298">
        <f t="shared" si="13"/>
        <v>1293952.3970096149</v>
      </c>
      <c r="D108" s="298">
        <f t="shared" si="14"/>
        <v>1243897.5735681516</v>
      </c>
      <c r="E108" s="298">
        <f t="shared" si="15"/>
        <v>50054.823441463333</v>
      </c>
      <c r="F108" s="307">
        <f>IFERROR((((D108*#REF!)+(E108*#REF!))/C108), 0)</f>
        <v>0</v>
      </c>
      <c r="G108" s="295" t="e">
        <f>F108*#REF!</f>
        <v>#REF!</v>
      </c>
      <c r="H108" s="295" t="e">
        <f t="shared" si="11"/>
        <v>#REF!</v>
      </c>
      <c r="I108" s="296" t="e">
        <f>((F108*#REF!)+((13-F108)*#REF!))/13</f>
        <v>#REF!</v>
      </c>
      <c r="J108" s="297" t="e">
        <f t="shared" si="12"/>
        <v>#REF!</v>
      </c>
      <c r="K108" s="295" t="e">
        <f>F108*#REF!</f>
        <v>#REF!</v>
      </c>
      <c r="L108" s="295" t="e">
        <f>F108*#REF!</f>
        <v>#REF!</v>
      </c>
      <c r="M108" s="305" t="e">
        <f>F108*#REF!</f>
        <v>#REF!</v>
      </c>
    </row>
    <row r="109" spans="1:32" ht="25.2" customHeight="1" thickBot="1" x14ac:dyDescent="0.5">
      <c r="A109" s="446"/>
      <c r="B109" s="373">
        <v>4</v>
      </c>
      <c r="C109" s="363">
        <f t="shared" si="13"/>
        <v>1293952.3970096151</v>
      </c>
      <c r="D109" s="363">
        <f t="shared" si="14"/>
        <v>1242824.9583710709</v>
      </c>
      <c r="E109" s="363">
        <f t="shared" si="15"/>
        <v>51127.438638544074</v>
      </c>
      <c r="F109" s="374">
        <f>IFERROR((((D109*#REF!)+(E109*#REF!))/C109), 0)</f>
        <v>0</v>
      </c>
      <c r="G109" s="365" t="e">
        <f>F109*#REF!</f>
        <v>#REF!</v>
      </c>
      <c r="H109" s="365" t="e">
        <f t="shared" si="11"/>
        <v>#REF!</v>
      </c>
      <c r="I109" s="366" t="e">
        <f>((F109*#REF!)+((13-F109)*#REF!))/13</f>
        <v>#REF!</v>
      </c>
      <c r="J109" s="367" t="e">
        <f t="shared" si="12"/>
        <v>#REF!</v>
      </c>
      <c r="K109" s="365" t="e">
        <f>F109*#REF!</f>
        <v>#REF!</v>
      </c>
      <c r="L109" s="365" t="e">
        <f>F109*#REF!</f>
        <v>#REF!</v>
      </c>
      <c r="M109" s="368" t="e">
        <f>F109*#REF!</f>
        <v>#REF!</v>
      </c>
    </row>
    <row r="110" spans="1:32" ht="25.2" customHeight="1" x14ac:dyDescent="0.45">
      <c r="A110" s="444" t="s">
        <v>458</v>
      </c>
      <c r="B110" s="155">
        <v>1</v>
      </c>
      <c r="C110" s="257">
        <f t="shared" si="13"/>
        <v>1293952.3970096151</v>
      </c>
      <c r="D110" s="257">
        <f t="shared" si="14"/>
        <v>1241948.8447077868</v>
      </c>
      <c r="E110" s="257">
        <f t="shared" si="15"/>
        <v>52003.552301828269</v>
      </c>
      <c r="F110" s="272">
        <f>IFERROR((((D110*#REF!)+(E110*#REF!))/C110), 0)</f>
        <v>0</v>
      </c>
      <c r="G110" s="269" t="e">
        <f>F110*#REF!</f>
        <v>#REF!</v>
      </c>
      <c r="H110" s="269" t="e">
        <f t="shared" si="11"/>
        <v>#REF!</v>
      </c>
      <c r="I110" s="276" t="e">
        <f>((F110*#REF!)+((13-F110)*#REF!))/13</f>
        <v>#REF!</v>
      </c>
      <c r="J110" s="274" t="e">
        <f t="shared" si="12"/>
        <v>#REF!</v>
      </c>
      <c r="K110" s="269" t="e">
        <f>F110*#REF!</f>
        <v>#REF!</v>
      </c>
      <c r="L110" s="269" t="e">
        <f>F110*#REF!</f>
        <v>#REF!</v>
      </c>
      <c r="M110" s="304" t="e">
        <f>F110*#REF!</f>
        <v>#REF!</v>
      </c>
    </row>
    <row r="111" spans="1:32" ht="25.2" customHeight="1" x14ac:dyDescent="0.45">
      <c r="A111" s="445"/>
      <c r="B111" s="313">
        <v>2</v>
      </c>
      <c r="C111" s="298">
        <f t="shared" si="13"/>
        <v>1293952.3970096149</v>
      </c>
      <c r="D111" s="298">
        <f t="shared" si="14"/>
        <v>1241233.2337849857</v>
      </c>
      <c r="E111" s="298">
        <f t="shared" si="15"/>
        <v>52719.163224629199</v>
      </c>
      <c r="F111" s="307">
        <f>IFERROR((((D111*#REF!)+(E111*#REF!))/C111), 0)</f>
        <v>0</v>
      </c>
      <c r="G111" s="295" t="e">
        <f>F111*#REF!</f>
        <v>#REF!</v>
      </c>
      <c r="H111" s="295" t="e">
        <f t="shared" si="11"/>
        <v>#REF!</v>
      </c>
      <c r="I111" s="296" t="e">
        <f>((F111*#REF!)+((13-F111)*#REF!))/13</f>
        <v>#REF!</v>
      </c>
      <c r="J111" s="297" t="e">
        <f t="shared" si="12"/>
        <v>#REF!</v>
      </c>
      <c r="K111" s="295" t="e">
        <f>F111*#REF!</f>
        <v>#REF!</v>
      </c>
      <c r="L111" s="295" t="e">
        <f>F111*#REF!</f>
        <v>#REF!</v>
      </c>
      <c r="M111" s="305" t="e">
        <f>F111*#REF!</f>
        <v>#REF!</v>
      </c>
    </row>
    <row r="112" spans="1:32" ht="25.2" customHeight="1" x14ac:dyDescent="0.45">
      <c r="A112" s="445"/>
      <c r="B112" s="313">
        <v>3</v>
      </c>
      <c r="C112" s="298">
        <f t="shared" si="13"/>
        <v>1293952.3970096153</v>
      </c>
      <c r="D112" s="298">
        <f t="shared" si="14"/>
        <v>1240648.7217355878</v>
      </c>
      <c r="E112" s="298">
        <f t="shared" si="15"/>
        <v>53303.675274027395</v>
      </c>
      <c r="F112" s="307">
        <f>IFERROR((((D112*#REF!)+(E112*#REF!))/C112), 0)</f>
        <v>0</v>
      </c>
      <c r="G112" s="295" t="e">
        <f>F112*#REF!</f>
        <v>#REF!</v>
      </c>
      <c r="H112" s="295" t="e">
        <f t="shared" si="11"/>
        <v>#REF!</v>
      </c>
      <c r="I112" s="296" t="e">
        <f>((F112*#REF!)+((13-F112)*#REF!))/13</f>
        <v>#REF!</v>
      </c>
      <c r="J112" s="297" t="e">
        <f t="shared" si="12"/>
        <v>#REF!</v>
      </c>
      <c r="K112" s="295" t="e">
        <f>F112*#REF!</f>
        <v>#REF!</v>
      </c>
      <c r="L112" s="295" t="e">
        <f>F112*#REF!</f>
        <v>#REF!</v>
      </c>
      <c r="M112" s="305" t="e">
        <f>F112*#REF!</f>
        <v>#REF!</v>
      </c>
    </row>
    <row r="113" spans="1:13" ht="25.2" customHeight="1" thickBot="1" x14ac:dyDescent="0.5">
      <c r="A113" s="446"/>
      <c r="B113" s="373">
        <v>4</v>
      </c>
      <c r="C113" s="363">
        <f t="shared" si="13"/>
        <v>1293952.3970096153</v>
      </c>
      <c r="D113" s="363">
        <f t="shared" si="14"/>
        <v>1240171.2914379139</v>
      </c>
      <c r="E113" s="363">
        <f t="shared" si="15"/>
        <v>53781.105571701482</v>
      </c>
      <c r="F113" s="374">
        <f>IFERROR((((D113*#REF!)+(E113*#REF!))/C113), 0)</f>
        <v>0</v>
      </c>
      <c r="G113" s="365" t="e">
        <f>F113*#REF!</f>
        <v>#REF!</v>
      </c>
      <c r="H113" s="365" t="e">
        <f t="shared" si="11"/>
        <v>#REF!</v>
      </c>
      <c r="I113" s="366" t="e">
        <f>((F113*#REF!)+((13-F113)*#REF!))/13</f>
        <v>#REF!</v>
      </c>
      <c r="J113" s="367" t="e">
        <f t="shared" si="12"/>
        <v>#REF!</v>
      </c>
      <c r="K113" s="365" t="e">
        <f>F113*#REF!</f>
        <v>#REF!</v>
      </c>
      <c r="L113" s="365" t="e">
        <f>F113*#REF!</f>
        <v>#REF!</v>
      </c>
      <c r="M113" s="368" t="e">
        <f>F113*#REF!</f>
        <v>#REF!</v>
      </c>
    </row>
    <row r="114" spans="1:13" ht="25.2" customHeight="1" x14ac:dyDescent="0.45">
      <c r="A114" s="444" t="s">
        <v>459</v>
      </c>
      <c r="B114" s="155">
        <v>1</v>
      </c>
      <c r="C114" s="257">
        <f t="shared" si="13"/>
        <v>1293952.3970096153</v>
      </c>
      <c r="D114" s="257">
        <f t="shared" si="14"/>
        <v>1239781.3256718158</v>
      </c>
      <c r="E114" s="257">
        <f t="shared" si="15"/>
        <v>54171.071337799636</v>
      </c>
      <c r="F114" s="272">
        <f>IFERROR((((D114*#REF!)+(E114*#REF!))/C114), 0)</f>
        <v>0</v>
      </c>
      <c r="G114" s="269" t="e">
        <f>F114*#REF!</f>
        <v>#REF!</v>
      </c>
      <c r="H114" s="269" t="e">
        <f t="shared" si="11"/>
        <v>#REF!</v>
      </c>
      <c r="I114" s="276" t="e">
        <f>((F114*#REF!)+((13-F114)*#REF!))/13</f>
        <v>#REF!</v>
      </c>
      <c r="J114" s="274" t="e">
        <f t="shared" si="12"/>
        <v>#REF!</v>
      </c>
      <c r="K114" s="269" t="e">
        <f>F114*#REF!</f>
        <v>#REF!</v>
      </c>
      <c r="L114" s="269" t="e">
        <f>F114*#REF!</f>
        <v>#REF!</v>
      </c>
      <c r="M114" s="304" t="e">
        <f>F114*#REF!</f>
        <v>#REF!</v>
      </c>
    </row>
    <row r="115" spans="1:13" ht="25.2" customHeight="1" x14ac:dyDescent="0.45">
      <c r="A115" s="445"/>
      <c r="B115" s="313">
        <v>2</v>
      </c>
      <c r="C115" s="298">
        <f t="shared" si="13"/>
        <v>1293952.3970096153</v>
      </c>
      <c r="D115" s="298">
        <f t="shared" si="14"/>
        <v>1239462.8010631569</v>
      </c>
      <c r="E115" s="298">
        <f t="shared" si="15"/>
        <v>54489.595946458488</v>
      </c>
      <c r="F115" s="307">
        <f>IFERROR((((D115*#REF!)+(E115*#REF!))/C115), 0)</f>
        <v>0</v>
      </c>
      <c r="G115" s="295" t="e">
        <f>F115*#REF!</f>
        <v>#REF!</v>
      </c>
      <c r="H115" s="295" t="e">
        <f t="shared" si="11"/>
        <v>#REF!</v>
      </c>
      <c r="I115" s="296" t="e">
        <f>((F115*#REF!)+((13-F115)*#REF!))/13</f>
        <v>#REF!</v>
      </c>
      <c r="J115" s="297" t="e">
        <f t="shared" si="12"/>
        <v>#REF!</v>
      </c>
      <c r="K115" s="295" t="e">
        <f>F115*#REF!</f>
        <v>#REF!</v>
      </c>
      <c r="L115" s="295" t="e">
        <f>F115*#REF!</f>
        <v>#REF!</v>
      </c>
      <c r="M115" s="305" t="e">
        <f>F115*#REF!</f>
        <v>#REF!</v>
      </c>
    </row>
    <row r="116" spans="1:13" ht="25.2" customHeight="1" x14ac:dyDescent="0.45">
      <c r="A116" s="445"/>
      <c r="B116" s="313">
        <v>3</v>
      </c>
      <c r="C116" s="298">
        <f t="shared" si="13"/>
        <v>1293952.3970096156</v>
      </c>
      <c r="D116" s="298">
        <f t="shared" si="14"/>
        <v>1239202.6296964844</v>
      </c>
      <c r="E116" s="298">
        <f t="shared" si="15"/>
        <v>54749.767313131066</v>
      </c>
      <c r="F116" s="307">
        <f>IFERROR((((D116*#REF!)+(E116*#REF!))/C116), 0)</f>
        <v>0</v>
      </c>
      <c r="G116" s="295" t="e">
        <f>F116*#REF!</f>
        <v>#REF!</v>
      </c>
      <c r="H116" s="295" t="e">
        <f t="shared" si="11"/>
        <v>#REF!</v>
      </c>
      <c r="I116" s="296" t="e">
        <f>((F116*#REF!)+((13-F116)*#REF!))/13</f>
        <v>#REF!</v>
      </c>
      <c r="J116" s="297" t="e">
        <f t="shared" si="12"/>
        <v>#REF!</v>
      </c>
      <c r="K116" s="295" t="e">
        <f>F116*#REF!</f>
        <v>#REF!</v>
      </c>
      <c r="L116" s="295" t="e">
        <f>F116*#REF!</f>
        <v>#REF!</v>
      </c>
      <c r="M116" s="305" t="e">
        <f>F116*#REF!</f>
        <v>#REF!</v>
      </c>
    </row>
    <row r="117" spans="1:13" ht="25.2" customHeight="1" thickBot="1" x14ac:dyDescent="0.5">
      <c r="A117" s="447"/>
      <c r="B117" s="156">
        <v>4</v>
      </c>
      <c r="C117" s="258">
        <f>D117+E117</f>
        <v>1293952.3970096156</v>
      </c>
      <c r="D117" s="258">
        <f t="shared" si="14"/>
        <v>1238990.1213432956</v>
      </c>
      <c r="E117" s="258">
        <f t="shared" si="15"/>
        <v>54962.275666320107</v>
      </c>
      <c r="F117" s="273">
        <f>IFERROR((((D117*#REF!)+(E117*#REF!))/C117), 0)</f>
        <v>0</v>
      </c>
      <c r="G117" s="271" t="e">
        <f>F117*#REF!</f>
        <v>#REF!</v>
      </c>
      <c r="H117" s="271" t="e">
        <f t="shared" si="11"/>
        <v>#REF!</v>
      </c>
      <c r="I117" s="277" t="e">
        <f>((F117*#REF!)+((13-F117)*#REF!))/13</f>
        <v>#REF!</v>
      </c>
      <c r="J117" s="275" t="e">
        <f t="shared" si="12"/>
        <v>#REF!</v>
      </c>
      <c r="K117" s="271" t="e">
        <f>F117*#REF!</f>
        <v>#REF!</v>
      </c>
      <c r="L117" s="271" t="e">
        <f>F117*#REF!</f>
        <v>#REF!</v>
      </c>
      <c r="M117" s="306" t="e">
        <f>F117*#REF!</f>
        <v>#REF!</v>
      </c>
    </row>
    <row r="118" spans="1:13" ht="25.2" customHeight="1" x14ac:dyDescent="0.45">
      <c r="F118" s="8"/>
      <c r="H118"/>
    </row>
  </sheetData>
  <mergeCells count="45">
    <mergeCell ref="AL2:AL3"/>
    <mergeCell ref="AM2:AM3"/>
    <mergeCell ref="AN2:AN3"/>
    <mergeCell ref="AE1:AE2"/>
    <mergeCell ref="AJ2:AJ3"/>
    <mergeCell ref="AK2:AK3"/>
    <mergeCell ref="Z1:Z2"/>
    <mergeCell ref="AA1:AA2"/>
    <mergeCell ref="A1:T2"/>
    <mergeCell ref="B3:C3"/>
    <mergeCell ref="F3:G3"/>
    <mergeCell ref="J3:K3"/>
    <mergeCell ref="N3:O3"/>
    <mergeCell ref="R3:S3"/>
    <mergeCell ref="V1:V2"/>
    <mergeCell ref="W1:W2"/>
    <mergeCell ref="X1:X2"/>
    <mergeCell ref="Y1:Y2"/>
    <mergeCell ref="U1:U2"/>
    <mergeCell ref="A64:B64"/>
    <mergeCell ref="AJ14:AJ19"/>
    <mergeCell ref="AK14:AK19"/>
    <mergeCell ref="A57:B57"/>
    <mergeCell ref="A58:B58"/>
    <mergeCell ref="A59:B59"/>
    <mergeCell ref="A60:B60"/>
    <mergeCell ref="A61:B61"/>
    <mergeCell ref="A63:B63"/>
    <mergeCell ref="A62:B62"/>
    <mergeCell ref="AJ26:AJ31"/>
    <mergeCell ref="AK26:AK31"/>
    <mergeCell ref="AJ20:AJ25"/>
    <mergeCell ref="AK20:AK25"/>
    <mergeCell ref="AB1:AB2"/>
    <mergeCell ref="AC1:AC2"/>
    <mergeCell ref="AD1:AD2"/>
    <mergeCell ref="AG1:AG2"/>
    <mergeCell ref="AH1:AH2"/>
    <mergeCell ref="AF1:AF2"/>
    <mergeCell ref="B90:D90"/>
    <mergeCell ref="A102:A105"/>
    <mergeCell ref="A106:A109"/>
    <mergeCell ref="A110:A113"/>
    <mergeCell ref="A114:A117"/>
    <mergeCell ref="A98:A101"/>
  </mergeCells>
  <pageMargins left="0.7" right="0.7" top="0.75" bottom="0.75" header="0.3" footer="0.3"/>
  <pageSetup paperSize="9" scale="33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-0.499984740745262"/>
  </sheetPr>
  <dimension ref="A1:AN117"/>
  <sheetViews>
    <sheetView topLeftCell="A15" zoomScale="49" zoomScaleNormal="49" workbookViewId="0">
      <selection activeCell="F98" sqref="F98:F117"/>
    </sheetView>
  </sheetViews>
  <sheetFormatPr defaultColWidth="15.6640625" defaultRowHeight="25.2" customHeight="1" x14ac:dyDescent="0.45"/>
  <cols>
    <col min="2" max="2" width="30.6640625" style="8" customWidth="1"/>
    <col min="3" max="5" width="18.6640625" style="8" customWidth="1"/>
    <col min="6" max="6" width="18.6640625" customWidth="1"/>
    <col min="7" max="7" width="17.33203125" bestFit="1" customWidth="1"/>
    <col min="8" max="8" width="18.6640625" style="113" customWidth="1"/>
    <col min="10" max="10" width="30.6640625" customWidth="1"/>
    <col min="11" max="11" width="27.88671875" customWidth="1"/>
    <col min="12" max="12" width="26.5546875" style="113" customWidth="1"/>
    <col min="13" max="13" width="20.44140625" customWidth="1"/>
    <col min="14" max="14" width="30.6640625" customWidth="1"/>
    <col min="15" max="15" width="17.33203125" bestFit="1" customWidth="1"/>
    <col min="16" max="16" width="15.6640625" style="113"/>
    <col min="18" max="18" width="30.6640625" customWidth="1"/>
    <col min="19" max="19" width="17.33203125" bestFit="1" customWidth="1"/>
    <col min="20" max="20" width="15.6640625" style="113"/>
    <col min="21" max="21" width="15.6640625" style="161"/>
    <col min="22" max="22" width="24.109375" style="163" customWidth="1"/>
    <col min="23" max="23" width="26.6640625" style="163" customWidth="1"/>
    <col min="24" max="24" width="16" style="163" customWidth="1"/>
    <col min="25" max="25" width="18.33203125" style="163" customWidth="1"/>
    <col min="26" max="26" width="24.109375" style="163" customWidth="1"/>
    <col min="27" max="31" width="30.77734375" style="163" customWidth="1"/>
    <col min="32" max="33" width="31.88671875" style="163" customWidth="1"/>
    <col min="34" max="34" width="31.88671875" style="252" customWidth="1"/>
    <col min="36" max="40" width="30.6640625" customWidth="1"/>
  </cols>
  <sheetData>
    <row r="1" spans="1:40" ht="25.2" customHeight="1" x14ac:dyDescent="0.35">
      <c r="A1" s="451" t="s">
        <v>399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2" t="s">
        <v>417</v>
      </c>
      <c r="V1" s="449" t="s">
        <v>443</v>
      </c>
      <c r="W1" s="449" t="s">
        <v>414</v>
      </c>
      <c r="X1" s="450" t="s">
        <v>415</v>
      </c>
      <c r="Y1" s="450" t="s">
        <v>416</v>
      </c>
      <c r="Z1" s="449" t="s">
        <v>444</v>
      </c>
      <c r="AA1" s="449" t="s">
        <v>445</v>
      </c>
      <c r="AB1" s="449" t="s">
        <v>448</v>
      </c>
      <c r="AC1" s="449" t="s">
        <v>415</v>
      </c>
      <c r="AD1" s="449" t="s">
        <v>416</v>
      </c>
      <c r="AE1" s="449" t="s">
        <v>446</v>
      </c>
      <c r="AF1" s="449" t="s">
        <v>447</v>
      </c>
      <c r="AG1" s="449" t="s">
        <v>449</v>
      </c>
      <c r="AH1" s="468" t="s">
        <v>450</v>
      </c>
      <c r="AI1" s="64"/>
      <c r="AJ1" s="64"/>
      <c r="AK1" s="64"/>
      <c r="AL1" s="64"/>
    </row>
    <row r="2" spans="1:40" ht="25.2" customHeight="1" x14ac:dyDescent="0.35">
      <c r="A2" s="451"/>
      <c r="B2" s="451"/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2"/>
      <c r="V2" s="449"/>
      <c r="W2" s="449"/>
      <c r="X2" s="450"/>
      <c r="Y2" s="450"/>
      <c r="Z2" s="449"/>
      <c r="AA2" s="449"/>
      <c r="AB2" s="449"/>
      <c r="AC2" s="449"/>
      <c r="AD2" s="449"/>
      <c r="AE2" s="449"/>
      <c r="AF2" s="449"/>
      <c r="AG2" s="449"/>
      <c r="AH2" s="468"/>
      <c r="AI2" s="196"/>
      <c r="AJ2" s="459" t="s">
        <v>394</v>
      </c>
      <c r="AK2" s="460" t="s">
        <v>395</v>
      </c>
      <c r="AL2" s="460" t="s">
        <v>420</v>
      </c>
      <c r="AM2" s="459" t="s">
        <v>421</v>
      </c>
      <c r="AN2" s="459" t="s">
        <v>422</v>
      </c>
    </row>
    <row r="3" spans="1:40" ht="25.2" customHeight="1" x14ac:dyDescent="0.35">
      <c r="A3" s="65"/>
      <c r="B3" s="453" t="s">
        <v>389</v>
      </c>
      <c r="C3" s="453"/>
      <c r="D3" s="66"/>
      <c r="E3" s="67"/>
      <c r="F3" s="454" t="s">
        <v>390</v>
      </c>
      <c r="G3" s="454"/>
      <c r="H3" s="130"/>
      <c r="I3" s="69"/>
      <c r="J3" s="455" t="s">
        <v>391</v>
      </c>
      <c r="K3" s="455"/>
      <c r="L3" s="127"/>
      <c r="M3" s="70"/>
      <c r="N3" s="456" t="s">
        <v>392</v>
      </c>
      <c r="O3" s="456"/>
      <c r="P3" s="121"/>
      <c r="Q3" s="71"/>
      <c r="R3" s="457" t="s">
        <v>393</v>
      </c>
      <c r="S3" s="457"/>
      <c r="T3" s="125"/>
      <c r="U3" s="158"/>
      <c r="V3" s="177"/>
      <c r="W3" s="177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250"/>
      <c r="AI3" s="64"/>
      <c r="AJ3" s="459"/>
      <c r="AK3" s="460"/>
      <c r="AL3" s="460"/>
      <c r="AM3" s="459"/>
      <c r="AN3" s="467"/>
    </row>
    <row r="4" spans="1:40" ht="25.2" customHeight="1" x14ac:dyDescent="0.35">
      <c r="A4" s="65"/>
      <c r="B4" s="66"/>
      <c r="C4" s="66"/>
      <c r="D4" s="66"/>
      <c r="E4" s="67"/>
      <c r="F4" s="67"/>
      <c r="G4" s="67"/>
      <c r="H4" s="130"/>
      <c r="I4" s="69"/>
      <c r="J4" s="220"/>
      <c r="K4" s="220"/>
      <c r="L4" s="127"/>
      <c r="M4" s="70"/>
      <c r="N4" s="221"/>
      <c r="O4" s="221"/>
      <c r="P4" s="121"/>
      <c r="Q4" s="71"/>
      <c r="R4" s="222"/>
      <c r="S4" s="222"/>
      <c r="T4" s="125"/>
      <c r="U4" s="158"/>
      <c r="V4" s="177"/>
      <c r="W4" s="177"/>
      <c r="X4" s="178"/>
      <c r="Y4" s="178"/>
      <c r="Z4" s="178"/>
      <c r="AA4" s="178"/>
      <c r="AB4" s="178"/>
      <c r="AC4" s="178"/>
      <c r="AD4" s="178"/>
      <c r="AE4" s="178"/>
      <c r="AF4" s="178"/>
      <c r="AG4" s="178"/>
      <c r="AH4" s="250"/>
      <c r="AI4" s="64"/>
      <c r="AJ4" s="144"/>
      <c r="AK4" s="73"/>
      <c r="AL4" s="73"/>
      <c r="AM4" s="195"/>
      <c r="AN4" s="223"/>
    </row>
    <row r="5" spans="1:40" ht="25.2" customHeight="1" x14ac:dyDescent="0.35">
      <c r="A5" s="65"/>
      <c r="B5" s="66"/>
      <c r="C5" s="66"/>
      <c r="D5" s="66"/>
      <c r="E5" s="67"/>
      <c r="F5" s="67"/>
      <c r="G5" s="67"/>
      <c r="H5" s="130"/>
      <c r="I5" s="69"/>
      <c r="J5" s="220"/>
      <c r="K5" s="220"/>
      <c r="L5" s="127"/>
      <c r="M5" s="70"/>
      <c r="N5" s="221"/>
      <c r="O5" s="221"/>
      <c r="P5" s="121"/>
      <c r="Q5" s="71"/>
      <c r="R5" s="222"/>
      <c r="S5" s="222"/>
      <c r="T5" s="125"/>
      <c r="U5" s="176">
        <v>0.87769185642952852</v>
      </c>
      <c r="V5" s="168">
        <v>4.2107034666666668E-2</v>
      </c>
      <c r="W5" s="168">
        <v>51.957892965333336</v>
      </c>
      <c r="X5" s="169" t="e">
        <f>(((V7*#REF!)/52))+((W7*#REF!)/52)</f>
        <v>#REF!</v>
      </c>
      <c r="Y5" s="169">
        <v>660.50853327026448</v>
      </c>
      <c r="Z5" s="248" t="e">
        <f>T7-Z7</f>
        <v>#REF!</v>
      </c>
      <c r="AA5" s="169">
        <v>0</v>
      </c>
      <c r="AB5" s="169">
        <f>52-AA5</f>
        <v>52</v>
      </c>
      <c r="AC5" s="169" t="e">
        <f>(((AA5*#REF!)/52))+((AB5*#REF!)/52)</f>
        <v>#REF!</v>
      </c>
      <c r="AD5" s="169" t="e">
        <f t="shared" ref="AD5:AD7" si="0">Z5*AC5</f>
        <v>#REF!</v>
      </c>
      <c r="AE5" s="241">
        <v>0</v>
      </c>
      <c r="AF5" s="241">
        <v>0</v>
      </c>
      <c r="AG5" s="241">
        <v>0</v>
      </c>
      <c r="AH5" s="251" t="e">
        <f>AG5*Z5</f>
        <v>#REF!</v>
      </c>
      <c r="AI5" s="64"/>
      <c r="AJ5" s="144"/>
      <c r="AK5" s="73"/>
      <c r="AL5" s="73"/>
      <c r="AM5" s="195"/>
      <c r="AN5" s="223"/>
    </row>
    <row r="6" spans="1:40" ht="25.2" customHeight="1" thickBot="1" x14ac:dyDescent="0.4">
      <c r="A6" s="74"/>
      <c r="B6" s="74"/>
      <c r="C6" s="74"/>
      <c r="D6" s="74"/>
      <c r="E6" s="75"/>
      <c r="F6" s="75"/>
      <c r="G6" s="75"/>
      <c r="H6" s="131"/>
      <c r="I6" s="76"/>
      <c r="J6" s="76"/>
      <c r="K6" s="76"/>
      <c r="L6" s="128"/>
      <c r="M6" s="77"/>
      <c r="N6" s="77"/>
      <c r="O6" s="77"/>
      <c r="P6" s="122"/>
      <c r="Q6" s="78"/>
      <c r="R6" s="79"/>
      <c r="S6" s="78"/>
      <c r="T6" s="118"/>
      <c r="U6" s="236"/>
      <c r="V6" s="179"/>
      <c r="W6" s="179"/>
      <c r="X6" s="165"/>
      <c r="Y6" s="165"/>
      <c r="Z6" s="165"/>
      <c r="AA6" s="165"/>
      <c r="AB6" s="165"/>
      <c r="AC6" s="171"/>
      <c r="AD6" s="171"/>
      <c r="AE6" s="165"/>
      <c r="AF6" s="165"/>
      <c r="AG6" s="165"/>
      <c r="AH6" s="253"/>
      <c r="AI6" s="64"/>
      <c r="AJ6" s="73">
        <v>0</v>
      </c>
      <c r="AK6" s="135">
        <f>$U$7</f>
        <v>0.87769185642952852</v>
      </c>
      <c r="AL6" s="191">
        <f>$T$7</f>
        <v>346093.3758294307</v>
      </c>
      <c r="AM6" s="216">
        <v>5.7137860000000002E-3</v>
      </c>
      <c r="AN6" s="230">
        <f>(AM6*AL6)</f>
        <v>1977.5034855069396</v>
      </c>
    </row>
    <row r="7" spans="1:40" ht="25.2" customHeight="1" thickBot="1" x14ac:dyDescent="0.4">
      <c r="A7" s="74"/>
      <c r="B7" s="74"/>
      <c r="C7" s="74"/>
      <c r="D7" s="74"/>
      <c r="E7" s="75"/>
      <c r="F7" s="75"/>
      <c r="G7" s="75"/>
      <c r="H7" s="131"/>
      <c r="I7" s="76"/>
      <c r="J7" s="76"/>
      <c r="K7" s="76"/>
      <c r="L7" s="128"/>
      <c r="M7" s="77"/>
      <c r="N7" s="77"/>
      <c r="O7" s="77"/>
      <c r="P7" s="122"/>
      <c r="Q7" s="80"/>
      <c r="R7" s="188" t="s">
        <v>408</v>
      </c>
      <c r="S7" s="80">
        <f>1-S10</f>
        <v>0.96671415999999999</v>
      </c>
      <c r="T7" s="117">
        <f>P9*S7</f>
        <v>346093.3758294307</v>
      </c>
      <c r="U7" s="237">
        <f>G17*K12*O9*S7</f>
        <v>0.87769185642952852</v>
      </c>
      <c r="V7" s="168">
        <f>G18+K13+O10+S8</f>
        <v>4.2107034666666668E-2</v>
      </c>
      <c r="W7" s="168">
        <f>52-V7</f>
        <v>51.957892965333336</v>
      </c>
      <c r="X7" s="169" t="e">
        <f>(((V7*#REF!)/52))+((W7*#REF!)/52)</f>
        <v>#REF!</v>
      </c>
      <c r="Y7" s="169" t="e">
        <f>T7*X7</f>
        <v>#REF!</v>
      </c>
      <c r="Z7" s="208" t="e">
        <f>AN7</f>
        <v>#REF!</v>
      </c>
      <c r="AA7" s="169">
        <f>(2.217962/12)*52</f>
        <v>9.611168666666666</v>
      </c>
      <c r="AB7" s="169">
        <f>52-AA7</f>
        <v>42.388831333333336</v>
      </c>
      <c r="AC7" s="169" t="e">
        <f>(((AA7*#REF!)/52))+((AB7*#REF!)/52)</f>
        <v>#REF!</v>
      </c>
      <c r="AD7" s="169" t="e">
        <f t="shared" si="0"/>
        <v>#REF!</v>
      </c>
      <c r="AE7" s="261">
        <v>21.78022</v>
      </c>
      <c r="AF7" s="261">
        <v>153.3374</v>
      </c>
      <c r="AG7" s="262">
        <f>AA7*AF7</f>
        <v>1473.7516143081332</v>
      </c>
      <c r="AH7" s="263" t="e">
        <f t="shared" ref="AH7" si="1">AG7*Z7</f>
        <v>#REF!</v>
      </c>
      <c r="AI7" s="64"/>
      <c r="AJ7" s="73">
        <v>1</v>
      </c>
      <c r="AK7" s="135">
        <f>$U$10+$U$13+$U$19+$U$31</f>
        <v>3.6925751665942433E-2</v>
      </c>
      <c r="AL7" s="191">
        <f>$T$10+$T$13+$T$19+$T$31</f>
        <v>14560.643300364669</v>
      </c>
      <c r="AN7" s="231" t="e">
        <f>AN6*#REF!</f>
        <v>#REF!</v>
      </c>
    </row>
    <row r="8" spans="1:40" ht="25.2" customHeight="1" x14ac:dyDescent="0.35">
      <c r="A8" s="74"/>
      <c r="B8" s="74"/>
      <c r="C8" s="74"/>
      <c r="D8" s="74"/>
      <c r="E8" s="75"/>
      <c r="F8" s="75"/>
      <c r="G8" s="75"/>
      <c r="H8" s="131"/>
      <c r="I8" s="76"/>
      <c r="J8" s="76"/>
      <c r="K8" s="76"/>
      <c r="L8" s="128"/>
      <c r="M8" s="77"/>
      <c r="N8" s="81"/>
      <c r="O8" s="77"/>
      <c r="P8" s="122"/>
      <c r="Q8" s="82"/>
      <c r="R8" s="78" t="s">
        <v>412</v>
      </c>
      <c r="S8" s="78">
        <f>(0.004806119/3)*13</f>
        <v>2.0826515666666667E-2</v>
      </c>
      <c r="T8" s="118"/>
      <c r="U8" s="158"/>
      <c r="V8" s="165"/>
      <c r="W8" s="165"/>
      <c r="X8" s="171"/>
      <c r="Y8" s="171"/>
      <c r="Z8" s="209"/>
      <c r="AA8" s="171"/>
      <c r="AB8" s="171"/>
      <c r="AC8" s="171"/>
      <c r="AD8" s="171"/>
      <c r="AE8" s="171"/>
      <c r="AF8" s="171"/>
      <c r="AG8" s="171"/>
      <c r="AH8" s="253"/>
      <c r="AI8" s="64"/>
      <c r="AJ8" s="73">
        <v>2</v>
      </c>
      <c r="AK8" s="135">
        <f>$U$16+$U$25+$U$22+$U$34+$U$37+$U$43</f>
        <v>3.5031669615879363E-2</v>
      </c>
      <c r="AL8" s="191">
        <f>$T$16+$T$25+$T$22+$T$34+$T$37+$T$43</f>
        <v>13813.764716494736</v>
      </c>
    </row>
    <row r="9" spans="1:40" ht="25.2" customHeight="1" x14ac:dyDescent="0.35">
      <c r="A9" s="74"/>
      <c r="B9" s="74"/>
      <c r="C9" s="74"/>
      <c r="D9" s="74"/>
      <c r="E9" s="75"/>
      <c r="F9" s="75"/>
      <c r="G9" s="75"/>
      <c r="H9" s="131"/>
      <c r="I9" s="76"/>
      <c r="J9" s="76"/>
      <c r="K9" s="76"/>
      <c r="L9" s="128"/>
      <c r="M9" s="83"/>
      <c r="N9" s="187" t="s">
        <v>408</v>
      </c>
      <c r="O9" s="83">
        <f>1-O15</f>
        <v>0.96259481000000002</v>
      </c>
      <c r="P9" s="116">
        <f>L12*O9</f>
        <v>358010.04076471861</v>
      </c>
      <c r="Q9" s="82"/>
      <c r="R9" s="79"/>
      <c r="S9" s="78"/>
      <c r="T9" s="118"/>
      <c r="U9" s="158"/>
      <c r="V9" s="165"/>
      <c r="W9" s="165"/>
      <c r="X9" s="171"/>
      <c r="Y9" s="171"/>
      <c r="Z9" s="209"/>
      <c r="AA9" s="171"/>
      <c r="AB9" s="171"/>
      <c r="AC9" s="171"/>
      <c r="AD9" s="171"/>
      <c r="AE9" s="171"/>
      <c r="AF9" s="171"/>
      <c r="AG9" s="171"/>
      <c r="AH9" s="251"/>
      <c r="AI9" s="64"/>
      <c r="AJ9" s="73">
        <v>3</v>
      </c>
      <c r="AK9" s="135">
        <f>$U$28+$U$40+$U$46+$U$49</f>
        <v>2.1481469982923086E-2</v>
      </c>
      <c r="AL9" s="191">
        <f>$T$28+$T$40+$T$46+$T$49</f>
        <v>8470.620309059881</v>
      </c>
    </row>
    <row r="10" spans="1:40" ht="25.2" customHeight="1" x14ac:dyDescent="0.35">
      <c r="A10" s="74"/>
      <c r="B10" s="74"/>
      <c r="C10" s="74"/>
      <c r="D10" s="74"/>
      <c r="E10" s="75"/>
      <c r="F10" s="75"/>
      <c r="G10" s="75"/>
      <c r="H10" s="131"/>
      <c r="I10" s="76"/>
      <c r="J10" s="84"/>
      <c r="K10" s="76"/>
      <c r="L10" s="128"/>
      <c r="M10" s="85"/>
      <c r="N10" s="77" t="s">
        <v>412</v>
      </c>
      <c r="O10" s="77">
        <f>(0/3)*13</f>
        <v>0</v>
      </c>
      <c r="P10" s="122"/>
      <c r="Q10" s="86"/>
      <c r="R10" s="188" t="s">
        <v>396</v>
      </c>
      <c r="S10" s="80">
        <v>3.3285839999999997E-2</v>
      </c>
      <c r="T10" s="117">
        <f>P9*S10</f>
        <v>11916.664935287899</v>
      </c>
      <c r="U10" s="176">
        <f>G17*K12*O9*S10</f>
        <v>3.0220629748938667E-2</v>
      </c>
      <c r="V10" s="168">
        <f>G18+K13+O10+S11</f>
        <v>8.7576445190000012</v>
      </c>
      <c r="W10" s="168">
        <f>52-V10</f>
        <v>43.242355480999997</v>
      </c>
      <c r="X10" s="169" t="e">
        <f>(((V10*#REF!)/52))+((W10*#REF!)/52)</f>
        <v>#REF!</v>
      </c>
      <c r="Y10" s="169" t="e">
        <f t="shared" ref="Y10:Y52" si="2">T10*X10</f>
        <v>#REF!</v>
      </c>
      <c r="Z10" s="208">
        <f>T10</f>
        <v>11916.664935287899</v>
      </c>
      <c r="AA10" s="169">
        <f>(2.051268/12)*52</f>
        <v>8.8888279999999984</v>
      </c>
      <c r="AB10" s="171">
        <f>52-AA10</f>
        <v>43.111172000000003</v>
      </c>
      <c r="AC10" s="171" t="e">
        <f>(((AA10*#REF!)/52))+((AB10*#REF!)/52)</f>
        <v>#REF!</v>
      </c>
      <c r="AD10" s="171" t="e">
        <f>Z10*AC10</f>
        <v>#REF!</v>
      </c>
      <c r="AE10" s="169">
        <v>21.78022</v>
      </c>
      <c r="AF10" s="169">
        <v>153.3374</v>
      </c>
      <c r="AG10" s="251">
        <f>AA10*AF10</f>
        <v>1362.9897745671997</v>
      </c>
      <c r="AH10" s="251">
        <f t="shared" ref="AH10:AH52" si="3">AG10*Z10</f>
        <v>16242292.453740908</v>
      </c>
      <c r="AI10" s="64"/>
      <c r="AJ10" s="73">
        <v>4</v>
      </c>
      <c r="AK10" s="135">
        <f>$U$52</f>
        <v>2.886925230572663E-2</v>
      </c>
      <c r="AL10" s="191">
        <f>$T$52</f>
        <v>11383.786821044454</v>
      </c>
    </row>
    <row r="11" spans="1:40" ht="25.2" customHeight="1" x14ac:dyDescent="0.35">
      <c r="A11" s="74"/>
      <c r="B11" s="74"/>
      <c r="C11" s="74"/>
      <c r="D11" s="74"/>
      <c r="E11" s="75"/>
      <c r="F11" s="75"/>
      <c r="G11" s="75"/>
      <c r="H11" s="131"/>
      <c r="I11" s="76"/>
      <c r="J11" s="87"/>
      <c r="K11" s="76"/>
      <c r="L11" s="128"/>
      <c r="M11" s="85"/>
      <c r="N11" s="77"/>
      <c r="O11" s="77"/>
      <c r="P11" s="122"/>
      <c r="Q11" s="78"/>
      <c r="R11" s="78" t="s">
        <v>412</v>
      </c>
      <c r="S11" s="78">
        <f>(2.016084/3)*13</f>
        <v>8.7363640000000018</v>
      </c>
      <c r="T11" s="118"/>
      <c r="U11" s="158"/>
      <c r="V11" s="165"/>
      <c r="W11" s="165"/>
      <c r="X11" s="171"/>
      <c r="Y11" s="171"/>
      <c r="Z11" s="171"/>
      <c r="AA11" s="171"/>
      <c r="AB11" s="229"/>
      <c r="AC11" s="229"/>
      <c r="AD11" s="229"/>
      <c r="AE11" s="171"/>
      <c r="AF11" s="171"/>
      <c r="AG11" s="253"/>
      <c r="AH11" s="253"/>
      <c r="AI11" s="64"/>
      <c r="AJ11" s="88"/>
      <c r="AK11" s="89">
        <f>SUM($AK$6:$AK$10)</f>
        <v>1</v>
      </c>
      <c r="AL11" s="192">
        <f>SUM(AL6:AL10)</f>
        <v>394322.1909763944</v>
      </c>
    </row>
    <row r="12" spans="1:40" ht="25.2" customHeight="1" x14ac:dyDescent="0.35">
      <c r="A12" s="74"/>
      <c r="B12" s="74"/>
      <c r="C12" s="74"/>
      <c r="D12" s="74"/>
      <c r="E12" s="75"/>
      <c r="F12" s="75"/>
      <c r="G12" s="75"/>
      <c r="H12" s="131"/>
      <c r="I12" s="90"/>
      <c r="J12" s="186" t="s">
        <v>408</v>
      </c>
      <c r="K12" s="90">
        <f>1-K24</f>
        <v>0.98143281999999998</v>
      </c>
      <c r="L12" s="115">
        <f>H17*K12</f>
        <v>371921.84816030599</v>
      </c>
      <c r="M12" s="85"/>
      <c r="N12" s="77"/>
      <c r="O12" s="77"/>
      <c r="P12" s="122"/>
      <c r="Q12" s="78"/>
      <c r="R12" s="79"/>
      <c r="S12" s="78"/>
      <c r="T12" s="118"/>
      <c r="U12" s="158"/>
      <c r="V12" s="165"/>
      <c r="W12" s="165"/>
      <c r="X12" s="171"/>
      <c r="Y12" s="171"/>
      <c r="Z12" s="171"/>
      <c r="AA12" s="171"/>
      <c r="AB12" s="171"/>
      <c r="AC12" s="171"/>
      <c r="AD12" s="171"/>
      <c r="AE12" s="171"/>
      <c r="AF12" s="171"/>
      <c r="AG12" s="251"/>
      <c r="AH12" s="251"/>
      <c r="AI12" s="64"/>
      <c r="AJ12" s="64"/>
      <c r="AK12" s="64"/>
      <c r="AN12" s="113"/>
    </row>
    <row r="13" spans="1:40" ht="25.2" customHeight="1" x14ac:dyDescent="0.4">
      <c r="A13" s="74"/>
      <c r="B13" s="74"/>
      <c r="C13" s="74"/>
      <c r="D13" s="74"/>
      <c r="E13" s="75"/>
      <c r="F13" s="75"/>
      <c r="G13" s="75"/>
      <c r="H13" s="131"/>
      <c r="I13" s="91"/>
      <c r="J13" s="76" t="s">
        <v>412</v>
      </c>
      <c r="K13" s="76">
        <f>(0.003822125/3)*13</f>
        <v>1.6562541666666666E-2</v>
      </c>
      <c r="L13" s="128"/>
      <c r="M13" s="85"/>
      <c r="N13" s="77"/>
      <c r="O13" s="77"/>
      <c r="P13" s="122"/>
      <c r="Q13" s="80"/>
      <c r="R13" s="188" t="s">
        <v>408</v>
      </c>
      <c r="S13" s="80">
        <f>1-S16</f>
        <v>0.11166759999999998</v>
      </c>
      <c r="T13" s="117">
        <f>P15*S13</f>
        <v>1553.4981435274947</v>
      </c>
      <c r="U13" s="176">
        <f>G17*K12*O15*S13</f>
        <v>3.9396670516585073E-3</v>
      </c>
      <c r="V13" s="168">
        <f>G18+K13+O16+S14</f>
        <v>14.579568852333335</v>
      </c>
      <c r="W13" s="168">
        <f>52-V13</f>
        <v>37.420431147666662</v>
      </c>
      <c r="X13" s="169" t="e">
        <f>(((V13*#REF!)/52))+((W13*#REF!)/52)</f>
        <v>#REF!</v>
      </c>
      <c r="Y13" s="169" t="e">
        <f t="shared" si="2"/>
        <v>#REF!</v>
      </c>
      <c r="Z13" s="208">
        <f>T13</f>
        <v>1553.4981435274947</v>
      </c>
      <c r="AA13" s="169">
        <f>(3.593934/12)*52</f>
        <v>15.573713999999999</v>
      </c>
      <c r="AB13" s="171">
        <f t="shared" ref="AB13:AB52" si="4">52-AA13</f>
        <v>36.426286000000005</v>
      </c>
      <c r="AC13" s="171" t="e">
        <f>(((AA13*#REF!)/52))+((AB13*#REF!)/52)</f>
        <v>#REF!</v>
      </c>
      <c r="AD13" s="171" t="e">
        <f t="shared" ref="AD13:AD52" si="5">Z13*AC13</f>
        <v>#REF!</v>
      </c>
      <c r="AE13" s="169">
        <v>18.561820000000001</v>
      </c>
      <c r="AF13" s="169">
        <v>188.28890000000001</v>
      </c>
      <c r="AG13" s="251">
        <f>AA13*AF13</f>
        <v>2932.3574779746</v>
      </c>
      <c r="AH13" s="251">
        <f t="shared" si="3"/>
        <v>4555411.8981925072</v>
      </c>
      <c r="AI13" s="64"/>
      <c r="AJ13" s="64"/>
      <c r="AK13" s="64"/>
      <c r="AL13" s="198" t="s">
        <v>427</v>
      </c>
    </row>
    <row r="14" spans="1:40" ht="25.2" customHeight="1" x14ac:dyDescent="0.4">
      <c r="A14" s="74"/>
      <c r="B14" s="74"/>
      <c r="C14" s="74"/>
      <c r="D14" s="74"/>
      <c r="E14" s="75"/>
      <c r="F14" s="75"/>
      <c r="G14" s="75"/>
      <c r="H14" s="131"/>
      <c r="I14" s="92"/>
      <c r="J14" s="76"/>
      <c r="K14" s="76"/>
      <c r="L14" s="128"/>
      <c r="M14" s="85"/>
      <c r="N14" s="81"/>
      <c r="O14" s="77"/>
      <c r="P14" s="122"/>
      <c r="Q14" s="82"/>
      <c r="R14" s="78" t="s">
        <v>412</v>
      </c>
      <c r="S14" s="78">
        <f>(1.540577/3)*13</f>
        <v>6.6758336666666667</v>
      </c>
      <c r="T14" s="118"/>
      <c r="U14" s="158"/>
      <c r="V14" s="165"/>
      <c r="W14" s="164"/>
      <c r="X14" s="171"/>
      <c r="Y14" s="171"/>
      <c r="Z14" s="171"/>
      <c r="AA14" s="171"/>
      <c r="AB14" s="229"/>
      <c r="AC14" s="229"/>
      <c r="AD14" s="229"/>
      <c r="AE14" s="171"/>
      <c r="AF14" s="171"/>
      <c r="AG14" s="253"/>
      <c r="AH14" s="253"/>
      <c r="AI14" s="64"/>
      <c r="AJ14" s="459" t="s">
        <v>418</v>
      </c>
      <c r="AK14" s="462" t="e">
        <f>(SUM(AL7:AL10)+AN7)/AL11</f>
        <v>#REF!</v>
      </c>
      <c r="AL14" s="199"/>
    </row>
    <row r="15" spans="1:40" ht="25.2" customHeight="1" x14ac:dyDescent="0.4">
      <c r="A15" s="74"/>
      <c r="B15" s="74"/>
      <c r="C15" s="74"/>
      <c r="D15" s="74"/>
      <c r="E15" s="75"/>
      <c r="F15" s="75"/>
      <c r="G15" s="75"/>
      <c r="H15" s="131"/>
      <c r="I15" s="92"/>
      <c r="J15" s="76"/>
      <c r="K15" s="76"/>
      <c r="L15" s="128"/>
      <c r="M15" s="93"/>
      <c r="N15" s="187" t="s">
        <v>396</v>
      </c>
      <c r="O15" s="83">
        <v>3.7405189999999998E-2</v>
      </c>
      <c r="P15" s="116">
        <f>L12*O15</f>
        <v>13911.807395587395</v>
      </c>
      <c r="Q15" s="82"/>
      <c r="R15" s="79"/>
      <c r="S15" s="78"/>
      <c r="T15" s="118"/>
      <c r="U15" s="158"/>
      <c r="V15" s="165"/>
      <c r="W15" s="164"/>
      <c r="X15" s="171"/>
      <c r="Y15" s="171"/>
      <c r="Z15" s="171"/>
      <c r="AA15" s="171"/>
      <c r="AB15" s="171"/>
      <c r="AC15" s="171"/>
      <c r="AD15" s="171"/>
      <c r="AE15" s="171"/>
      <c r="AF15" s="171"/>
      <c r="AG15" s="251"/>
      <c r="AH15" s="251"/>
      <c r="AI15" s="64"/>
      <c r="AJ15" s="459"/>
      <c r="AK15" s="462"/>
      <c r="AL15" s="200"/>
    </row>
    <row r="16" spans="1:40" ht="25.2" customHeight="1" x14ac:dyDescent="0.4">
      <c r="A16" s="74"/>
      <c r="B16" s="74"/>
      <c r="C16" s="74"/>
      <c r="D16" s="74"/>
      <c r="E16" s="75"/>
      <c r="F16" s="94"/>
      <c r="G16" s="95"/>
      <c r="H16" s="132"/>
      <c r="I16" s="92"/>
      <c r="J16" s="76"/>
      <c r="K16" s="76"/>
      <c r="L16" s="128"/>
      <c r="M16" s="77"/>
      <c r="N16" s="77" t="s">
        <v>412</v>
      </c>
      <c r="O16" s="77">
        <f>(1.819028/3)*13</f>
        <v>7.8824546666666668</v>
      </c>
      <c r="P16" s="122"/>
      <c r="Q16" s="86"/>
      <c r="R16" s="188" t="s">
        <v>396</v>
      </c>
      <c r="S16" s="80">
        <v>0.88833240000000002</v>
      </c>
      <c r="T16" s="117">
        <f>P15*S16</f>
        <v>12358.3092520599</v>
      </c>
      <c r="U16" s="176">
        <f>G17*K12*O15*S16</f>
        <v>3.1340638530788938E-2</v>
      </c>
      <c r="V16" s="168">
        <f>S17+O16+K13+G18</f>
        <v>20.774640852333331</v>
      </c>
      <c r="W16" s="168">
        <f>52-V16</f>
        <v>31.225359147666669</v>
      </c>
      <c r="X16" s="169" t="e">
        <f>(((V16*#REF!)/52))+((W16*#REF!)/52)</f>
        <v>#REF!</v>
      </c>
      <c r="Y16" s="169" t="e">
        <f t="shared" si="2"/>
        <v>#REF!</v>
      </c>
      <c r="Z16" s="208">
        <f>T16</f>
        <v>12358.3092520599</v>
      </c>
      <c r="AA16" s="169">
        <f>(4.864669/12)*52</f>
        <v>21.080232333333335</v>
      </c>
      <c r="AB16" s="171">
        <f t="shared" si="4"/>
        <v>30.919767666666665</v>
      </c>
      <c r="AC16" s="171" t="e">
        <f>(((AA16*#REF!)/52))+((AB16*#REF!)/52)</f>
        <v>#REF!</v>
      </c>
      <c r="AD16" s="171" t="e">
        <f t="shared" si="5"/>
        <v>#REF!</v>
      </c>
      <c r="AE16" s="169">
        <v>19.492170000000002</v>
      </c>
      <c r="AF16" s="169">
        <v>137.59229999999999</v>
      </c>
      <c r="AG16" s="251">
        <f t="shared" ref="AG16:AG52" si="6">AA16*AF16</f>
        <v>2900.4776512777003</v>
      </c>
      <c r="AH16" s="251">
        <f t="shared" si="3"/>
        <v>35844999.793178171</v>
      </c>
      <c r="AI16" s="64"/>
      <c r="AJ16" s="459"/>
      <c r="AK16" s="462"/>
      <c r="AL16" s="200"/>
    </row>
    <row r="17" spans="1:38" ht="25.2" customHeight="1" x14ac:dyDescent="0.35">
      <c r="A17" s="74"/>
      <c r="B17" s="74"/>
      <c r="C17" s="74"/>
      <c r="D17" s="74"/>
      <c r="E17" s="97"/>
      <c r="F17" s="184" t="s">
        <v>408</v>
      </c>
      <c r="G17" s="97">
        <f>1-G41</f>
        <v>0.96103653</v>
      </c>
      <c r="H17" s="114">
        <f>C28*G17</f>
        <v>378958.03011795145</v>
      </c>
      <c r="I17" s="92"/>
      <c r="J17" s="76"/>
      <c r="K17" s="76"/>
      <c r="L17" s="128"/>
      <c r="M17" s="77"/>
      <c r="N17" s="77"/>
      <c r="O17" s="77"/>
      <c r="P17" s="122"/>
      <c r="Q17" s="63"/>
      <c r="R17" s="78" t="s">
        <v>412</v>
      </c>
      <c r="S17" s="78">
        <f>(2.970209/3)*13</f>
        <v>12.870905666666667</v>
      </c>
      <c r="T17" s="118"/>
      <c r="U17" s="158"/>
      <c r="V17" s="165"/>
      <c r="W17" s="164"/>
      <c r="X17" s="171"/>
      <c r="Y17" s="171"/>
      <c r="Z17" s="171"/>
      <c r="AA17" s="171"/>
      <c r="AB17" s="229"/>
      <c r="AC17" s="229"/>
      <c r="AD17" s="229"/>
      <c r="AE17" s="171"/>
      <c r="AF17" s="171"/>
      <c r="AG17" s="253"/>
      <c r="AH17" s="253"/>
      <c r="AI17" s="64"/>
      <c r="AJ17" s="459"/>
      <c r="AK17" s="462"/>
      <c r="AL17" s="201">
        <v>0.36969999999999997</v>
      </c>
    </row>
    <row r="18" spans="1:38" ht="25.2" customHeight="1" x14ac:dyDescent="0.4">
      <c r="A18" s="74"/>
      <c r="B18" s="74"/>
      <c r="C18" s="74"/>
      <c r="D18" s="74"/>
      <c r="E18" s="98"/>
      <c r="F18" s="75" t="s">
        <v>412</v>
      </c>
      <c r="G18" s="75">
        <f>(0.001088764/3)*13</f>
        <v>4.717977333333334E-3</v>
      </c>
      <c r="H18" s="131"/>
      <c r="I18" s="92"/>
      <c r="J18" s="76"/>
      <c r="K18" s="76"/>
      <c r="L18" s="128"/>
      <c r="M18" s="62"/>
      <c r="N18" s="62"/>
      <c r="O18" s="62"/>
      <c r="P18" s="123"/>
      <c r="Q18" s="78"/>
      <c r="R18" s="79"/>
      <c r="S18" s="78"/>
      <c r="T18" s="118"/>
      <c r="U18" s="158"/>
      <c r="V18" s="165"/>
      <c r="W18" s="164"/>
      <c r="X18" s="171"/>
      <c r="Y18" s="171"/>
      <c r="Z18" s="171"/>
      <c r="AA18" s="171"/>
      <c r="AB18" s="171"/>
      <c r="AC18" s="171"/>
      <c r="AD18" s="171"/>
      <c r="AE18" s="171"/>
      <c r="AF18" s="171"/>
      <c r="AG18" s="251"/>
      <c r="AH18" s="251"/>
      <c r="AI18" s="64"/>
      <c r="AJ18" s="459"/>
      <c r="AK18" s="462"/>
      <c r="AL18" s="200"/>
    </row>
    <row r="19" spans="1:38" ht="25.2" customHeight="1" x14ac:dyDescent="0.4">
      <c r="A19" s="74"/>
      <c r="B19" s="74"/>
      <c r="C19" s="74"/>
      <c r="D19" s="74"/>
      <c r="E19" s="98"/>
      <c r="F19" s="75"/>
      <c r="G19" s="75"/>
      <c r="H19" s="131"/>
      <c r="I19" s="92"/>
      <c r="J19" s="76"/>
      <c r="K19" s="76"/>
      <c r="L19" s="128"/>
      <c r="M19" s="62"/>
      <c r="N19" s="62"/>
      <c r="O19" s="62"/>
      <c r="P19" s="123"/>
      <c r="Q19" s="80"/>
      <c r="R19" s="188" t="s">
        <v>408</v>
      </c>
      <c r="S19" s="80">
        <f>1-S22</f>
        <v>0.23762669999999997</v>
      </c>
      <c r="T19" s="117">
        <f>P21*S19</f>
        <v>151.68512708647287</v>
      </c>
      <c r="U19" s="176">
        <f>G17*K24*O21*S19</f>
        <v>3.8467306826146466E-4</v>
      </c>
      <c r="V19" s="168">
        <f>S20+O22+K25+G18</f>
        <v>9.2549026439999995</v>
      </c>
      <c r="W19" s="168">
        <f>52-V19</f>
        <v>42.745097356000002</v>
      </c>
      <c r="X19" s="169" t="e">
        <f>(((V19*#REF!)/52))+((W19*#REF!)/52)</f>
        <v>#REF!</v>
      </c>
      <c r="Y19" s="169" t="e">
        <f t="shared" si="2"/>
        <v>#REF!</v>
      </c>
      <c r="Z19" s="208">
        <f>T19</f>
        <v>151.68512708647287</v>
      </c>
      <c r="AA19" s="169">
        <f>(2.79496/12)*52</f>
        <v>12.111493333333334</v>
      </c>
      <c r="AB19" s="171">
        <f t="shared" si="4"/>
        <v>39.888506666666665</v>
      </c>
      <c r="AC19" s="171" t="e">
        <f>(((AA19*#REF!)/52))+((AB19*#REF!)/52)</f>
        <v>#REF!</v>
      </c>
      <c r="AD19" s="171" t="e">
        <f t="shared" si="5"/>
        <v>#REF!</v>
      </c>
      <c r="AE19" s="169">
        <v>10.44591</v>
      </c>
      <c r="AF19" s="169">
        <v>162.4716</v>
      </c>
      <c r="AG19" s="251">
        <f t="shared" si="6"/>
        <v>1967.773700256</v>
      </c>
      <c r="AH19" s="251">
        <f t="shared" si="3"/>
        <v>298482.00380075036</v>
      </c>
      <c r="AI19" s="64"/>
      <c r="AJ19" s="459"/>
      <c r="AK19" s="462"/>
      <c r="AL19" s="202"/>
    </row>
    <row r="20" spans="1:38" ht="25.2" customHeight="1" x14ac:dyDescent="0.4">
      <c r="A20" s="74"/>
      <c r="B20" s="74"/>
      <c r="C20" s="74"/>
      <c r="D20" s="74"/>
      <c r="E20" s="98"/>
      <c r="F20" s="75"/>
      <c r="G20" s="75"/>
      <c r="H20" s="131"/>
      <c r="I20" s="92"/>
      <c r="J20" s="76"/>
      <c r="K20" s="76"/>
      <c r="L20" s="128"/>
      <c r="M20" s="62"/>
      <c r="N20" s="99"/>
      <c r="O20" s="62"/>
      <c r="P20" s="123"/>
      <c r="Q20" s="82"/>
      <c r="R20" s="78" t="s">
        <v>412</v>
      </c>
      <c r="S20" s="78">
        <f>(0/3)*13</f>
        <v>0</v>
      </c>
      <c r="T20" s="118"/>
      <c r="U20" s="158"/>
      <c r="V20" s="165"/>
      <c r="W20" s="164"/>
      <c r="X20" s="171"/>
      <c r="Y20" s="171"/>
      <c r="Z20" s="209"/>
      <c r="AA20" s="171"/>
      <c r="AB20" s="229"/>
      <c r="AC20" s="229"/>
      <c r="AD20" s="229"/>
      <c r="AE20" s="171"/>
      <c r="AF20" s="171"/>
      <c r="AG20" s="253"/>
      <c r="AH20" s="253"/>
      <c r="AI20" s="64"/>
      <c r="AJ20" s="459" t="s">
        <v>407</v>
      </c>
      <c r="AK20" s="466">
        <f>$U$10+$U$16+$U$22+$U$34+$U$28+$U$40+$U$46+$U$52</f>
        <v>0.11100514782320683</v>
      </c>
      <c r="AL20" s="203"/>
    </row>
    <row r="21" spans="1:38" ht="25.2" customHeight="1" x14ac:dyDescent="0.4">
      <c r="A21" s="74"/>
      <c r="B21" s="74"/>
      <c r="C21" s="74"/>
      <c r="D21" s="74"/>
      <c r="E21" s="98"/>
      <c r="F21" s="75"/>
      <c r="G21" s="75"/>
      <c r="H21" s="131"/>
      <c r="I21" s="92"/>
      <c r="J21" s="76"/>
      <c r="K21" s="76"/>
      <c r="L21" s="128"/>
      <c r="M21" s="83"/>
      <c r="N21" s="187" t="s">
        <v>408</v>
      </c>
      <c r="O21" s="83">
        <f>1-O27</f>
        <v>9.0721599999999958E-2</v>
      </c>
      <c r="P21" s="116">
        <f>L24*O21</f>
        <v>638.33368508872491</v>
      </c>
      <c r="Q21" s="82"/>
      <c r="R21" s="79"/>
      <c r="S21" s="78"/>
      <c r="T21" s="118"/>
      <c r="U21" s="158"/>
      <c r="V21" s="165"/>
      <c r="W21" s="164"/>
      <c r="X21" s="171"/>
      <c r="Y21" s="171"/>
      <c r="Z21" s="209"/>
      <c r="AA21" s="171"/>
      <c r="AB21" s="171"/>
      <c r="AC21" s="171"/>
      <c r="AD21" s="171"/>
      <c r="AE21" s="171"/>
      <c r="AF21" s="171"/>
      <c r="AG21" s="251"/>
      <c r="AH21" s="251"/>
      <c r="AI21" s="64"/>
      <c r="AJ21" s="459"/>
      <c r="AK21" s="460"/>
      <c r="AL21" s="200"/>
    </row>
    <row r="22" spans="1:38" ht="25.2" customHeight="1" x14ac:dyDescent="0.4">
      <c r="A22" s="74"/>
      <c r="B22" s="74"/>
      <c r="C22" s="74"/>
      <c r="D22" s="74"/>
      <c r="E22" s="98"/>
      <c r="F22" s="75"/>
      <c r="G22" s="75"/>
      <c r="H22" s="131"/>
      <c r="I22" s="92"/>
      <c r="J22" s="76"/>
      <c r="K22" s="76"/>
      <c r="L22" s="128"/>
      <c r="M22" s="85"/>
      <c r="N22" s="77" t="s">
        <v>412</v>
      </c>
      <c r="O22" s="77">
        <f>(0/3)*13</f>
        <v>0</v>
      </c>
      <c r="P22" s="122"/>
      <c r="Q22" s="86"/>
      <c r="R22" s="188" t="s">
        <v>396</v>
      </c>
      <c r="S22" s="80">
        <v>0.76237330000000003</v>
      </c>
      <c r="T22" s="117">
        <f>P21*S22</f>
        <v>486.648558002252</v>
      </c>
      <c r="U22" s="176">
        <f>G17*K24*O21*S22</f>
        <v>1.2341394147695444E-3</v>
      </c>
      <c r="V22" s="168">
        <f>S23+O22+K25+G18</f>
        <v>22.254902643999998</v>
      </c>
      <c r="W22" s="168">
        <f>52-V22</f>
        <v>29.745097356000002</v>
      </c>
      <c r="X22" s="169" t="e">
        <f>(((V22*#REF!)/52))+((W22*#REF!)/52)</f>
        <v>#REF!</v>
      </c>
      <c r="Y22" s="169" t="e">
        <f t="shared" si="2"/>
        <v>#REF!</v>
      </c>
      <c r="Z22" s="208">
        <f>T22</f>
        <v>486.648558002252</v>
      </c>
      <c r="AA22" s="169">
        <f>(5.859116/12)*52</f>
        <v>25.389502666666669</v>
      </c>
      <c r="AB22" s="171">
        <f t="shared" si="4"/>
        <v>26.610497333333331</v>
      </c>
      <c r="AC22" s="171" t="e">
        <f>(((AA22*#REF!)/52))+((AB22*#REF!)/52)</f>
        <v>#REF!</v>
      </c>
      <c r="AD22" s="171" t="e">
        <f t="shared" si="5"/>
        <v>#REF!</v>
      </c>
      <c r="AE22" s="169">
        <v>40.797319999999999</v>
      </c>
      <c r="AF22" s="169">
        <v>221.67779999999999</v>
      </c>
      <c r="AG22" s="251">
        <f t="shared" si="6"/>
        <v>5628.2890942408003</v>
      </c>
      <c r="AH22" s="251">
        <f t="shared" si="3"/>
        <v>2738998.7717320863</v>
      </c>
      <c r="AI22" s="64"/>
      <c r="AJ22" s="459"/>
      <c r="AK22" s="460"/>
      <c r="AL22" s="200"/>
    </row>
    <row r="23" spans="1:38" ht="25.2" customHeight="1" x14ac:dyDescent="0.35">
      <c r="A23" s="74"/>
      <c r="B23" s="74"/>
      <c r="C23" s="74"/>
      <c r="D23" s="74"/>
      <c r="E23" s="98"/>
      <c r="F23" s="75"/>
      <c r="G23" s="75"/>
      <c r="H23" s="131"/>
      <c r="I23" s="92"/>
      <c r="J23" s="87"/>
      <c r="K23" s="76"/>
      <c r="L23" s="128"/>
      <c r="M23" s="85"/>
      <c r="N23" s="77"/>
      <c r="O23" s="77"/>
      <c r="P23" s="122"/>
      <c r="Q23" s="78"/>
      <c r="R23" s="78" t="s">
        <v>412</v>
      </c>
      <c r="S23" s="78">
        <f>(3/3)*13</f>
        <v>13</v>
      </c>
      <c r="T23" s="118"/>
      <c r="U23" s="158"/>
      <c r="V23" s="165"/>
      <c r="W23" s="164"/>
      <c r="X23" s="171"/>
      <c r="Y23" s="171"/>
      <c r="Z23" s="209"/>
      <c r="AA23" s="171"/>
      <c r="AB23" s="229"/>
      <c r="AC23" s="229"/>
      <c r="AD23" s="229"/>
      <c r="AE23" s="171"/>
      <c r="AF23" s="171"/>
      <c r="AG23" s="253"/>
      <c r="AH23" s="253"/>
      <c r="AI23" s="64"/>
      <c r="AJ23" s="459"/>
      <c r="AK23" s="460"/>
      <c r="AL23" s="201">
        <v>0.23549999999999999</v>
      </c>
    </row>
    <row r="24" spans="1:38" ht="25.2" customHeight="1" x14ac:dyDescent="0.4">
      <c r="A24" s="74"/>
      <c r="B24" s="74"/>
      <c r="C24" s="74"/>
      <c r="D24" s="74"/>
      <c r="E24" s="98"/>
      <c r="F24" s="75"/>
      <c r="G24" s="75"/>
      <c r="H24" s="131"/>
      <c r="I24" s="101"/>
      <c r="J24" s="186" t="s">
        <v>396</v>
      </c>
      <c r="K24" s="90">
        <v>1.8567179999999999E-2</v>
      </c>
      <c r="L24" s="115">
        <f>H17*K24</f>
        <v>7036.1819576454254</v>
      </c>
      <c r="M24" s="85"/>
      <c r="N24" s="77"/>
      <c r="O24" s="77"/>
      <c r="P24" s="122"/>
      <c r="Q24" s="78"/>
      <c r="R24" s="79"/>
      <c r="S24" s="78"/>
      <c r="T24" s="118"/>
      <c r="U24" s="158"/>
      <c r="V24" s="165"/>
      <c r="W24" s="164"/>
      <c r="X24" s="171"/>
      <c r="Y24" s="171"/>
      <c r="Z24" s="209"/>
      <c r="AA24" s="171"/>
      <c r="AB24" s="171"/>
      <c r="AC24" s="171"/>
      <c r="AD24" s="171"/>
      <c r="AE24" s="171"/>
      <c r="AF24" s="171"/>
      <c r="AG24" s="251"/>
      <c r="AH24" s="251"/>
      <c r="AI24" s="102"/>
      <c r="AJ24" s="459"/>
      <c r="AK24" s="460"/>
      <c r="AL24" s="200"/>
    </row>
    <row r="25" spans="1:38" ht="25.2" customHeight="1" x14ac:dyDescent="0.4">
      <c r="A25" s="74"/>
      <c r="B25" s="74"/>
      <c r="C25" s="74"/>
      <c r="D25" s="74"/>
      <c r="E25" s="98"/>
      <c r="F25" s="75"/>
      <c r="G25" s="75"/>
      <c r="H25" s="131"/>
      <c r="I25" s="76"/>
      <c r="J25" s="76" t="s">
        <v>412</v>
      </c>
      <c r="K25" s="76">
        <f>(2.134658/3)*13</f>
        <v>9.2501846666666658</v>
      </c>
      <c r="L25" s="128"/>
      <c r="M25" s="85"/>
      <c r="N25" s="77"/>
      <c r="O25" s="77"/>
      <c r="P25" s="122"/>
      <c r="Q25" s="80"/>
      <c r="R25" s="188" t="s">
        <v>408</v>
      </c>
      <c r="S25" s="80">
        <f>1-S28</f>
        <v>0</v>
      </c>
      <c r="T25" s="117">
        <f>P27*S25</f>
        <v>0</v>
      </c>
      <c r="U25" s="176">
        <f>G17*K24*O27*S25</f>
        <v>0</v>
      </c>
      <c r="V25" s="168">
        <f>S26+O28+K25+G18</f>
        <v>21.228747643999998</v>
      </c>
      <c r="W25" s="168">
        <f>52-V25</f>
        <v>30.771252356000002</v>
      </c>
      <c r="X25" s="169" t="e">
        <f>(((V25*#REF!)/52))+((W25*#REF!)/52)</f>
        <v>#REF!</v>
      </c>
      <c r="Y25" s="169" t="e">
        <f t="shared" si="2"/>
        <v>#REF!</v>
      </c>
      <c r="Z25" s="208">
        <f>T25</f>
        <v>0</v>
      </c>
      <c r="AA25" s="169">
        <v>0</v>
      </c>
      <c r="AB25" s="171">
        <f t="shared" si="4"/>
        <v>52</v>
      </c>
      <c r="AC25" s="171" t="e">
        <f>(((AA25*#REF!)/52))+((AB25*#REF!)/52)</f>
        <v>#REF!</v>
      </c>
      <c r="AD25" s="171" t="e">
        <f t="shared" si="5"/>
        <v>#REF!</v>
      </c>
      <c r="AE25" s="169">
        <v>0</v>
      </c>
      <c r="AF25" s="169">
        <v>0</v>
      </c>
      <c r="AG25" s="251">
        <f t="shared" si="6"/>
        <v>0</v>
      </c>
      <c r="AH25" s="251">
        <f t="shared" si="3"/>
        <v>0</v>
      </c>
      <c r="AI25" s="64"/>
      <c r="AJ25" s="459"/>
      <c r="AK25" s="460"/>
      <c r="AL25" s="202"/>
    </row>
    <row r="26" spans="1:38" ht="25.2" customHeight="1" x14ac:dyDescent="0.4">
      <c r="A26" s="74"/>
      <c r="B26" s="74"/>
      <c r="C26" s="74"/>
      <c r="D26" s="74"/>
      <c r="E26" s="98"/>
      <c r="F26" s="75"/>
      <c r="G26" s="75"/>
      <c r="H26" s="131"/>
      <c r="I26" s="76"/>
      <c r="J26" s="76"/>
      <c r="K26" s="76"/>
      <c r="L26" s="128"/>
      <c r="M26" s="85"/>
      <c r="N26" s="81"/>
      <c r="O26" s="77"/>
      <c r="P26" s="122"/>
      <c r="Q26" s="82"/>
      <c r="R26" s="78" t="s">
        <v>412</v>
      </c>
      <c r="S26" s="78">
        <f>(0/3)*13</f>
        <v>0</v>
      </c>
      <c r="T26" s="118"/>
      <c r="U26" s="158"/>
      <c r="V26" s="165"/>
      <c r="W26" s="164"/>
      <c r="X26" s="171"/>
      <c r="Y26" s="171"/>
      <c r="Z26" s="209"/>
      <c r="AA26" s="171"/>
      <c r="AB26" s="229"/>
      <c r="AC26" s="229"/>
      <c r="AD26" s="229"/>
      <c r="AE26" s="171"/>
      <c r="AF26" s="171"/>
      <c r="AG26" s="253"/>
      <c r="AH26" s="253"/>
      <c r="AI26" s="64"/>
      <c r="AJ26" s="459" t="s">
        <v>419</v>
      </c>
      <c r="AK26" s="463">
        <f>IF(AA7&gt;=13,U7,0)+IF(AA10&gt;=13,U10,0)+IF(AA13&gt;=13,U13,0)+IF(AA16&gt;=13,U16,0)+IF(AA19&gt;=13,U19,0)+IF(AA22&gt;=13,U22,0)+IF(AA25&gt;=13,U25,0)+IF(AA28&gt;=13,U28,0)+IF(AA31&gt;=13,U31,0)+IF(AA34&gt;=13,U34,0)+IF(AA37&gt;=13,U37,0)+IF(AA40&gt;=13,U40,0)+IF(AA43&gt;=13,U43,0)+IF(AA46&gt;=13,U46,0)+IF(AA49&gt;=13,U49,0)+IF(AA52&gt;=13,U52,0)</f>
        <v>8.9322058956187583E-2</v>
      </c>
      <c r="AL26" s="203"/>
    </row>
    <row r="27" spans="1:38" ht="25.2" customHeight="1" x14ac:dyDescent="0.4">
      <c r="A27" s="74"/>
      <c r="B27" s="103"/>
      <c r="C27" s="74"/>
      <c r="D27" s="74"/>
      <c r="E27" s="98"/>
      <c r="F27" s="75"/>
      <c r="G27" s="75"/>
      <c r="H27" s="131"/>
      <c r="I27" s="76"/>
      <c r="J27" s="76"/>
      <c r="K27" s="76"/>
      <c r="L27" s="128"/>
      <c r="M27" s="93"/>
      <c r="N27" s="187" t="s">
        <v>396</v>
      </c>
      <c r="O27" s="83">
        <v>0.90927840000000004</v>
      </c>
      <c r="P27" s="116">
        <f>L24*O27</f>
        <v>6397.8482725567001</v>
      </c>
      <c r="Q27" s="82"/>
      <c r="R27" s="79"/>
      <c r="S27" s="78"/>
      <c r="T27" s="118"/>
      <c r="U27" s="158"/>
      <c r="V27" s="165"/>
      <c r="W27" s="164"/>
      <c r="X27" s="171"/>
      <c r="Y27" s="171"/>
      <c r="Z27" s="209"/>
      <c r="AA27" s="171"/>
      <c r="AB27" s="171"/>
      <c r="AC27" s="171"/>
      <c r="AD27" s="171"/>
      <c r="AE27" s="171"/>
      <c r="AF27" s="171"/>
      <c r="AG27" s="251"/>
      <c r="AH27" s="251"/>
      <c r="AI27" s="64"/>
      <c r="AJ27" s="459"/>
      <c r="AK27" s="464"/>
      <c r="AL27" s="200"/>
    </row>
    <row r="28" spans="1:38" ht="25.2" customHeight="1" x14ac:dyDescent="0.4">
      <c r="A28" s="104"/>
      <c r="B28" s="189" t="s">
        <v>408</v>
      </c>
      <c r="C28" s="119">
        <f>Specification!D27</f>
        <v>394322.19097639446</v>
      </c>
      <c r="D28" s="105"/>
      <c r="E28" s="98"/>
      <c r="F28" s="75"/>
      <c r="G28" s="75"/>
      <c r="H28" s="131"/>
      <c r="I28" s="76"/>
      <c r="J28" s="76"/>
      <c r="K28" s="76"/>
      <c r="L28" s="128"/>
      <c r="M28" s="77"/>
      <c r="N28" s="77" t="s">
        <v>412</v>
      </c>
      <c r="O28" s="77">
        <f>(2.763195/3)*13</f>
        <v>11.973845000000001</v>
      </c>
      <c r="P28" s="122"/>
      <c r="Q28" s="86"/>
      <c r="R28" s="188" t="s">
        <v>396</v>
      </c>
      <c r="S28" s="80">
        <v>1</v>
      </c>
      <c r="T28" s="117">
        <f>P27*S28</f>
        <v>6397.8482725567001</v>
      </c>
      <c r="U28" s="176">
        <f>G17*K24*O27*S28</f>
        <v>1.622492575605439E-2</v>
      </c>
      <c r="V28" s="168">
        <f>S29+O28+K25+G18</f>
        <v>33.887367644000001</v>
      </c>
      <c r="W28" s="168">
        <f>52-V28</f>
        <v>18.112632355999999</v>
      </c>
      <c r="X28" s="169" t="e">
        <f>(((V28*#REF!)/52))+((W28*#REF!)/52)</f>
        <v>#REF!</v>
      </c>
      <c r="Y28" s="169" t="e">
        <f t="shared" si="2"/>
        <v>#REF!</v>
      </c>
      <c r="Z28" s="208">
        <f>T28</f>
        <v>6397.8482725567001</v>
      </c>
      <c r="AA28" s="169">
        <f>(7.743067/12)*52</f>
        <v>33.553290333333337</v>
      </c>
      <c r="AB28" s="171">
        <f t="shared" si="4"/>
        <v>18.446709666666663</v>
      </c>
      <c r="AC28" s="171" t="e">
        <f>(((AA28*#REF!)/52))+((AB28*#REF!)/52)</f>
        <v>#REF!</v>
      </c>
      <c r="AD28" s="171" t="e">
        <f t="shared" si="5"/>
        <v>#REF!</v>
      </c>
      <c r="AE28" s="169">
        <v>19.459479999999999</v>
      </c>
      <c r="AF28" s="169">
        <v>234.49</v>
      </c>
      <c r="AG28" s="251">
        <f t="shared" si="6"/>
        <v>7867.9110502633348</v>
      </c>
      <c r="AH28" s="251">
        <f t="shared" si="3"/>
        <v>50337701.121557049</v>
      </c>
      <c r="AI28" s="64"/>
      <c r="AJ28" s="459"/>
      <c r="AK28" s="464"/>
      <c r="AL28" s="200"/>
    </row>
    <row r="29" spans="1:38" ht="25.2" customHeight="1" x14ac:dyDescent="0.35">
      <c r="A29" s="74"/>
      <c r="B29" s="74" t="s">
        <v>412</v>
      </c>
      <c r="C29" s="74">
        <v>0.19417454333333331</v>
      </c>
      <c r="D29" s="74"/>
      <c r="E29" s="98"/>
      <c r="F29" s="75"/>
      <c r="G29" s="75"/>
      <c r="H29" s="131"/>
      <c r="I29" s="76"/>
      <c r="J29" s="76"/>
      <c r="K29" s="76"/>
      <c r="L29" s="128"/>
      <c r="M29" s="77"/>
      <c r="N29" s="77"/>
      <c r="O29" s="77"/>
      <c r="P29" s="122"/>
      <c r="Q29" s="78"/>
      <c r="R29" s="78" t="s">
        <v>412</v>
      </c>
      <c r="S29" s="78">
        <f>(2.92122/3)*13</f>
        <v>12.658619999999999</v>
      </c>
      <c r="T29" s="118"/>
      <c r="U29" s="158"/>
      <c r="V29" s="165"/>
      <c r="W29" s="164"/>
      <c r="X29" s="171"/>
      <c r="Y29" s="171"/>
      <c r="Z29" s="209"/>
      <c r="AA29" s="171"/>
      <c r="AB29" s="229"/>
      <c r="AC29" s="229"/>
      <c r="AD29" s="229"/>
      <c r="AE29" s="171"/>
      <c r="AF29" s="171"/>
      <c r="AG29" s="253"/>
      <c r="AH29" s="253"/>
      <c r="AI29" s="64"/>
      <c r="AJ29" s="459"/>
      <c r="AK29" s="464"/>
      <c r="AL29" s="201">
        <v>0.22</v>
      </c>
    </row>
    <row r="30" spans="1:38" ht="25.2" customHeight="1" x14ac:dyDescent="0.4">
      <c r="A30" s="74"/>
      <c r="B30" s="74"/>
      <c r="C30" s="74"/>
      <c r="D30" s="74"/>
      <c r="E30" s="98"/>
      <c r="F30" s="75"/>
      <c r="G30" s="75"/>
      <c r="H30" s="131"/>
      <c r="I30" s="76"/>
      <c r="J30" s="76"/>
      <c r="K30" s="76"/>
      <c r="L30" s="128"/>
      <c r="M30" s="77"/>
      <c r="N30" s="77"/>
      <c r="O30" s="77"/>
      <c r="P30" s="122"/>
      <c r="Q30" s="78"/>
      <c r="R30" s="79"/>
      <c r="S30" s="78"/>
      <c r="T30" s="118"/>
      <c r="U30" s="158"/>
      <c r="V30" s="165"/>
      <c r="W30" s="164"/>
      <c r="X30" s="171"/>
      <c r="Y30" s="171"/>
      <c r="Z30" s="209"/>
      <c r="AA30" s="171"/>
      <c r="AB30" s="171"/>
      <c r="AC30" s="171"/>
      <c r="AD30" s="171"/>
      <c r="AE30" s="171"/>
      <c r="AF30" s="171"/>
      <c r="AG30" s="251"/>
      <c r="AH30" s="251"/>
      <c r="AI30" s="64"/>
      <c r="AJ30" s="459"/>
      <c r="AK30" s="464"/>
      <c r="AL30" s="200"/>
    </row>
    <row r="31" spans="1:38" ht="25.2" customHeight="1" x14ac:dyDescent="0.4">
      <c r="A31" s="74"/>
      <c r="B31" s="74"/>
      <c r="C31" s="74"/>
      <c r="D31" s="74"/>
      <c r="E31" s="98"/>
      <c r="F31" s="75"/>
      <c r="G31" s="75"/>
      <c r="H31" s="131"/>
      <c r="I31" s="76"/>
      <c r="J31" s="76"/>
      <c r="K31" s="76"/>
      <c r="L31" s="128"/>
      <c r="M31" s="77"/>
      <c r="N31" s="77"/>
      <c r="O31" s="77"/>
      <c r="P31" s="122"/>
      <c r="Q31" s="80"/>
      <c r="R31" s="188" t="s">
        <v>408</v>
      </c>
      <c r="S31" s="80">
        <f>1-S34</f>
        <v>0.76320719999999997</v>
      </c>
      <c r="T31" s="117">
        <f>P33*S31</f>
        <v>938.79509446280019</v>
      </c>
      <c r="U31" s="176">
        <f>G41*K36*O33*S31</f>
        <v>2.3807817970837963E-3</v>
      </c>
      <c r="V31" s="168">
        <f>S32+O34+K37+G42</f>
        <v>11.916948766666668</v>
      </c>
      <c r="W31" s="168">
        <f>52-V31</f>
        <v>40.083051233333336</v>
      </c>
      <c r="X31" s="169" t="e">
        <f>(((V31*#REF!)/52))+((W31*#REF!)/52)</f>
        <v>#REF!</v>
      </c>
      <c r="Y31" s="169" t="e">
        <f t="shared" si="2"/>
        <v>#REF!</v>
      </c>
      <c r="Z31" s="208">
        <f>T31</f>
        <v>938.79509446280019</v>
      </c>
      <c r="AA31" s="169">
        <f>(2.86944/12)*52</f>
        <v>12.434239999999999</v>
      </c>
      <c r="AB31" s="171">
        <f t="shared" si="4"/>
        <v>39.565759999999997</v>
      </c>
      <c r="AC31" s="171" t="e">
        <f>(((AA31*#REF!)/52))+((AB31*#REF!)/52)</f>
        <v>#REF!</v>
      </c>
      <c r="AD31" s="171" t="e">
        <f t="shared" si="5"/>
        <v>#REF!</v>
      </c>
      <c r="AE31" s="169">
        <v>27.74736</v>
      </c>
      <c r="AF31" s="169">
        <v>126.4807</v>
      </c>
      <c r="AG31" s="251">
        <f t="shared" si="6"/>
        <v>1572.6913791679999</v>
      </c>
      <c r="AH31" s="251">
        <f t="shared" si="3"/>
        <v>1476434.951866854</v>
      </c>
      <c r="AI31" s="64"/>
      <c r="AJ31" s="459"/>
      <c r="AK31" s="465"/>
      <c r="AL31" s="204"/>
    </row>
    <row r="32" spans="1:38" ht="25.2" customHeight="1" x14ac:dyDescent="0.35">
      <c r="A32" s="74"/>
      <c r="B32" s="74"/>
      <c r="C32" s="74"/>
      <c r="D32" s="74"/>
      <c r="E32" s="98"/>
      <c r="F32" s="75"/>
      <c r="G32" s="75"/>
      <c r="H32" s="131"/>
      <c r="I32" s="76"/>
      <c r="J32" s="76"/>
      <c r="K32" s="76"/>
      <c r="L32" s="128"/>
      <c r="M32" s="77"/>
      <c r="N32" s="81"/>
      <c r="O32" s="77"/>
      <c r="P32" s="122"/>
      <c r="Q32" s="82"/>
      <c r="R32" s="78" t="s">
        <v>412</v>
      </c>
      <c r="S32" s="78">
        <f>(0/3)*13</f>
        <v>0</v>
      </c>
      <c r="T32" s="118"/>
      <c r="U32" s="158"/>
      <c r="V32" s="165"/>
      <c r="W32" s="164"/>
      <c r="X32" s="171"/>
      <c r="Y32" s="171"/>
      <c r="Z32" s="209"/>
      <c r="AA32" s="171"/>
      <c r="AB32" s="229"/>
      <c r="AC32" s="229"/>
      <c r="AD32" s="229"/>
      <c r="AE32" s="171"/>
      <c r="AF32" s="171"/>
      <c r="AG32" s="253"/>
      <c r="AH32" s="253"/>
      <c r="AI32" s="64"/>
      <c r="AJ32" s="64"/>
      <c r="AK32" s="64"/>
      <c r="AL32" s="64"/>
    </row>
    <row r="33" spans="1:38" ht="25.2" customHeight="1" x14ac:dyDescent="0.35">
      <c r="A33" s="74"/>
      <c r="B33" s="74"/>
      <c r="C33" s="74"/>
      <c r="D33" s="74"/>
      <c r="E33" s="98"/>
      <c r="F33" s="75"/>
      <c r="G33" s="75"/>
      <c r="H33" s="131"/>
      <c r="I33" s="76"/>
      <c r="J33" s="76"/>
      <c r="K33" s="76"/>
      <c r="L33" s="128"/>
      <c r="M33" s="83"/>
      <c r="N33" s="187" t="s">
        <v>408</v>
      </c>
      <c r="O33" s="83">
        <f>1-O39</f>
        <v>0.74013180000000001</v>
      </c>
      <c r="P33" s="116">
        <f>L36*O33</f>
        <v>1230.0658254570976</v>
      </c>
      <c r="Q33" s="82"/>
      <c r="R33" s="79"/>
      <c r="S33" s="78"/>
      <c r="T33" s="118"/>
      <c r="U33" s="158"/>
      <c r="V33" s="165"/>
      <c r="W33" s="164"/>
      <c r="X33" s="171"/>
      <c r="Y33" s="171"/>
      <c r="Z33" s="209"/>
      <c r="AA33" s="171"/>
      <c r="AB33" s="171"/>
      <c r="AC33" s="171"/>
      <c r="AD33" s="171"/>
      <c r="AE33" s="171"/>
      <c r="AF33" s="171"/>
      <c r="AG33" s="251"/>
      <c r="AH33" s="251"/>
      <c r="AI33" s="64"/>
      <c r="AJ33" s="64"/>
      <c r="AK33" s="64"/>
      <c r="AL33" s="64"/>
    </row>
    <row r="34" spans="1:38" ht="25.2" customHeight="1" x14ac:dyDescent="0.35">
      <c r="A34" s="74"/>
      <c r="B34" s="74"/>
      <c r="C34" s="74"/>
      <c r="D34" s="74"/>
      <c r="E34" s="98"/>
      <c r="F34" s="75"/>
      <c r="G34" s="75"/>
      <c r="H34" s="131"/>
      <c r="I34" s="76"/>
      <c r="J34" s="76"/>
      <c r="K34" s="76"/>
      <c r="L34" s="128"/>
      <c r="M34" s="85"/>
      <c r="N34" s="77" t="s">
        <v>412</v>
      </c>
      <c r="O34" s="77">
        <f>(0/3)*13</f>
        <v>0</v>
      </c>
      <c r="P34" s="122"/>
      <c r="Q34" s="86"/>
      <c r="R34" s="188" t="s">
        <v>396</v>
      </c>
      <c r="S34" s="80">
        <v>0.2367928</v>
      </c>
      <c r="T34" s="117">
        <f>P33*S34</f>
        <v>291.27073099429742</v>
      </c>
      <c r="U34" s="176">
        <f>G41*K36*O33*S34</f>
        <v>7.3866177876794655E-4</v>
      </c>
      <c r="V34" s="168">
        <f>S35+O34+K37+G42</f>
        <v>24.916948766666664</v>
      </c>
      <c r="W34" s="168">
        <f>52-V34</f>
        <v>27.083051233333336</v>
      </c>
      <c r="X34" s="169" t="e">
        <f>(((V34*#REF!)/52))+((W34*#REF!)/52)</f>
        <v>#REF!</v>
      </c>
      <c r="Y34" s="169" t="e">
        <f t="shared" si="2"/>
        <v>#REF!</v>
      </c>
      <c r="Z34" s="208">
        <f>T34</f>
        <v>291.27073099429742</v>
      </c>
      <c r="AA34" s="169">
        <f>(6/12)*52</f>
        <v>26</v>
      </c>
      <c r="AB34" s="171">
        <f t="shared" si="4"/>
        <v>26</v>
      </c>
      <c r="AC34" s="171" t="e">
        <f>(((AA34*#REF!)/52))+((AB34*#REF!)/52)</f>
        <v>#REF!</v>
      </c>
      <c r="AD34" s="171" t="e">
        <f t="shared" si="5"/>
        <v>#REF!</v>
      </c>
      <c r="AE34" s="169">
        <v>23</v>
      </c>
      <c r="AF34" s="169">
        <v>130.4854</v>
      </c>
      <c r="AG34" s="251">
        <f t="shared" si="6"/>
        <v>3392.6203999999998</v>
      </c>
      <c r="AH34" s="251">
        <f t="shared" si="3"/>
        <v>988171.02389416564</v>
      </c>
      <c r="AI34" s="64"/>
      <c r="AJ34" s="64"/>
      <c r="AK34" s="64"/>
      <c r="AL34" s="64"/>
    </row>
    <row r="35" spans="1:38" ht="25.2" customHeight="1" x14ac:dyDescent="0.35">
      <c r="A35" s="74"/>
      <c r="B35" s="74"/>
      <c r="C35" s="74"/>
      <c r="D35" s="74"/>
      <c r="E35" s="98"/>
      <c r="F35" s="75"/>
      <c r="G35" s="75"/>
      <c r="H35" s="131"/>
      <c r="I35" s="76"/>
      <c r="J35" s="87"/>
      <c r="K35" s="76"/>
      <c r="L35" s="128"/>
      <c r="M35" s="85"/>
      <c r="N35" s="77"/>
      <c r="O35" s="77"/>
      <c r="P35" s="122"/>
      <c r="Q35" s="78"/>
      <c r="R35" s="78" t="s">
        <v>412</v>
      </c>
      <c r="S35" s="78">
        <f>(3/3)*13</f>
        <v>13</v>
      </c>
      <c r="T35" s="118"/>
      <c r="U35" s="158"/>
      <c r="V35" s="165"/>
      <c r="W35" s="165"/>
      <c r="X35" s="171"/>
      <c r="Y35" s="171"/>
      <c r="Z35" s="209"/>
      <c r="AA35" s="171"/>
      <c r="AB35" s="229"/>
      <c r="AC35" s="229"/>
      <c r="AD35" s="229"/>
      <c r="AE35" s="171"/>
      <c r="AF35" s="171"/>
      <c r="AG35" s="253"/>
      <c r="AH35" s="253"/>
      <c r="AI35" s="64"/>
      <c r="AJ35" s="64"/>
      <c r="AK35" s="64"/>
      <c r="AL35" s="64"/>
    </row>
    <row r="36" spans="1:38" ht="25.2" customHeight="1" x14ac:dyDescent="0.35">
      <c r="A36" s="74"/>
      <c r="B36" s="74"/>
      <c r="C36" s="74"/>
      <c r="D36" s="74"/>
      <c r="E36" s="98"/>
      <c r="F36" s="75"/>
      <c r="G36" s="75"/>
      <c r="H36" s="131"/>
      <c r="I36" s="90"/>
      <c r="J36" s="186" t="s">
        <v>408</v>
      </c>
      <c r="K36" s="90">
        <f>1-K48</f>
        <v>0.10817089999999996</v>
      </c>
      <c r="L36" s="115">
        <f>H41*K36</f>
        <v>1661.9551078025529</v>
      </c>
      <c r="M36" s="85"/>
      <c r="N36" s="77"/>
      <c r="O36" s="77"/>
      <c r="P36" s="122"/>
      <c r="Q36" s="78"/>
      <c r="R36" s="79"/>
      <c r="S36" s="78"/>
      <c r="T36" s="118"/>
      <c r="U36" s="158"/>
      <c r="V36" s="165"/>
      <c r="W36" s="165"/>
      <c r="X36" s="171"/>
      <c r="Y36" s="171"/>
      <c r="Z36" s="209"/>
      <c r="AA36" s="171"/>
      <c r="AB36" s="171"/>
      <c r="AC36" s="171"/>
      <c r="AD36" s="171"/>
      <c r="AE36" s="171"/>
      <c r="AF36" s="171"/>
      <c r="AG36" s="251"/>
      <c r="AH36" s="251"/>
      <c r="AI36" s="64"/>
      <c r="AJ36" s="64"/>
      <c r="AK36" s="64"/>
      <c r="AL36" s="64"/>
    </row>
    <row r="37" spans="1:38" ht="25.2" customHeight="1" x14ac:dyDescent="0.35">
      <c r="A37" s="74"/>
      <c r="B37" s="74"/>
      <c r="C37" s="74"/>
      <c r="D37" s="74"/>
      <c r="E37" s="98"/>
      <c r="F37" s="75"/>
      <c r="G37" s="75"/>
      <c r="H37" s="131"/>
      <c r="I37" s="91"/>
      <c r="J37" s="76" t="s">
        <v>412</v>
      </c>
      <c r="K37" s="76">
        <f>(0.4045611/3)*13</f>
        <v>1.7530980999999999</v>
      </c>
      <c r="L37" s="128"/>
      <c r="M37" s="85"/>
      <c r="N37" s="77"/>
      <c r="O37" s="77"/>
      <c r="P37" s="122"/>
      <c r="Q37" s="80"/>
      <c r="R37" s="188" t="s">
        <v>408</v>
      </c>
      <c r="S37" s="80">
        <f>1-S40</f>
        <v>0</v>
      </c>
      <c r="T37" s="117">
        <f>P39*S37</f>
        <v>0</v>
      </c>
      <c r="U37" s="176">
        <f>G41*K36*O39*S37</f>
        <v>0</v>
      </c>
      <c r="V37" s="168">
        <f>S38+O40+K37+G42</f>
        <v>24.916948766666664</v>
      </c>
      <c r="W37" s="168">
        <f>52-V37</f>
        <v>27.083051233333336</v>
      </c>
      <c r="X37" s="169" t="e">
        <f>(((V37*#REF!)/52))+((W37*#REF!)/52)</f>
        <v>#REF!</v>
      </c>
      <c r="Y37" s="169" t="e">
        <f t="shared" si="2"/>
        <v>#REF!</v>
      </c>
      <c r="Z37" s="208">
        <f>T37</f>
        <v>0</v>
      </c>
      <c r="AA37" s="169">
        <v>0</v>
      </c>
      <c r="AB37" s="171">
        <f t="shared" si="4"/>
        <v>52</v>
      </c>
      <c r="AC37" s="171" t="e">
        <f>(((AA37*#REF!)/52))+((AB37*#REF!)/52)</f>
        <v>#REF!</v>
      </c>
      <c r="AD37" s="171" t="e">
        <f t="shared" si="5"/>
        <v>#REF!</v>
      </c>
      <c r="AE37" s="169">
        <v>0</v>
      </c>
      <c r="AF37" s="169">
        <v>0</v>
      </c>
      <c r="AG37" s="251">
        <f t="shared" si="6"/>
        <v>0</v>
      </c>
      <c r="AH37" s="251">
        <f t="shared" si="3"/>
        <v>0</v>
      </c>
      <c r="AI37" s="64"/>
      <c r="AJ37" s="64"/>
      <c r="AK37" s="64"/>
      <c r="AL37" s="64"/>
    </row>
    <row r="38" spans="1:38" ht="25.2" customHeight="1" x14ac:dyDescent="0.35">
      <c r="A38" s="74"/>
      <c r="B38" s="74"/>
      <c r="C38" s="74"/>
      <c r="D38" s="74"/>
      <c r="E38" s="98"/>
      <c r="F38" s="75"/>
      <c r="G38" s="75"/>
      <c r="H38" s="131"/>
      <c r="I38" s="92"/>
      <c r="J38" s="76"/>
      <c r="K38" s="76"/>
      <c r="L38" s="128"/>
      <c r="M38" s="85"/>
      <c r="N38" s="81"/>
      <c r="O38" s="77"/>
      <c r="P38" s="122"/>
      <c r="Q38" s="82"/>
      <c r="R38" s="78" t="s">
        <v>412</v>
      </c>
      <c r="S38" s="78">
        <f>(0/3)*13</f>
        <v>0</v>
      </c>
      <c r="T38" s="118"/>
      <c r="U38" s="158"/>
      <c r="V38" s="165"/>
      <c r="W38" s="164"/>
      <c r="X38" s="171"/>
      <c r="Y38" s="171"/>
      <c r="Z38" s="209"/>
      <c r="AA38" s="171"/>
      <c r="AB38" s="229"/>
      <c r="AC38" s="229"/>
      <c r="AD38" s="229"/>
      <c r="AE38" s="171"/>
      <c r="AF38" s="171"/>
      <c r="AG38" s="253"/>
      <c r="AH38" s="253"/>
      <c r="AI38" s="64"/>
      <c r="AJ38" s="64"/>
      <c r="AK38" s="64"/>
      <c r="AL38" s="64"/>
    </row>
    <row r="39" spans="1:38" ht="25.2" customHeight="1" x14ac:dyDescent="0.35">
      <c r="A39" s="74"/>
      <c r="B39" s="74"/>
      <c r="C39" s="74"/>
      <c r="D39" s="74"/>
      <c r="E39" s="98"/>
      <c r="F39" s="75"/>
      <c r="G39" s="75"/>
      <c r="H39" s="131"/>
      <c r="I39" s="92"/>
      <c r="J39" s="76"/>
      <c r="K39" s="76"/>
      <c r="L39" s="128"/>
      <c r="M39" s="93"/>
      <c r="N39" s="187" t="s">
        <v>396</v>
      </c>
      <c r="O39" s="83">
        <v>0.25986819999999999</v>
      </c>
      <c r="P39" s="116">
        <f>L36*O39</f>
        <v>431.88928234545534</v>
      </c>
      <c r="Q39" s="82"/>
      <c r="R39" s="79"/>
      <c r="S39" s="78"/>
      <c r="T39" s="118"/>
      <c r="U39" s="158"/>
      <c r="V39" s="165"/>
      <c r="W39" s="164"/>
      <c r="X39" s="171"/>
      <c r="Y39" s="171"/>
      <c r="Z39" s="209"/>
      <c r="AA39" s="171"/>
      <c r="AB39" s="171"/>
      <c r="AC39" s="171"/>
      <c r="AD39" s="171"/>
      <c r="AE39" s="171"/>
      <c r="AF39" s="171"/>
      <c r="AG39" s="251"/>
      <c r="AH39" s="251"/>
      <c r="AI39" s="64"/>
      <c r="AJ39" s="64"/>
      <c r="AK39" s="64"/>
      <c r="AL39" s="64"/>
    </row>
    <row r="40" spans="1:38" ht="25.2" customHeight="1" x14ac:dyDescent="0.35">
      <c r="A40" s="74"/>
      <c r="B40" s="74"/>
      <c r="C40" s="74"/>
      <c r="D40" s="74"/>
      <c r="E40" s="98"/>
      <c r="F40" s="106"/>
      <c r="G40" s="75"/>
      <c r="H40" s="131"/>
      <c r="I40" s="92"/>
      <c r="J40" s="76"/>
      <c r="K40" s="76"/>
      <c r="L40" s="128"/>
      <c r="M40" s="77"/>
      <c r="N40" s="77" t="s">
        <v>412</v>
      </c>
      <c r="O40" s="77">
        <f>(3/3)*13</f>
        <v>13</v>
      </c>
      <c r="P40" s="122"/>
      <c r="Q40" s="86"/>
      <c r="R40" s="188" t="s">
        <v>396</v>
      </c>
      <c r="S40" s="80">
        <v>1</v>
      </c>
      <c r="T40" s="117">
        <f>P39*S40</f>
        <v>431.88928234545534</v>
      </c>
      <c r="U40" s="176">
        <f>G41*K36*O39*S40</f>
        <v>1.095270041171256E-3</v>
      </c>
      <c r="V40" s="168">
        <f>S41+O40+K37+G42</f>
        <v>37.916948766666664</v>
      </c>
      <c r="W40" s="168">
        <f>52-V40</f>
        <v>14.083051233333336</v>
      </c>
      <c r="X40" s="169" t="e">
        <f>(((V40*#REF!)/52))+((W40*#REF!)/52)</f>
        <v>#REF!</v>
      </c>
      <c r="Y40" s="169" t="e">
        <f t="shared" si="2"/>
        <v>#REF!</v>
      </c>
      <c r="Z40" s="208">
        <f>T40</f>
        <v>431.88928234545534</v>
      </c>
      <c r="AA40" s="169">
        <f>(10.31502/12)*52</f>
        <v>44.698419999999999</v>
      </c>
      <c r="AB40" s="171">
        <f t="shared" si="4"/>
        <v>7.3015800000000013</v>
      </c>
      <c r="AC40" s="171" t="e">
        <f>(((AA40*#REF!)/52))+((AB40*#REF!)/52)</f>
        <v>#REF!</v>
      </c>
      <c r="AD40" s="171" t="e">
        <f t="shared" si="5"/>
        <v>#REF!</v>
      </c>
      <c r="AE40" s="169">
        <v>18.891539999999999</v>
      </c>
      <c r="AF40" s="169">
        <v>256.9717</v>
      </c>
      <c r="AG40" s="251">
        <f t="shared" si="6"/>
        <v>11486.228974714</v>
      </c>
      <c r="AH40" s="251">
        <f t="shared" si="3"/>
        <v>4960779.1887448048</v>
      </c>
      <c r="AI40" s="64"/>
      <c r="AJ40" s="64"/>
      <c r="AK40" s="64"/>
      <c r="AL40" s="64"/>
    </row>
    <row r="41" spans="1:38" ht="25.2" customHeight="1" x14ac:dyDescent="0.35">
      <c r="A41" s="74"/>
      <c r="B41" s="74"/>
      <c r="C41" s="74"/>
      <c r="D41" s="74"/>
      <c r="E41" s="107"/>
      <c r="F41" s="184" t="s">
        <v>396</v>
      </c>
      <c r="G41" s="97">
        <v>3.896347E-2</v>
      </c>
      <c r="H41" s="114">
        <f>C28*G41</f>
        <v>15364.160858443016</v>
      </c>
      <c r="I41" s="92"/>
      <c r="J41" s="76"/>
      <c r="K41" s="76"/>
      <c r="L41" s="128"/>
      <c r="M41" s="77"/>
      <c r="N41" s="77"/>
      <c r="O41" s="77"/>
      <c r="P41" s="122"/>
      <c r="Q41" s="78"/>
      <c r="R41" s="78" t="s">
        <v>412</v>
      </c>
      <c r="S41" s="78">
        <f>(3/3)*13</f>
        <v>13</v>
      </c>
      <c r="T41" s="118"/>
      <c r="U41" s="158"/>
      <c r="V41" s="165"/>
      <c r="W41" s="164"/>
      <c r="X41" s="171"/>
      <c r="Y41" s="171"/>
      <c r="Z41" s="209"/>
      <c r="AA41" s="171"/>
      <c r="AB41" s="229"/>
      <c r="AC41" s="229"/>
      <c r="AD41" s="229"/>
      <c r="AE41" s="171"/>
      <c r="AF41" s="171"/>
      <c r="AG41" s="253"/>
      <c r="AH41" s="253"/>
      <c r="AI41" s="64"/>
      <c r="AJ41" s="64"/>
      <c r="AK41" s="64"/>
      <c r="AL41" s="64"/>
    </row>
    <row r="42" spans="1:38" ht="25.2" customHeight="1" x14ac:dyDescent="0.35">
      <c r="A42" s="74"/>
      <c r="B42" s="74"/>
      <c r="C42" s="74"/>
      <c r="D42" s="74"/>
      <c r="E42" s="75"/>
      <c r="F42" s="75" t="s">
        <v>412</v>
      </c>
      <c r="G42" s="75">
        <f>(2.345504/3)*13</f>
        <v>10.163850666666667</v>
      </c>
      <c r="H42" s="131"/>
      <c r="I42" s="92"/>
      <c r="J42" s="76"/>
      <c r="K42" s="76"/>
      <c r="L42" s="128"/>
      <c r="M42" s="77"/>
      <c r="N42" s="77"/>
      <c r="O42" s="77"/>
      <c r="P42" s="122"/>
      <c r="Q42" s="78"/>
      <c r="R42" s="79"/>
      <c r="S42" s="78"/>
      <c r="T42" s="118"/>
      <c r="U42" s="158"/>
      <c r="V42" s="165"/>
      <c r="W42" s="164"/>
      <c r="X42" s="171"/>
      <c r="Y42" s="171"/>
      <c r="Z42" s="209"/>
      <c r="AA42" s="171"/>
      <c r="AB42" s="171"/>
      <c r="AC42" s="171"/>
      <c r="AD42" s="171"/>
      <c r="AE42" s="171"/>
      <c r="AF42" s="171"/>
      <c r="AG42" s="251"/>
      <c r="AH42" s="251"/>
      <c r="AI42" s="64"/>
      <c r="AJ42" s="64"/>
      <c r="AK42" s="64"/>
      <c r="AL42" s="64"/>
    </row>
    <row r="43" spans="1:38" ht="25.2" customHeight="1" x14ac:dyDescent="0.35">
      <c r="A43" s="74"/>
      <c r="B43" s="74"/>
      <c r="C43" s="74"/>
      <c r="D43" s="74"/>
      <c r="E43" s="75"/>
      <c r="F43" s="75"/>
      <c r="G43" s="75"/>
      <c r="H43" s="131"/>
      <c r="I43" s="92"/>
      <c r="J43" s="76"/>
      <c r="K43" s="76"/>
      <c r="L43" s="128"/>
      <c r="M43" s="77"/>
      <c r="N43" s="77"/>
      <c r="O43" s="77"/>
      <c r="P43" s="122"/>
      <c r="Q43" s="80"/>
      <c r="R43" s="188" t="s">
        <v>408</v>
      </c>
      <c r="S43" s="80">
        <f>1-S46</f>
        <v>0.57277</v>
      </c>
      <c r="T43" s="117">
        <f>P45*S43</f>
        <v>677.53617543828534</v>
      </c>
      <c r="U43" s="176">
        <f>G41*K48*O45*S43</f>
        <v>1.7182298915529336E-3</v>
      </c>
      <c r="V43" s="168">
        <f>S44+O46+K49+G42</f>
        <v>24.613878466666669</v>
      </c>
      <c r="W43" s="168">
        <f>52-V43</f>
        <v>27.386121533333331</v>
      </c>
      <c r="X43" s="169" t="e">
        <f>(((V43*#REF!)/52))+((W43*#REF!)/52)</f>
        <v>#REF!</v>
      </c>
      <c r="Y43" s="169" t="e">
        <f t="shared" si="2"/>
        <v>#REF!</v>
      </c>
      <c r="Z43" s="208">
        <f>T43</f>
        <v>677.53617543828534</v>
      </c>
      <c r="AA43" s="169">
        <f>(6.185939/12)*52</f>
        <v>26.805735666666667</v>
      </c>
      <c r="AB43" s="171">
        <f t="shared" si="4"/>
        <v>25.194264333333333</v>
      </c>
      <c r="AC43" s="171" t="e">
        <f>(((AA43*#REF!)/52))+((AB43*#REF!)/52)</f>
        <v>#REF!</v>
      </c>
      <c r="AD43" s="171" t="e">
        <f t="shared" si="5"/>
        <v>#REF!</v>
      </c>
      <c r="AE43" s="169">
        <v>44.656419999999997</v>
      </c>
      <c r="AF43" s="169">
        <v>145.87610000000001</v>
      </c>
      <c r="AG43" s="251">
        <f t="shared" si="6"/>
        <v>3910.3161766842336</v>
      </c>
      <c r="AH43" s="251">
        <f t="shared" si="3"/>
        <v>2649380.6671050941</v>
      </c>
      <c r="AI43" s="64"/>
      <c r="AJ43" s="64"/>
      <c r="AK43" s="64"/>
      <c r="AL43" s="64"/>
    </row>
    <row r="44" spans="1:38" ht="25.2" customHeight="1" x14ac:dyDescent="0.35">
      <c r="A44" s="74"/>
      <c r="B44" s="74"/>
      <c r="C44" s="74"/>
      <c r="D44" s="74"/>
      <c r="E44" s="75"/>
      <c r="F44" s="75"/>
      <c r="G44" s="75"/>
      <c r="H44" s="131"/>
      <c r="I44" s="92"/>
      <c r="J44" s="76"/>
      <c r="K44" s="76"/>
      <c r="L44" s="128"/>
      <c r="M44" s="77"/>
      <c r="N44" s="81"/>
      <c r="O44" s="77"/>
      <c r="P44" s="122"/>
      <c r="Q44" s="82"/>
      <c r="R44" s="78" t="s">
        <v>412</v>
      </c>
      <c r="S44" s="78">
        <f>(0/3)*13</f>
        <v>0</v>
      </c>
      <c r="T44" s="118"/>
      <c r="U44" s="158"/>
      <c r="V44" s="165"/>
      <c r="W44" s="164"/>
      <c r="X44" s="171"/>
      <c r="Y44" s="171"/>
      <c r="Z44" s="209"/>
      <c r="AA44" s="171"/>
      <c r="AB44" s="229"/>
      <c r="AC44" s="229"/>
      <c r="AD44" s="229"/>
      <c r="AE44" s="171"/>
      <c r="AF44" s="171"/>
      <c r="AG44" s="253"/>
      <c r="AH44" s="253"/>
      <c r="AI44" s="64"/>
      <c r="AJ44" s="64"/>
      <c r="AK44" s="64"/>
      <c r="AL44" s="64"/>
    </row>
    <row r="45" spans="1:38" ht="25.2" customHeight="1" x14ac:dyDescent="0.35">
      <c r="A45" s="74"/>
      <c r="B45" s="74"/>
      <c r="C45" s="74"/>
      <c r="D45" s="74"/>
      <c r="E45" s="75"/>
      <c r="F45" s="75"/>
      <c r="G45" s="75"/>
      <c r="H45" s="131"/>
      <c r="I45" s="92"/>
      <c r="J45" s="76"/>
      <c r="K45" s="76"/>
      <c r="L45" s="128"/>
      <c r="M45" s="83"/>
      <c r="N45" s="187" t="s">
        <v>408</v>
      </c>
      <c r="O45" s="83">
        <f>1-O51</f>
        <v>8.6330000000000018E-2</v>
      </c>
      <c r="P45" s="116">
        <f>L48*O45</f>
        <v>1182.9114224527914</v>
      </c>
      <c r="Q45" s="82"/>
      <c r="R45" s="79"/>
      <c r="S45" s="78"/>
      <c r="T45" s="118"/>
      <c r="U45" s="158"/>
      <c r="V45" s="165"/>
      <c r="W45" s="164"/>
      <c r="X45" s="171"/>
      <c r="Y45" s="171"/>
      <c r="Z45" s="209"/>
      <c r="AA45" s="171"/>
      <c r="AB45" s="171"/>
      <c r="AC45" s="171"/>
      <c r="AD45" s="171"/>
      <c r="AE45" s="171"/>
      <c r="AF45" s="171"/>
      <c r="AG45" s="251"/>
      <c r="AH45" s="251"/>
      <c r="AI45" s="64"/>
      <c r="AJ45" s="64"/>
      <c r="AK45" s="64"/>
      <c r="AL45" s="64"/>
    </row>
    <row r="46" spans="1:38" ht="25.2" customHeight="1" x14ac:dyDescent="0.35">
      <c r="A46" s="74"/>
      <c r="B46" s="74"/>
      <c r="C46" s="74"/>
      <c r="D46" s="74"/>
      <c r="E46" s="75"/>
      <c r="F46" s="75"/>
      <c r="G46" s="75"/>
      <c r="H46" s="131"/>
      <c r="I46" s="92"/>
      <c r="J46" s="76"/>
      <c r="K46" s="76"/>
      <c r="L46" s="128"/>
      <c r="M46" s="85"/>
      <c r="N46" s="77" t="s">
        <v>412</v>
      </c>
      <c r="O46" s="77">
        <f>(0.4957678/3)*13</f>
        <v>2.1483271333333334</v>
      </c>
      <c r="P46" s="122"/>
      <c r="Q46" s="86"/>
      <c r="R46" s="188" t="s">
        <v>396</v>
      </c>
      <c r="S46" s="80">
        <v>0.42723</v>
      </c>
      <c r="T46" s="117">
        <f>P45*S46</f>
        <v>505.37524701450604</v>
      </c>
      <c r="U46" s="176">
        <f>G41*K48*O45*S46</f>
        <v>1.2816302469894718E-3</v>
      </c>
      <c r="V46" s="168">
        <f>S47+O46+K49+G42</f>
        <v>30.978028466666665</v>
      </c>
      <c r="W46" s="168">
        <f>52-V46</f>
        <v>21.021971533333335</v>
      </c>
      <c r="X46" s="169" t="e">
        <f>(((V46*#REF!)/52))+((W46*#REF!)/52)</f>
        <v>#REF!</v>
      </c>
      <c r="Y46" s="169" t="e">
        <f t="shared" si="2"/>
        <v>#REF!</v>
      </c>
      <c r="Z46" s="208">
        <f>T46</f>
        <v>505.37524701450604</v>
      </c>
      <c r="AA46" s="169">
        <f>(7.46865/12)*52</f>
        <v>32.364150000000002</v>
      </c>
      <c r="AB46" s="171">
        <f t="shared" si="4"/>
        <v>19.635849999999998</v>
      </c>
      <c r="AC46" s="171" t="e">
        <f>(((AA46*#REF!)/52))+((AB46*#REF!)/52)</f>
        <v>#REF!</v>
      </c>
      <c r="AD46" s="171" t="e">
        <f t="shared" si="5"/>
        <v>#REF!</v>
      </c>
      <c r="AE46" s="169">
        <v>11.61495</v>
      </c>
      <c r="AF46" s="169">
        <v>121.4123</v>
      </c>
      <c r="AG46" s="251">
        <f t="shared" si="6"/>
        <v>3929.4058890450005</v>
      </c>
      <c r="AH46" s="251">
        <f t="shared" si="3"/>
        <v>1985824.471796372</v>
      </c>
      <c r="AI46" s="64"/>
      <c r="AJ46" s="64"/>
      <c r="AK46" s="64"/>
      <c r="AL46" s="64"/>
    </row>
    <row r="47" spans="1:38" ht="25.2" customHeight="1" x14ac:dyDescent="0.35">
      <c r="A47" s="74"/>
      <c r="B47" s="74"/>
      <c r="C47" s="74"/>
      <c r="D47" s="74"/>
      <c r="E47" s="75"/>
      <c r="F47" s="75"/>
      <c r="G47" s="75"/>
      <c r="H47" s="131"/>
      <c r="I47" s="92"/>
      <c r="J47" s="87"/>
      <c r="K47" s="76"/>
      <c r="L47" s="128"/>
      <c r="M47" s="85"/>
      <c r="N47" s="77"/>
      <c r="O47" s="77"/>
      <c r="P47" s="122"/>
      <c r="Q47" s="78"/>
      <c r="R47" s="78" t="s">
        <v>412</v>
      </c>
      <c r="S47" s="78">
        <f>(1.46865/3)*13</f>
        <v>6.3641499999999995</v>
      </c>
      <c r="T47" s="118"/>
      <c r="U47" s="158"/>
      <c r="V47" s="165"/>
      <c r="W47" s="164"/>
      <c r="X47" s="171"/>
      <c r="Y47" s="171"/>
      <c r="Z47" s="209"/>
      <c r="AA47" s="171"/>
      <c r="AB47" s="229"/>
      <c r="AC47" s="229"/>
      <c r="AD47" s="229"/>
      <c r="AE47" s="171"/>
      <c r="AF47" s="171"/>
      <c r="AG47" s="253"/>
      <c r="AH47" s="253"/>
      <c r="AI47" s="64"/>
      <c r="AJ47" s="64"/>
      <c r="AK47" s="64"/>
      <c r="AL47" s="64"/>
    </row>
    <row r="48" spans="1:38" ht="25.2" customHeight="1" x14ac:dyDescent="0.35">
      <c r="A48" s="74"/>
      <c r="B48" s="74"/>
      <c r="C48" s="74"/>
      <c r="D48" s="74"/>
      <c r="E48" s="75"/>
      <c r="F48" s="75"/>
      <c r="G48" s="75"/>
      <c r="H48" s="131"/>
      <c r="I48" s="101"/>
      <c r="J48" s="186" t="s">
        <v>396</v>
      </c>
      <c r="K48" s="90">
        <v>0.89182910000000004</v>
      </c>
      <c r="L48" s="115">
        <f>H41*K48</f>
        <v>13702.205750640464</v>
      </c>
      <c r="M48" s="85"/>
      <c r="N48" s="77"/>
      <c r="O48" s="77"/>
      <c r="P48" s="122"/>
      <c r="Q48" s="78"/>
      <c r="R48" s="79"/>
      <c r="S48" s="78"/>
      <c r="T48" s="118"/>
      <c r="U48" s="158"/>
      <c r="V48" s="165"/>
      <c r="W48" s="164"/>
      <c r="X48" s="171"/>
      <c r="Y48" s="171"/>
      <c r="Z48" s="209"/>
      <c r="AA48" s="171"/>
      <c r="AB48" s="171"/>
      <c r="AC48" s="171"/>
      <c r="AD48" s="171"/>
      <c r="AE48" s="171"/>
      <c r="AF48" s="171"/>
      <c r="AG48" s="251"/>
      <c r="AH48" s="251"/>
      <c r="AI48" s="64"/>
      <c r="AJ48" s="64"/>
      <c r="AK48" s="64"/>
      <c r="AL48" s="64"/>
    </row>
    <row r="49" spans="1:38" ht="25.2" customHeight="1" x14ac:dyDescent="0.35">
      <c r="A49" s="74"/>
      <c r="B49" s="74"/>
      <c r="C49" s="74"/>
      <c r="D49" s="74"/>
      <c r="E49" s="75"/>
      <c r="F49" s="75"/>
      <c r="G49" s="75"/>
      <c r="H49" s="131"/>
      <c r="I49" s="76"/>
      <c r="J49" s="76" t="s">
        <v>412</v>
      </c>
      <c r="K49" s="76">
        <f>(2.838854/3)*13</f>
        <v>12.301700666666667</v>
      </c>
      <c r="L49" s="128"/>
      <c r="M49" s="85"/>
      <c r="N49" s="77"/>
      <c r="O49" s="77"/>
      <c r="P49" s="122"/>
      <c r="Q49" s="80"/>
      <c r="R49" s="188" t="s">
        <v>408</v>
      </c>
      <c r="S49" s="80">
        <f>1-S52</f>
        <v>9.070060000000002E-2</v>
      </c>
      <c r="T49" s="117">
        <f>P51*S49</f>
        <v>1135.5075071432191</v>
      </c>
      <c r="U49" s="176">
        <f>G41*K48*O51*S49</f>
        <v>2.879643938707965E-3</v>
      </c>
      <c r="V49" s="168">
        <f>S50+O52+K49+G42</f>
        <v>37.893774100000002</v>
      </c>
      <c r="W49" s="168">
        <f>52-V49</f>
        <v>14.106225899999998</v>
      </c>
      <c r="X49" s="169" t="e">
        <f>(((V49*#REF!)/52))+((W49*#REF!)/52)</f>
        <v>#REF!</v>
      </c>
      <c r="Y49" s="169" t="e">
        <f t="shared" si="2"/>
        <v>#REF!</v>
      </c>
      <c r="Z49" s="208">
        <f>T49</f>
        <v>1135.5075071432191</v>
      </c>
      <c r="AA49" s="169">
        <f>(8.655662/12)*52</f>
        <v>37.507868666666667</v>
      </c>
      <c r="AB49" s="171">
        <f t="shared" si="4"/>
        <v>14.492131333333333</v>
      </c>
      <c r="AC49" s="171" t="e">
        <f>(((AA49*#REF!)/52))+((AB49*#REF!)/52)</f>
        <v>#REF!</v>
      </c>
      <c r="AD49" s="171" t="e">
        <f t="shared" si="5"/>
        <v>#REF!</v>
      </c>
      <c r="AE49" s="169">
        <v>23.480270000000001</v>
      </c>
      <c r="AF49" s="227">
        <v>124.1069</v>
      </c>
      <c r="AG49" s="251">
        <f t="shared" si="6"/>
        <v>4654.9853058271328</v>
      </c>
      <c r="AH49" s="251">
        <f t="shared" si="3"/>
        <v>5285770.760408083</v>
      </c>
      <c r="AI49" s="64"/>
      <c r="AJ49" s="64"/>
      <c r="AK49" s="64"/>
      <c r="AL49" s="64"/>
    </row>
    <row r="50" spans="1:38" ht="25.2" customHeight="1" x14ac:dyDescent="0.35">
      <c r="A50" s="74"/>
      <c r="B50" s="74"/>
      <c r="C50" s="74"/>
      <c r="D50" s="74"/>
      <c r="E50" s="75"/>
      <c r="F50" s="75"/>
      <c r="G50" s="75"/>
      <c r="H50" s="131"/>
      <c r="I50" s="76"/>
      <c r="J50" s="76"/>
      <c r="K50" s="76"/>
      <c r="L50" s="128"/>
      <c r="M50" s="85"/>
      <c r="N50" s="81"/>
      <c r="O50" s="77"/>
      <c r="P50" s="122"/>
      <c r="Q50" s="82"/>
      <c r="R50" s="78" t="s">
        <v>412</v>
      </c>
      <c r="S50" s="78">
        <f>(0.7467351/3)*13</f>
        <v>3.2358520999999998</v>
      </c>
      <c r="T50" s="118"/>
      <c r="U50" s="158"/>
      <c r="V50" s="165"/>
      <c r="W50" s="164"/>
      <c r="X50" s="171"/>
      <c r="Y50" s="171"/>
      <c r="Z50" s="209"/>
      <c r="AA50" s="171"/>
      <c r="AB50" s="229"/>
      <c r="AC50" s="229"/>
      <c r="AD50" s="229"/>
      <c r="AE50" s="171"/>
      <c r="AF50" s="171"/>
      <c r="AG50" s="253"/>
      <c r="AH50" s="253"/>
      <c r="AI50" s="64"/>
      <c r="AJ50" s="64"/>
      <c r="AK50" s="64"/>
      <c r="AL50" s="64"/>
    </row>
    <row r="51" spans="1:38" ht="25.2" customHeight="1" x14ac:dyDescent="0.35">
      <c r="A51" s="74"/>
      <c r="B51" s="74"/>
      <c r="C51" s="74"/>
      <c r="D51" s="74"/>
      <c r="E51" s="75"/>
      <c r="F51" s="75"/>
      <c r="G51" s="75"/>
      <c r="H51" s="131"/>
      <c r="I51" s="76"/>
      <c r="J51" s="76"/>
      <c r="K51" s="76"/>
      <c r="L51" s="128"/>
      <c r="M51" s="93"/>
      <c r="N51" s="187" t="s">
        <v>396</v>
      </c>
      <c r="O51" s="83">
        <v>0.91366999999999998</v>
      </c>
      <c r="P51" s="116">
        <f>L48*O51</f>
        <v>12519.294328187672</v>
      </c>
      <c r="Q51" s="82"/>
      <c r="R51" s="79"/>
      <c r="S51" s="78"/>
      <c r="T51" s="118"/>
      <c r="U51" s="158"/>
      <c r="V51" s="165"/>
      <c r="W51" s="164"/>
      <c r="X51" s="171"/>
      <c r="Y51" s="171"/>
      <c r="Z51" s="209"/>
      <c r="AA51" s="171"/>
      <c r="AB51" s="171"/>
      <c r="AC51" s="171"/>
      <c r="AD51" s="171"/>
      <c r="AE51" s="171"/>
      <c r="AF51" s="171"/>
      <c r="AG51" s="251"/>
      <c r="AH51" s="251"/>
      <c r="AI51" s="64"/>
      <c r="AJ51" s="64"/>
      <c r="AK51" s="64"/>
      <c r="AL51" s="64"/>
    </row>
    <row r="52" spans="1:38" ht="25.2" customHeight="1" x14ac:dyDescent="0.35">
      <c r="A52" s="74"/>
      <c r="B52" s="74"/>
      <c r="C52" s="74"/>
      <c r="D52" s="74"/>
      <c r="E52" s="75"/>
      <c r="F52" s="75"/>
      <c r="G52" s="75"/>
      <c r="H52" s="131"/>
      <c r="I52" s="76"/>
      <c r="J52" s="76"/>
      <c r="K52" s="76"/>
      <c r="L52" s="128"/>
      <c r="M52" s="77"/>
      <c r="N52" s="77" t="s">
        <v>412</v>
      </c>
      <c r="O52" s="77">
        <f>(2.813624/3)*13</f>
        <v>12.192370666666665</v>
      </c>
      <c r="P52" s="122"/>
      <c r="Q52" s="86"/>
      <c r="R52" s="188" t="s">
        <v>396</v>
      </c>
      <c r="S52" s="80">
        <v>0.90929939999999998</v>
      </c>
      <c r="T52" s="117">
        <f>P51*S52</f>
        <v>11383.786821044454</v>
      </c>
      <c r="U52" s="176">
        <f>G41*K48*O51*S52</f>
        <v>2.886925230572663E-2</v>
      </c>
      <c r="V52" s="168">
        <f>S53+O52+K49+G42</f>
        <v>47.25187566666667</v>
      </c>
      <c r="W52" s="168">
        <f>52-V52</f>
        <v>4.7481243333333296</v>
      </c>
      <c r="X52" s="169" t="e">
        <f>(((V52*#REF!)/52))+((W52*#REF!)/52)</f>
        <v>#REF!</v>
      </c>
      <c r="Y52" s="169" t="e">
        <f t="shared" si="2"/>
        <v>#REF!</v>
      </c>
      <c r="Z52" s="208">
        <f>T52</f>
        <v>11383.786821044454</v>
      </c>
      <c r="AA52" s="169">
        <f>(10.73863/12)*52</f>
        <v>46.534063333333336</v>
      </c>
      <c r="AB52" s="169">
        <f t="shared" si="4"/>
        <v>5.4659366666666642</v>
      </c>
      <c r="AC52" s="171" t="e">
        <f>(((AA52*#REF!)/52))+((AB52*#REF!)/52)</f>
        <v>#REF!</v>
      </c>
      <c r="AD52" s="171" t="e">
        <f t="shared" si="5"/>
        <v>#REF!</v>
      </c>
      <c r="AE52" s="169">
        <v>22.158159999999999</v>
      </c>
      <c r="AF52" s="169">
        <v>181.84219999999999</v>
      </c>
      <c r="AG52" s="249">
        <f t="shared" si="6"/>
        <v>8461.8564514726659</v>
      </c>
      <c r="AH52" s="249">
        <f t="shared" si="3"/>
        <v>96327969.953844517</v>
      </c>
      <c r="AI52" s="64"/>
      <c r="AJ52" s="64"/>
      <c r="AK52" s="64"/>
      <c r="AL52" s="64"/>
    </row>
    <row r="53" spans="1:38" ht="25.2" customHeight="1" x14ac:dyDescent="0.35">
      <c r="A53" s="108"/>
      <c r="B53" s="108"/>
      <c r="C53" s="108"/>
      <c r="D53" s="108"/>
      <c r="E53" s="109"/>
      <c r="F53" s="109"/>
      <c r="G53" s="109"/>
      <c r="H53" s="133"/>
      <c r="I53" s="110"/>
      <c r="J53" s="110"/>
      <c r="K53" s="110"/>
      <c r="L53" s="129"/>
      <c r="M53" s="111"/>
      <c r="N53" s="111"/>
      <c r="O53" s="111"/>
      <c r="P53" s="124"/>
      <c r="Q53" s="112"/>
      <c r="R53" s="112" t="s">
        <v>412</v>
      </c>
      <c r="S53" s="160">
        <f>(2.906297/3)*13</f>
        <v>12.593953666666666</v>
      </c>
      <c r="T53" s="126"/>
      <c r="U53" s="166"/>
      <c r="W53" s="167"/>
      <c r="AC53" s="247"/>
      <c r="AD53" s="247"/>
      <c r="AI53" s="64"/>
      <c r="AJ53" s="64"/>
      <c r="AK53" s="64"/>
      <c r="AL53" s="64"/>
    </row>
    <row r="54" spans="1:38" ht="25.2" customHeight="1" x14ac:dyDescent="0.35">
      <c r="A54" s="64"/>
      <c r="B54" s="120"/>
      <c r="C54" s="120"/>
      <c r="D54" s="120"/>
      <c r="E54" s="120"/>
      <c r="G54" s="64"/>
      <c r="H54" s="100"/>
      <c r="I54" s="64"/>
      <c r="K54" s="64"/>
      <c r="L54" s="100"/>
      <c r="M54" s="64"/>
      <c r="O54" s="64"/>
      <c r="P54" s="100"/>
      <c r="Q54" s="64"/>
      <c r="S54" s="64"/>
      <c r="T54" s="100"/>
      <c r="U54" s="166"/>
      <c r="Z54" s="163" t="e">
        <f>SUM(Z7:Z52)</f>
        <v>#REF!</v>
      </c>
      <c r="AI54" s="64"/>
      <c r="AJ54" s="64"/>
      <c r="AK54" s="64"/>
      <c r="AL54" s="64"/>
    </row>
    <row r="55" spans="1:38" ht="25.2" customHeight="1" x14ac:dyDescent="0.45">
      <c r="U55" s="162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</row>
    <row r="56" spans="1:38" ht="25.2" customHeight="1" x14ac:dyDescent="0.45">
      <c r="C56" s="8" t="s">
        <v>390</v>
      </c>
      <c r="D56" s="8" t="s">
        <v>391</v>
      </c>
      <c r="E56" s="8" t="s">
        <v>392</v>
      </c>
      <c r="F56" s="8" t="s">
        <v>393</v>
      </c>
      <c r="H56"/>
      <c r="L56"/>
      <c r="P56"/>
      <c r="T56"/>
    </row>
    <row r="57" spans="1:38" ht="25.2" customHeight="1" x14ac:dyDescent="0.45">
      <c r="A57" s="448" t="s">
        <v>8</v>
      </c>
      <c r="B57" s="461"/>
      <c r="C57" s="136">
        <f>$C$28</f>
        <v>394322.19097639446</v>
      </c>
      <c r="D57" s="136">
        <f t="shared" ref="D57:F57" si="7">$C$28</f>
        <v>394322.19097639446</v>
      </c>
      <c r="E57" s="136">
        <f t="shared" si="7"/>
        <v>394322.19097639446</v>
      </c>
      <c r="F57" s="136">
        <f t="shared" si="7"/>
        <v>394322.19097639446</v>
      </c>
      <c r="H57"/>
      <c r="L57"/>
      <c r="P57"/>
      <c r="T57"/>
    </row>
    <row r="58" spans="1:38" ht="25.2" customHeight="1" x14ac:dyDescent="0.45">
      <c r="A58" s="448" t="s">
        <v>406</v>
      </c>
      <c r="B58" s="461"/>
      <c r="C58" s="136">
        <f>H41</f>
        <v>15364.160858443016</v>
      </c>
      <c r="D58" s="136">
        <f>L24+L48</f>
        <v>20738.387708285889</v>
      </c>
      <c r="E58" s="136">
        <f>P15+P27+P39+P51</f>
        <v>33260.839278677224</v>
      </c>
      <c r="F58" s="136">
        <f>T10+T16+T22+T28+T34+T40+T46+T52</f>
        <v>43771.793099305462</v>
      </c>
      <c r="H58"/>
      <c r="L58"/>
      <c r="P58"/>
      <c r="R58" s="113"/>
      <c r="T58"/>
    </row>
    <row r="59" spans="1:38" ht="25.2" customHeight="1" x14ac:dyDescent="0.45">
      <c r="A59" s="448" t="s">
        <v>403</v>
      </c>
      <c r="B59" s="461"/>
      <c r="C59" s="137">
        <f>C58/C57</f>
        <v>3.896347E-2</v>
      </c>
      <c r="D59" s="137">
        <f t="shared" ref="D59:F59" si="8">D58/D57</f>
        <v>5.2592494622062405E-2</v>
      </c>
      <c r="E59" s="137">
        <f t="shared" si="8"/>
        <v>8.4349397624107689E-2</v>
      </c>
      <c r="F59" s="137">
        <f t="shared" si="8"/>
        <v>0.11100514782320683</v>
      </c>
      <c r="H59"/>
      <c r="L59"/>
      <c r="P59"/>
      <c r="T59"/>
    </row>
    <row r="60" spans="1:38" ht="25.2" customHeight="1" x14ac:dyDescent="0.45">
      <c r="A60" s="448" t="s">
        <v>424</v>
      </c>
      <c r="B60" s="461"/>
      <c r="C60" s="193">
        <f>$G$18*($H$17/$C$28)+$G$42*($H$41/$C$28)</f>
        <v>0.40055303910019197</v>
      </c>
      <c r="D60" s="138">
        <f>$K$13*($L$12/$C$28)+$K$25*($L$24/$C$28)+$K$37*($L$36/$C$28)+$K$49*($L$48/$C$28)</f>
        <v>0.61553714976479412</v>
      </c>
      <c r="E60" s="138">
        <f>$O$10*($P$9/$C$28)+$O$16*($P$15/$C$28)+$O$22*($P$21/$C$28)+$O$28*($P$27/$C$28)+$O$34*($P$33/$C$28)+$O$40*($P$39/$C$28)+$O$46*($P$45/$C$28)+$O$52*($P$51/$C$28)</f>
        <v>0.88014765825604191</v>
      </c>
      <c r="F60" s="138">
        <f>S8*(T7/C28)+S11*(T10/C28)+S14*(T13/C28)+S17*(T16/C28)+S20*(T19/C28)+S23*(T22/C28)+S26*(T25/C28)+S29*(T28/C28)+S32*(T31/C28) +S35*(T34/C28) +S38*(T37/C28) +S41*(T40/C28) +S44*(T43/C28) +S47*(T46/C28) +S50*(T49/C28) +S53*(T52/C28)</f>
        <v>1.3383033596738427</v>
      </c>
      <c r="H60"/>
      <c r="L60"/>
      <c r="P60"/>
      <c r="T60"/>
    </row>
    <row r="61" spans="1:38" ht="25.2" customHeight="1" x14ac:dyDescent="0.45">
      <c r="A61" s="448" t="s">
        <v>425</v>
      </c>
      <c r="B61" s="461"/>
      <c r="C61" s="138" t="e">
        <f>$C$60*#REF!</f>
        <v>#REF!</v>
      </c>
      <c r="D61" s="138" t="e">
        <f>$D$60*#REF!</f>
        <v>#REF!</v>
      </c>
      <c r="E61" s="138" t="e">
        <f>$E$60*#REF!</f>
        <v>#REF!</v>
      </c>
      <c r="F61" s="138" t="e">
        <f>$F$60*#REF!</f>
        <v>#REF!</v>
      </c>
      <c r="H61"/>
      <c r="L61"/>
      <c r="P61"/>
      <c r="T61"/>
    </row>
    <row r="62" spans="1:38" ht="25.2" customHeight="1" x14ac:dyDescent="0.35">
      <c r="A62" s="448" t="s">
        <v>404</v>
      </c>
      <c r="B62" s="448"/>
      <c r="C62" s="154" t="e">
        <f>C57*C61</f>
        <v>#REF!</v>
      </c>
      <c r="D62" s="154" t="e">
        <f t="shared" ref="D62:F62" si="9">D57*D61</f>
        <v>#REF!</v>
      </c>
      <c r="E62" s="154" t="e">
        <f t="shared" si="9"/>
        <v>#REF!</v>
      </c>
      <c r="F62" s="154" t="e">
        <f t="shared" si="9"/>
        <v>#REF!</v>
      </c>
      <c r="U62" s="163"/>
    </row>
    <row r="63" spans="1:38" ht="25.2" customHeight="1" x14ac:dyDescent="0.45">
      <c r="A63" s="448" t="s">
        <v>423</v>
      </c>
      <c r="B63" s="461"/>
      <c r="C63" s="139" t="e">
        <f>$C$60*#REF!</f>
        <v>#REF!</v>
      </c>
      <c r="D63" s="139" t="e">
        <f>$D$60*#REF!</f>
        <v>#REF!</v>
      </c>
      <c r="E63" s="139" t="e">
        <f>$E$60*#REF!</f>
        <v>#REF!</v>
      </c>
      <c r="F63" s="139" t="e">
        <f>$F$60*#REF!</f>
        <v>#REF!</v>
      </c>
      <c r="H63"/>
      <c r="L63"/>
      <c r="P63"/>
      <c r="T63"/>
    </row>
    <row r="64" spans="1:38" ht="25.2" customHeight="1" x14ac:dyDescent="0.45">
      <c r="A64" s="448" t="s">
        <v>405</v>
      </c>
      <c r="B64" s="461"/>
      <c r="C64" s="139" t="e">
        <f>$C$63*$C$57</f>
        <v>#REF!</v>
      </c>
      <c r="D64" s="139" t="e">
        <f>$D$63*$D$57</f>
        <v>#REF!</v>
      </c>
      <c r="E64" s="139" t="e">
        <f>$E$63*$E$57</f>
        <v>#REF!</v>
      </c>
      <c r="F64" s="139" t="e">
        <f>$F$63*$F$57</f>
        <v>#REF!</v>
      </c>
      <c r="H64"/>
      <c r="L64"/>
      <c r="P64"/>
      <c r="T64"/>
    </row>
    <row r="70" spans="2:8" ht="25.2" customHeight="1" x14ac:dyDescent="0.45">
      <c r="B70" s="11"/>
      <c r="C70" s="11"/>
      <c r="D70"/>
      <c r="E70"/>
      <c r="H70"/>
    </row>
    <row r="71" spans="2:8" ht="25.2" customHeight="1" x14ac:dyDescent="0.45">
      <c r="B71"/>
      <c r="C71"/>
      <c r="D71"/>
      <c r="E71" s="8" t="s">
        <v>434</v>
      </c>
      <c r="F71" s="8">
        <f>D92</f>
        <v>3.3120999999999998E-2</v>
      </c>
      <c r="H71" t="s">
        <v>451</v>
      </c>
    </row>
    <row r="72" spans="2:8" ht="25.2" customHeight="1" x14ac:dyDescent="0.45">
      <c r="B72"/>
      <c r="C72"/>
      <c r="D72"/>
      <c r="E72"/>
      <c r="H72"/>
    </row>
    <row r="73" spans="2:8" ht="25.2" customHeight="1" x14ac:dyDescent="0.45">
      <c r="B73"/>
      <c r="C73"/>
      <c r="D73"/>
      <c r="E73"/>
      <c r="H73"/>
    </row>
    <row r="74" spans="2:8" ht="25.2" customHeight="1" x14ac:dyDescent="0.45">
      <c r="B74"/>
      <c r="C74"/>
      <c r="D74"/>
      <c r="E74"/>
      <c r="H74"/>
    </row>
    <row r="75" spans="2:8" ht="25.2" customHeight="1" x14ac:dyDescent="0.45">
      <c r="B75"/>
      <c r="C75"/>
      <c r="D75"/>
      <c r="E75"/>
      <c r="H75"/>
    </row>
    <row r="76" spans="2:8" ht="25.2" customHeight="1" x14ac:dyDescent="0.45">
      <c r="B76"/>
      <c r="C76"/>
      <c r="D76"/>
      <c r="E76"/>
      <c r="H76"/>
    </row>
    <row r="77" spans="2:8" ht="25.2" customHeight="1" x14ac:dyDescent="0.45">
      <c r="B77"/>
      <c r="C77"/>
      <c r="D77"/>
      <c r="E77"/>
      <c r="H77"/>
    </row>
    <row r="78" spans="2:8" ht="25.2" customHeight="1" x14ac:dyDescent="0.45">
      <c r="B78"/>
      <c r="C78"/>
      <c r="D78"/>
      <c r="E78"/>
      <c r="H78"/>
    </row>
    <row r="79" spans="2:8" ht="25.2" customHeight="1" x14ac:dyDescent="0.45">
      <c r="B79"/>
      <c r="C79"/>
      <c r="D79"/>
      <c r="E79"/>
      <c r="H79"/>
    </row>
    <row r="80" spans="2:8" ht="25.2" customHeight="1" x14ac:dyDescent="0.45">
      <c r="B80"/>
      <c r="C80"/>
      <c r="D80"/>
      <c r="E80"/>
      <c r="H80"/>
    </row>
    <row r="81" spans="2:9" ht="25.2" customHeight="1" x14ac:dyDescent="0.45">
      <c r="B81"/>
      <c r="C81"/>
      <c r="D81"/>
      <c r="E81"/>
      <c r="H81"/>
    </row>
    <row r="82" spans="2:9" ht="25.2" customHeight="1" x14ac:dyDescent="0.45">
      <c r="B82"/>
      <c r="C82"/>
      <c r="D82"/>
      <c r="E82"/>
      <c r="H82"/>
    </row>
    <row r="83" spans="2:9" ht="25.2" customHeight="1" x14ac:dyDescent="0.45">
      <c r="B83" s="8" t="s">
        <v>435</v>
      </c>
      <c r="C83" s="8">
        <f>C92</f>
        <v>0.96687900000000004</v>
      </c>
      <c r="D83"/>
      <c r="E83"/>
      <c r="H83" s="8" t="s">
        <v>435</v>
      </c>
      <c r="I83" s="8">
        <f>D93</f>
        <v>0.91101639999999995</v>
      </c>
    </row>
    <row r="84" spans="2:9" ht="25.2" customHeight="1" x14ac:dyDescent="0.45">
      <c r="B84"/>
      <c r="C84"/>
      <c r="D84"/>
      <c r="E84"/>
      <c r="H84"/>
    </row>
    <row r="85" spans="2:9" ht="25.2" customHeight="1" x14ac:dyDescent="0.45">
      <c r="B85"/>
      <c r="C85"/>
      <c r="D85"/>
      <c r="E85" s="8" t="s">
        <v>436</v>
      </c>
      <c r="F85" s="8">
        <f>C93</f>
        <v>8.8983600000000052E-2</v>
      </c>
      <c r="H85"/>
    </row>
    <row r="86" spans="2:9" ht="25.2" customHeight="1" x14ac:dyDescent="0.45">
      <c r="B86"/>
      <c r="C86"/>
      <c r="D86"/>
      <c r="E86"/>
      <c r="H86"/>
    </row>
    <row r="87" spans="2:9" ht="25.2" customHeight="1" x14ac:dyDescent="0.45">
      <c r="B87"/>
      <c r="C87"/>
      <c r="D87"/>
      <c r="E87"/>
      <c r="H87"/>
    </row>
    <row r="88" spans="2:9" ht="25.2" customHeight="1" x14ac:dyDescent="0.45">
      <c r="B88"/>
      <c r="C88"/>
      <c r="D88"/>
      <c r="E88"/>
      <c r="H88"/>
    </row>
    <row r="89" spans="2:9" ht="25.2" customHeight="1" x14ac:dyDescent="0.45">
      <c r="B89"/>
      <c r="C89"/>
      <c r="D89"/>
      <c r="E89"/>
      <c r="H89"/>
    </row>
    <row r="90" spans="2:9" ht="25.2" customHeight="1" x14ac:dyDescent="0.45">
      <c r="B90" s="443" t="s">
        <v>437</v>
      </c>
      <c r="C90" s="443"/>
      <c r="D90" s="443"/>
      <c r="E90"/>
      <c r="H90"/>
    </row>
    <row r="91" spans="2:9" ht="25.2" customHeight="1" x14ac:dyDescent="0.45">
      <c r="B91" s="153"/>
      <c r="C91" s="153" t="s">
        <v>453</v>
      </c>
      <c r="D91" s="153" t="s">
        <v>433</v>
      </c>
      <c r="E91"/>
      <c r="H91"/>
    </row>
    <row r="92" spans="2:9" ht="25.2" customHeight="1" x14ac:dyDescent="0.45">
      <c r="B92" s="153" t="s">
        <v>453</v>
      </c>
      <c r="C92" s="153">
        <f>1-D92</f>
        <v>0.96687900000000004</v>
      </c>
      <c r="D92" s="2">
        <v>3.3120999999999998E-2</v>
      </c>
      <c r="E92"/>
      <c r="H92"/>
    </row>
    <row r="93" spans="2:9" ht="25.2" customHeight="1" x14ac:dyDescent="0.45">
      <c r="B93" s="153" t="s">
        <v>433</v>
      </c>
      <c r="C93" s="153">
        <f>1-D93</f>
        <v>8.8983600000000052E-2</v>
      </c>
      <c r="D93" s="2">
        <v>0.91101639999999995</v>
      </c>
      <c r="E93"/>
      <c r="H93"/>
    </row>
    <row r="94" spans="2:9" ht="25.2" customHeight="1" x14ac:dyDescent="0.45">
      <c r="B94"/>
      <c r="C94"/>
      <c r="D94"/>
      <c r="E94"/>
      <c r="H94"/>
    </row>
    <row r="97" spans="1:32" ht="25.2" customHeight="1" thickBot="1" x14ac:dyDescent="0.5">
      <c r="B97" s="300" t="s">
        <v>452</v>
      </c>
      <c r="C97" s="300" t="s">
        <v>10</v>
      </c>
      <c r="D97" s="300" t="s">
        <v>454</v>
      </c>
      <c r="E97" s="300" t="s">
        <v>411</v>
      </c>
      <c r="F97" s="301" t="s">
        <v>462</v>
      </c>
      <c r="G97" s="300" t="s">
        <v>464</v>
      </c>
      <c r="H97" s="302" t="s">
        <v>461</v>
      </c>
      <c r="I97" s="300" t="s">
        <v>466</v>
      </c>
      <c r="J97" s="300" t="s">
        <v>465</v>
      </c>
      <c r="K97" s="301" t="s">
        <v>471</v>
      </c>
      <c r="L97" s="303" t="s">
        <v>472</v>
      </c>
      <c r="M97" s="301" t="s">
        <v>473</v>
      </c>
    </row>
    <row r="98" spans="1:32" ht="25.2" customHeight="1" x14ac:dyDescent="0.45">
      <c r="A98" s="444" t="s">
        <v>455</v>
      </c>
      <c r="B98" s="255">
        <v>1</v>
      </c>
      <c r="C98" s="260">
        <f>C28</f>
        <v>394322.19097639446</v>
      </c>
      <c r="D98" s="260">
        <f>H17</f>
        <v>378958.03011795145</v>
      </c>
      <c r="E98" s="260">
        <f>H41</f>
        <v>15364.160858443016</v>
      </c>
      <c r="F98" s="268">
        <f>IFERROR((((G42*H41)+(G18*H17))/C28), 0)</f>
        <v>0.40055303910019202</v>
      </c>
      <c r="G98" s="269" t="e">
        <f>F98*#REF!</f>
        <v>#REF!</v>
      </c>
      <c r="H98" s="269" t="e">
        <f>G98*C98</f>
        <v>#REF!</v>
      </c>
      <c r="I98" s="276" t="e">
        <f>((F98*#REF!)+((13-F98)*#REF!))/13</f>
        <v>#REF!</v>
      </c>
      <c r="J98" s="274" t="e">
        <f>(I98*C98)/4</f>
        <v>#REF!</v>
      </c>
      <c r="K98" s="269" t="e">
        <f>F98*#REF!</f>
        <v>#REF!</v>
      </c>
      <c r="L98" s="269" t="e">
        <f>F98*#REF!</f>
        <v>#REF!</v>
      </c>
      <c r="M98" s="304" t="e">
        <f>F98*#REF!</f>
        <v>#REF!</v>
      </c>
      <c r="AF98" s="252"/>
    </row>
    <row r="99" spans="1:32" ht="25.2" customHeight="1" x14ac:dyDescent="0.45">
      <c r="A99" s="445"/>
      <c r="B99" s="292">
        <v>2</v>
      </c>
      <c r="C99" s="298">
        <f t="shared" ref="C99:C100" si="10">D99+E99</f>
        <v>394322.1909763944</v>
      </c>
      <c r="D99" s="293">
        <f>L12+L36</f>
        <v>373583.80326810852</v>
      </c>
      <c r="E99" s="293">
        <f>L24+L48</f>
        <v>20738.387708285889</v>
      </c>
      <c r="F99" s="294">
        <f>IFERROR((((K13*L12)+(K25*L24)+(K37*L36)+(K49*L48))/C28), 0)</f>
        <v>0.61553714976479423</v>
      </c>
      <c r="G99" s="295" t="e">
        <f>F99*#REF!</f>
        <v>#REF!</v>
      </c>
      <c r="H99" s="295" t="e">
        <f t="shared" ref="H99:H117" si="11">G99*C99</f>
        <v>#REF!</v>
      </c>
      <c r="I99" s="296" t="e">
        <f>((F99*#REF!)+((13-F99)*#REF!))/13</f>
        <v>#REF!</v>
      </c>
      <c r="J99" s="297" t="e">
        <f>(I99*C99)/4</f>
        <v>#REF!</v>
      </c>
      <c r="K99" s="295" t="e">
        <f>F99*#REF!</f>
        <v>#REF!</v>
      </c>
      <c r="L99" s="295" t="e">
        <f>F99*#REF!</f>
        <v>#REF!</v>
      </c>
      <c r="M99" s="305" t="e">
        <f>F99*#REF!</f>
        <v>#REF!</v>
      </c>
      <c r="AF99" s="252"/>
    </row>
    <row r="100" spans="1:32" ht="25.2" customHeight="1" x14ac:dyDescent="0.45">
      <c r="A100" s="445"/>
      <c r="B100" s="292">
        <v>3</v>
      </c>
      <c r="C100" s="298">
        <f t="shared" si="10"/>
        <v>394322.19097639446</v>
      </c>
      <c r="D100" s="293">
        <f>P9+P21+P33+P45</f>
        <v>361061.35169771721</v>
      </c>
      <c r="E100" s="293">
        <f>P15+P27+P39+P51</f>
        <v>33260.839278677224</v>
      </c>
      <c r="F100" s="294">
        <f>IFERROR((((O10*P9)+(O16*P15)+(O22*P21)+(O28*P27)+(O34*P33)+(O40*P39)+(O46*P45)+(O52*P51))/C28), 0)</f>
        <v>0.88014765825604202</v>
      </c>
      <c r="G100" s="295" t="e">
        <f>F100*#REF!</f>
        <v>#REF!</v>
      </c>
      <c r="H100" s="295" t="e">
        <f t="shared" si="11"/>
        <v>#REF!</v>
      </c>
      <c r="I100" s="296" t="e">
        <f>((F100*#REF!)+((13-F100)*#REF!))/13</f>
        <v>#REF!</v>
      </c>
      <c r="J100" s="297" t="e">
        <f t="shared" ref="J100:J117" si="12">(I100*C100)/4</f>
        <v>#REF!</v>
      </c>
      <c r="K100" s="295" t="e">
        <f>F100*#REF!</f>
        <v>#REF!</v>
      </c>
      <c r="L100" s="295" t="e">
        <f>F100*#REF!</f>
        <v>#REF!</v>
      </c>
      <c r="M100" s="305" t="e">
        <f>F100*#REF!</f>
        <v>#REF!</v>
      </c>
      <c r="AF100" s="252"/>
    </row>
    <row r="101" spans="1:32" ht="25.2" customHeight="1" thickBot="1" x14ac:dyDescent="0.5">
      <c r="A101" s="446"/>
      <c r="B101" s="300">
        <v>4</v>
      </c>
      <c r="C101" s="302">
        <f>D101+E101</f>
        <v>394322.1909763944</v>
      </c>
      <c r="D101" s="302">
        <f>SUM(T7+T13+T19+T25+T31+T37+T43+T49)</f>
        <v>350550.39787708892</v>
      </c>
      <c r="E101" s="302">
        <f>SUM(T10+T16+T22+T28+T34+T40+T46+T52)</f>
        <v>43771.793099305462</v>
      </c>
      <c r="F101" s="364">
        <f>IFERROR((((S8*T7)+(S11*T10)+(S14*T13)+(S17*T16)+(S20*T19)+(S23*T22)+(S26*T25)+(S29*T28)+(S32*T31)+(S35*T34)+(S38*T37)+(S41*T40)+(S44*T43)+(S47*T46)+(S50+T49)+(S53*T52))/C28), 0)</f>
        <v>1.3318731078383235</v>
      </c>
      <c r="G101" s="365" t="e">
        <f>F101*#REF!</f>
        <v>#REF!</v>
      </c>
      <c r="H101" s="365" t="e">
        <f t="shared" si="11"/>
        <v>#REF!</v>
      </c>
      <c r="I101" s="366" t="e">
        <f>((F101*#REF!)+((13-F101)*#REF!))/13</f>
        <v>#REF!</v>
      </c>
      <c r="J101" s="367" t="e">
        <f t="shared" si="12"/>
        <v>#REF!</v>
      </c>
      <c r="K101" s="365" t="e">
        <f>F101*#REF!</f>
        <v>#REF!</v>
      </c>
      <c r="L101" s="365" t="e">
        <f>F101*#REF!</f>
        <v>#REF!</v>
      </c>
      <c r="M101" s="368" t="e">
        <f>F101*#REF!</f>
        <v>#REF!</v>
      </c>
    </row>
    <row r="102" spans="1:32" ht="25.2" customHeight="1" x14ac:dyDescent="0.45">
      <c r="A102" s="444" t="s">
        <v>456</v>
      </c>
      <c r="B102" s="155">
        <v>1</v>
      </c>
      <c r="C102" s="257">
        <f>D102+E102</f>
        <v>394322.1909763944</v>
      </c>
      <c r="D102" s="257">
        <f>(D101*$C$92)+(E101*$C$93)</f>
        <v>342834.78987743321</v>
      </c>
      <c r="E102" s="257">
        <f>(E101*$D$93)+(D101*$D$92)</f>
        <v>51487.401098961163</v>
      </c>
      <c r="F102" s="268">
        <f>IFERROR((((D102*#REF!)+(E102*#REF!))/C102), 0)</f>
        <v>0</v>
      </c>
      <c r="G102" s="269" t="e">
        <f>F102*#REF!</f>
        <v>#REF!</v>
      </c>
      <c r="H102" s="269" t="e">
        <f t="shared" si="11"/>
        <v>#REF!</v>
      </c>
      <c r="I102" s="276" t="e">
        <f>((F102*#REF!)+((13-F102)*#REF!))/13</f>
        <v>#REF!</v>
      </c>
      <c r="J102" s="274" t="e">
        <f t="shared" si="12"/>
        <v>#REF!</v>
      </c>
      <c r="K102" s="269" t="e">
        <f>F102*#REF!</f>
        <v>#REF!</v>
      </c>
      <c r="L102" s="269" t="e">
        <f>F102*#REF!</f>
        <v>#REF!</v>
      </c>
      <c r="M102" s="304" t="e">
        <f>F102*#REF!</f>
        <v>#REF!</v>
      </c>
    </row>
    <row r="103" spans="1:32" ht="25.2" customHeight="1" x14ac:dyDescent="0.45">
      <c r="A103" s="445"/>
      <c r="B103" s="313">
        <v>2</v>
      </c>
      <c r="C103" s="298">
        <f t="shared" ref="C103:C116" si="13">D103+E103</f>
        <v>394322.1909763944</v>
      </c>
      <c r="D103" s="298">
        <f t="shared" ref="D103:D117" si="14">(D102*$C$92)+(E102*$C$93)</f>
        <v>336061.2931063323</v>
      </c>
      <c r="E103" s="298">
        <f t="shared" ref="E103:E117" si="15">(E102*$D$93)+(D102*$D$92)</f>
        <v>58260.897870062108</v>
      </c>
      <c r="F103" s="294">
        <f>IFERROR((((D103*#REF!)+(E103*#REF!))/C103), 0)</f>
        <v>0</v>
      </c>
      <c r="G103" s="295" t="e">
        <f>F103*#REF!</f>
        <v>#REF!</v>
      </c>
      <c r="H103" s="295" t="e">
        <f t="shared" si="11"/>
        <v>#REF!</v>
      </c>
      <c r="I103" s="296" t="e">
        <f>((F103*#REF!)+((13-F103)*#REF!))/13</f>
        <v>#REF!</v>
      </c>
      <c r="J103" s="297" t="e">
        <f t="shared" si="12"/>
        <v>#REF!</v>
      </c>
      <c r="K103" s="295" t="e">
        <f>F103*#REF!</f>
        <v>#REF!</v>
      </c>
      <c r="L103" s="295" t="e">
        <f>F103*#REF!</f>
        <v>#REF!</v>
      </c>
      <c r="M103" s="305" t="e">
        <f>F103*#REF!</f>
        <v>#REF!</v>
      </c>
    </row>
    <row r="104" spans="1:32" ht="25.2" customHeight="1" x14ac:dyDescent="0.45">
      <c r="A104" s="445"/>
      <c r="B104" s="313">
        <v>3</v>
      </c>
      <c r="C104" s="298">
        <f t="shared" si="13"/>
        <v>394322.19097639446</v>
      </c>
      <c r="D104" s="298">
        <f t="shared" si="14"/>
        <v>330114.87144906796</v>
      </c>
      <c r="E104" s="298">
        <f t="shared" si="15"/>
        <v>64207.319527326472</v>
      </c>
      <c r="F104" s="294">
        <f>IFERROR((((D104*#REF!)+(E104*#REF!))/C104), 0)</f>
        <v>0</v>
      </c>
      <c r="G104" s="295" t="e">
        <f>F104*#REF!</f>
        <v>#REF!</v>
      </c>
      <c r="H104" s="295" t="e">
        <f t="shared" si="11"/>
        <v>#REF!</v>
      </c>
      <c r="I104" s="296" t="e">
        <f>((F104*#REF!)+((13-F104)*#REF!))/13</f>
        <v>#REF!</v>
      </c>
      <c r="J104" s="297" t="e">
        <f t="shared" si="12"/>
        <v>#REF!</v>
      </c>
      <c r="K104" s="295" t="e">
        <f>F104*#REF!</f>
        <v>#REF!</v>
      </c>
      <c r="L104" s="295" t="e">
        <f>F104*#REF!</f>
        <v>#REF!</v>
      </c>
      <c r="M104" s="305" t="e">
        <f>F104*#REF!</f>
        <v>#REF!</v>
      </c>
    </row>
    <row r="105" spans="1:32" ht="25.2" customHeight="1" thickBot="1" x14ac:dyDescent="0.5">
      <c r="A105" s="446"/>
      <c r="B105" s="373">
        <v>4</v>
      </c>
      <c r="C105" s="363">
        <f t="shared" si="13"/>
        <v>394322.19097639446</v>
      </c>
      <c r="D105" s="363">
        <f t="shared" si="14"/>
        <v>324894.5352296952</v>
      </c>
      <c r="E105" s="363">
        <f t="shared" si="15"/>
        <v>69427.655746699238</v>
      </c>
      <c r="F105" s="364">
        <f>IFERROR((((D105*#REF!)+(E105*#REF!))/C105), 0)</f>
        <v>0</v>
      </c>
      <c r="G105" s="365" t="e">
        <f>F105*#REF!</f>
        <v>#REF!</v>
      </c>
      <c r="H105" s="365" t="e">
        <f t="shared" si="11"/>
        <v>#REF!</v>
      </c>
      <c r="I105" s="366" t="e">
        <f>((F105*#REF!)+((13-F105)*#REF!))/13</f>
        <v>#REF!</v>
      </c>
      <c r="J105" s="367" t="e">
        <f t="shared" si="12"/>
        <v>#REF!</v>
      </c>
      <c r="K105" s="365" t="e">
        <f>F105*#REF!</f>
        <v>#REF!</v>
      </c>
      <c r="L105" s="365" t="e">
        <f>F105*#REF!</f>
        <v>#REF!</v>
      </c>
      <c r="M105" s="368" t="e">
        <f>F105*#REF!</f>
        <v>#REF!</v>
      </c>
    </row>
    <row r="106" spans="1:32" ht="25.2" customHeight="1" x14ac:dyDescent="0.45">
      <c r="A106" s="444" t="s">
        <v>457</v>
      </c>
      <c r="B106" s="155">
        <v>1</v>
      </c>
      <c r="C106" s="257">
        <f t="shared" si="13"/>
        <v>394322.19097639446</v>
      </c>
      <c r="D106" s="257">
        <f t="shared" si="14"/>
        <v>320311.62607625447</v>
      </c>
      <c r="E106" s="257">
        <f t="shared" si="15"/>
        <v>74010.564900139987</v>
      </c>
      <c r="F106" s="268">
        <f>IFERROR((((D106*#REF!)+(E106*#REF!))/C106), 0)</f>
        <v>0</v>
      </c>
      <c r="G106" s="269" t="e">
        <f>F106*#REF!</f>
        <v>#REF!</v>
      </c>
      <c r="H106" s="269" t="e">
        <f t="shared" si="11"/>
        <v>#REF!</v>
      </c>
      <c r="I106" s="276" t="e">
        <f>((F106*#REF!)+((13-F106)*#REF!))/13</f>
        <v>#REF!</v>
      </c>
      <c r="J106" s="274" t="e">
        <f t="shared" si="12"/>
        <v>#REF!</v>
      </c>
      <c r="K106" s="269" t="e">
        <f>F106*#REF!</f>
        <v>#REF!</v>
      </c>
      <c r="L106" s="269" t="e">
        <f>F106*#REF!</f>
        <v>#REF!</v>
      </c>
      <c r="M106" s="304" t="e">
        <f>F106*#REF!</f>
        <v>#REF!</v>
      </c>
    </row>
    <row r="107" spans="1:32" ht="25.2" customHeight="1" x14ac:dyDescent="0.45">
      <c r="A107" s="445"/>
      <c r="B107" s="313">
        <v>2</v>
      </c>
      <c r="C107" s="298">
        <f t="shared" si="13"/>
        <v>394322.19097639446</v>
      </c>
      <c r="D107" s="298">
        <f t="shared" si="14"/>
        <v>316288.31121183094</v>
      </c>
      <c r="E107" s="298">
        <f t="shared" si="15"/>
        <v>78033.879764563506</v>
      </c>
      <c r="F107" s="294">
        <f>IFERROR((((D107*#REF!)+(E107*#REF!))/C107), 0)</f>
        <v>0</v>
      </c>
      <c r="G107" s="295" t="e">
        <f>F107*#REF!</f>
        <v>#REF!</v>
      </c>
      <c r="H107" s="295" t="e">
        <f t="shared" si="11"/>
        <v>#REF!</v>
      </c>
      <c r="I107" s="296" t="e">
        <f>((F107*#REF!)+((13-F107)*#REF!))/13</f>
        <v>#REF!</v>
      </c>
      <c r="J107" s="297" t="e">
        <f t="shared" si="12"/>
        <v>#REF!</v>
      </c>
      <c r="K107" s="295" t="e">
        <f>F107*#REF!</f>
        <v>#REF!</v>
      </c>
      <c r="L107" s="295" t="e">
        <f>F107*#REF!</f>
        <v>#REF!</v>
      </c>
      <c r="M107" s="305" t="e">
        <f>F107*#REF!</f>
        <v>#REF!</v>
      </c>
    </row>
    <row r="108" spans="1:32" ht="25.2" customHeight="1" x14ac:dyDescent="0.45">
      <c r="A108" s="445"/>
      <c r="B108" s="313">
        <v>3</v>
      </c>
      <c r="C108" s="298">
        <f t="shared" si="13"/>
        <v>394322.19097639446</v>
      </c>
      <c r="D108" s="298">
        <f t="shared" si="14"/>
        <v>312756.26159960194</v>
      </c>
      <c r="E108" s="298">
        <f t="shared" si="15"/>
        <v>81565.929376792541</v>
      </c>
      <c r="F108" s="294">
        <f>IFERROR((((D108*#REF!)+(E108*#REF!))/C108), 0)</f>
        <v>0</v>
      </c>
      <c r="G108" s="295" t="e">
        <f>F108*#REF!</f>
        <v>#REF!</v>
      </c>
      <c r="H108" s="295" t="e">
        <f t="shared" si="11"/>
        <v>#REF!</v>
      </c>
      <c r="I108" s="296" t="e">
        <f>((F108*#REF!)+((13-F108)*#REF!))/13</f>
        <v>#REF!</v>
      </c>
      <c r="J108" s="297" t="e">
        <f t="shared" si="12"/>
        <v>#REF!</v>
      </c>
      <c r="K108" s="295" t="e">
        <f>F108*#REF!</f>
        <v>#REF!</v>
      </c>
      <c r="L108" s="295" t="e">
        <f>F108*#REF!</f>
        <v>#REF!</v>
      </c>
      <c r="M108" s="305" t="e">
        <f>F108*#REF!</f>
        <v>#REF!</v>
      </c>
    </row>
    <row r="109" spans="1:32" ht="25.2" customHeight="1" thickBot="1" x14ac:dyDescent="0.5">
      <c r="A109" s="446"/>
      <c r="B109" s="373">
        <v>4</v>
      </c>
      <c r="C109" s="363">
        <f t="shared" si="13"/>
        <v>394322.19097639452</v>
      </c>
      <c r="D109" s="363">
        <f t="shared" si="14"/>
        <v>309655.49149245431</v>
      </c>
      <c r="E109" s="363">
        <f t="shared" si="15"/>
        <v>84666.699483940203</v>
      </c>
      <c r="F109" s="364">
        <f>IFERROR((((D109*#REF!)+(E109*#REF!))/C109), 0)</f>
        <v>0</v>
      </c>
      <c r="G109" s="365" t="e">
        <f>F109*#REF!</f>
        <v>#REF!</v>
      </c>
      <c r="H109" s="365" t="e">
        <f t="shared" si="11"/>
        <v>#REF!</v>
      </c>
      <c r="I109" s="366" t="e">
        <f>((F109*#REF!)+((13-F109)*#REF!))/13</f>
        <v>#REF!</v>
      </c>
      <c r="J109" s="367" t="e">
        <f t="shared" si="12"/>
        <v>#REF!</v>
      </c>
      <c r="K109" s="365" t="e">
        <f>F109*#REF!</f>
        <v>#REF!</v>
      </c>
      <c r="L109" s="365" t="e">
        <f>F109*#REF!</f>
        <v>#REF!</v>
      </c>
      <c r="M109" s="368" t="e">
        <f>F109*#REF!</f>
        <v>#REF!</v>
      </c>
    </row>
    <row r="110" spans="1:32" ht="25.2" customHeight="1" x14ac:dyDescent="0.45">
      <c r="A110" s="444" t="s">
        <v>458</v>
      </c>
      <c r="B110" s="155">
        <v>1</v>
      </c>
      <c r="C110" s="257">
        <f t="shared" si="13"/>
        <v>394322.19097639452</v>
      </c>
      <c r="D110" s="257">
        <f t="shared" si="14"/>
        <v>306933.33967893186</v>
      </c>
      <c r="E110" s="257">
        <f t="shared" si="15"/>
        <v>87388.85129746265</v>
      </c>
      <c r="F110" s="268">
        <f>IFERROR((((D110*#REF!)+(E110*#REF!))/C110), 0)</f>
        <v>0</v>
      </c>
      <c r="G110" s="269" t="e">
        <f>F110*#REF!</f>
        <v>#REF!</v>
      </c>
      <c r="H110" s="269" t="e">
        <f t="shared" si="11"/>
        <v>#REF!</v>
      </c>
      <c r="I110" s="276" t="e">
        <f>((F110*#REF!)+((13-F110)*#REF!))/13</f>
        <v>#REF!</v>
      </c>
      <c r="J110" s="274" t="e">
        <f t="shared" si="12"/>
        <v>#REF!</v>
      </c>
      <c r="K110" s="269" t="e">
        <f>F110*#REF!</f>
        <v>#REF!</v>
      </c>
      <c r="L110" s="269" t="e">
        <f>F110*#REF!</f>
        <v>#REF!</v>
      </c>
      <c r="M110" s="304" t="e">
        <f>F110*#REF!</f>
        <v>#REF!</v>
      </c>
    </row>
    <row r="111" spans="1:32" ht="25.2" customHeight="1" x14ac:dyDescent="0.45">
      <c r="A111" s="445"/>
      <c r="B111" s="313">
        <v>2</v>
      </c>
      <c r="C111" s="298">
        <f t="shared" si="13"/>
        <v>394322.19097639457</v>
      </c>
      <c r="D111" s="298">
        <f t="shared" si="14"/>
        <v>304543.5751237389</v>
      </c>
      <c r="E111" s="298">
        <f t="shared" si="15"/>
        <v>89778.615852655654</v>
      </c>
      <c r="F111" s="294">
        <f>IFERROR((((D111*#REF!)+(E111*#REF!))/C111), 0)</f>
        <v>0</v>
      </c>
      <c r="G111" s="295" t="e">
        <f>F111*#REF!</f>
        <v>#REF!</v>
      </c>
      <c r="H111" s="295" t="e">
        <f t="shared" si="11"/>
        <v>#REF!</v>
      </c>
      <c r="I111" s="296" t="e">
        <f>((F111*#REF!)+((13-F111)*#REF!))/13</f>
        <v>#REF!</v>
      </c>
      <c r="J111" s="297" t="e">
        <f t="shared" si="12"/>
        <v>#REF!</v>
      </c>
      <c r="K111" s="295" t="e">
        <f>F111*#REF!</f>
        <v>#REF!</v>
      </c>
      <c r="L111" s="295" t="e">
        <f>F111*#REF!</f>
        <v>#REF!</v>
      </c>
      <c r="M111" s="305" t="e">
        <f>F111*#REF!</f>
        <v>#REF!</v>
      </c>
    </row>
    <row r="112" spans="1:32" ht="25.2" customHeight="1" x14ac:dyDescent="0.45">
      <c r="A112" s="445"/>
      <c r="B112" s="313">
        <v>3</v>
      </c>
      <c r="C112" s="298">
        <f t="shared" si="13"/>
        <v>394322.19097639457</v>
      </c>
      <c r="D112" s="298">
        <f t="shared" si="14"/>
        <v>302445.61181365192</v>
      </c>
      <c r="E112" s="298">
        <f t="shared" si="15"/>
        <v>91876.579162742637</v>
      </c>
      <c r="F112" s="294">
        <f>IFERROR((((D112*#REF!)+(E112*#REF!))/C112), 0)</f>
        <v>0</v>
      </c>
      <c r="G112" s="295" t="e">
        <f>F112*#REF!</f>
        <v>#REF!</v>
      </c>
      <c r="H112" s="295" t="e">
        <f t="shared" si="11"/>
        <v>#REF!</v>
      </c>
      <c r="I112" s="296" t="e">
        <f>((F112*#REF!)+((13-F112)*#REF!))/13</f>
        <v>#REF!</v>
      </c>
      <c r="J112" s="297" t="e">
        <f t="shared" si="12"/>
        <v>#REF!</v>
      </c>
      <c r="K112" s="295" t="e">
        <f>F112*#REF!</f>
        <v>#REF!</v>
      </c>
      <c r="L112" s="295" t="e">
        <f>F112*#REF!</f>
        <v>#REF!</v>
      </c>
      <c r="M112" s="305" t="e">
        <f>F112*#REF!</f>
        <v>#REF!</v>
      </c>
    </row>
    <row r="113" spans="1:13" ht="25.2" customHeight="1" thickBot="1" x14ac:dyDescent="0.5">
      <c r="A113" s="446"/>
      <c r="B113" s="373">
        <v>4</v>
      </c>
      <c r="C113" s="363">
        <f t="shared" si="13"/>
        <v>394322.19097639457</v>
      </c>
      <c r="D113" s="363">
        <f t="shared" si="14"/>
        <v>300603.81947435776</v>
      </c>
      <c r="E113" s="363">
        <f t="shared" si="15"/>
        <v>93718.371502036782</v>
      </c>
      <c r="F113" s="364">
        <f>IFERROR((((D113*#REF!)+(E113*#REF!))/C113), 0)</f>
        <v>0</v>
      </c>
      <c r="G113" s="365" t="e">
        <f>F113*#REF!</f>
        <v>#REF!</v>
      </c>
      <c r="H113" s="365" t="e">
        <f t="shared" si="11"/>
        <v>#REF!</v>
      </c>
      <c r="I113" s="366" t="e">
        <f>((F113*#REF!)+((13-F113)*#REF!))/13</f>
        <v>#REF!</v>
      </c>
      <c r="J113" s="367" t="e">
        <f t="shared" si="12"/>
        <v>#REF!</v>
      </c>
      <c r="K113" s="365" t="e">
        <f>F113*#REF!</f>
        <v>#REF!</v>
      </c>
      <c r="L113" s="365" t="e">
        <f>F113*#REF!</f>
        <v>#REF!</v>
      </c>
      <c r="M113" s="368" t="e">
        <f>F113*#REF!</f>
        <v>#REF!</v>
      </c>
    </row>
    <row r="114" spans="1:13" ht="25.2" customHeight="1" x14ac:dyDescent="0.45">
      <c r="A114" s="444" t="s">
        <v>459</v>
      </c>
      <c r="B114" s="155">
        <v>1</v>
      </c>
      <c r="C114" s="257">
        <f t="shared" si="13"/>
        <v>394322.19097639457</v>
      </c>
      <c r="D114" s="257">
        <f t="shared" si="14"/>
        <v>298986.91845193622</v>
      </c>
      <c r="E114" s="257">
        <f t="shared" si="15"/>
        <v>95335.272524458327</v>
      </c>
      <c r="F114" s="268">
        <f>IFERROR((((D114*#REF!)+(E114*#REF!))/C114), 0)</f>
        <v>0</v>
      </c>
      <c r="G114" s="269" t="e">
        <f>F114*#REF!</f>
        <v>#REF!</v>
      </c>
      <c r="H114" s="269" t="e">
        <f t="shared" si="11"/>
        <v>#REF!</v>
      </c>
      <c r="I114" s="276" t="e">
        <f>((F114*#REF!)+((13-F114)*#REF!))/13</f>
        <v>#REF!</v>
      </c>
      <c r="J114" s="274" t="e">
        <f t="shared" si="12"/>
        <v>#REF!</v>
      </c>
      <c r="K114" s="269" t="e">
        <f>F114*#REF!</f>
        <v>#REF!</v>
      </c>
      <c r="L114" s="269" t="e">
        <f>F114*#REF!</f>
        <v>#REF!</v>
      </c>
      <c r="M114" s="304" t="e">
        <f>F114*#REF!</f>
        <v>#REF!</v>
      </c>
    </row>
    <row r="115" spans="1:13" ht="25.2" customHeight="1" x14ac:dyDescent="0.45">
      <c r="A115" s="445"/>
      <c r="B115" s="313">
        <v>2</v>
      </c>
      <c r="C115" s="298">
        <f t="shared" si="13"/>
        <v>394322.19097639457</v>
      </c>
      <c r="D115" s="298">
        <f t="shared" si="14"/>
        <v>297567.44848209707</v>
      </c>
      <c r="E115" s="298">
        <f t="shared" si="15"/>
        <v>96754.742494297505</v>
      </c>
      <c r="F115" s="294">
        <f>IFERROR((((D115*#REF!)+(E115*#REF!))/C115), 0)</f>
        <v>0</v>
      </c>
      <c r="G115" s="295" t="e">
        <f>F115*#REF!</f>
        <v>#REF!</v>
      </c>
      <c r="H115" s="295" t="e">
        <f t="shared" si="11"/>
        <v>#REF!</v>
      </c>
      <c r="I115" s="296" t="e">
        <f>((F115*#REF!)+((13-F115)*#REF!))/13</f>
        <v>#REF!</v>
      </c>
      <c r="J115" s="297" t="e">
        <f t="shared" si="12"/>
        <v>#REF!</v>
      </c>
      <c r="K115" s="295" t="e">
        <f>F115*#REF!</f>
        <v>#REF!</v>
      </c>
      <c r="L115" s="295" t="e">
        <f>F115*#REF!</f>
        <v>#REF!</v>
      </c>
      <c r="M115" s="305" t="e">
        <f>F115*#REF!</f>
        <v>#REF!</v>
      </c>
    </row>
    <row r="116" spans="1:13" ht="25.2" customHeight="1" x14ac:dyDescent="0.45">
      <c r="A116" s="445"/>
      <c r="B116" s="313">
        <v>3</v>
      </c>
      <c r="C116" s="298">
        <f t="shared" si="13"/>
        <v>394322.19097639457</v>
      </c>
      <c r="D116" s="298">
        <f t="shared" si="14"/>
        <v>296321.30232513708</v>
      </c>
      <c r="E116" s="298">
        <f t="shared" si="15"/>
        <v>98000.888651257468</v>
      </c>
      <c r="F116" s="294">
        <f>IFERROR((((D116*#REF!)+(E116*#REF!))/C116), 0)</f>
        <v>0</v>
      </c>
      <c r="G116" s="295" t="e">
        <f>F116*#REF!</f>
        <v>#REF!</v>
      </c>
      <c r="H116" s="295" t="e">
        <f t="shared" si="11"/>
        <v>#REF!</v>
      </c>
      <c r="I116" s="296" t="e">
        <f>((F116*#REF!)+((13-F116)*#REF!))/13</f>
        <v>#REF!</v>
      </c>
      <c r="J116" s="297" t="e">
        <f t="shared" si="12"/>
        <v>#REF!</v>
      </c>
      <c r="K116" s="295" t="e">
        <f>F116*#REF!</f>
        <v>#REF!</v>
      </c>
      <c r="L116" s="295" t="e">
        <f>F116*#REF!</f>
        <v>#REF!</v>
      </c>
      <c r="M116" s="305" t="e">
        <f>F116*#REF!</f>
        <v>#REF!</v>
      </c>
    </row>
    <row r="117" spans="1:13" ht="25.2" customHeight="1" thickBot="1" x14ac:dyDescent="0.5">
      <c r="A117" s="447"/>
      <c r="B117" s="156">
        <v>4</v>
      </c>
      <c r="C117" s="258">
        <f>D117+E117</f>
        <v>394322.19097639457</v>
      </c>
      <c r="D117" s="258">
        <f t="shared" si="14"/>
        <v>295227.31634621427</v>
      </c>
      <c r="E117" s="258">
        <f t="shared" si="15"/>
        <v>99094.874630180289</v>
      </c>
      <c r="F117" s="270">
        <f>IFERROR((((D117*#REF!)+(E117*#REF!))/C117), 0)</f>
        <v>0</v>
      </c>
      <c r="G117" s="271" t="e">
        <f>F117*#REF!</f>
        <v>#REF!</v>
      </c>
      <c r="H117" s="271" t="e">
        <f t="shared" si="11"/>
        <v>#REF!</v>
      </c>
      <c r="I117" s="277" t="e">
        <f>((F117*#REF!)+((13-F117)*#REF!))/13</f>
        <v>#REF!</v>
      </c>
      <c r="J117" s="275" t="e">
        <f t="shared" si="12"/>
        <v>#REF!</v>
      </c>
      <c r="K117" s="271" t="e">
        <f>F117*#REF!</f>
        <v>#REF!</v>
      </c>
      <c r="L117" s="271" t="e">
        <f>F117*#REF!</f>
        <v>#REF!</v>
      </c>
      <c r="M117" s="306" t="e">
        <f>F117*#REF!</f>
        <v>#REF!</v>
      </c>
    </row>
  </sheetData>
  <mergeCells count="45">
    <mergeCell ref="AL2:AL3"/>
    <mergeCell ref="AM2:AM3"/>
    <mergeCell ref="AN2:AN3"/>
    <mergeCell ref="AE1:AE2"/>
    <mergeCell ref="AJ2:AJ3"/>
    <mergeCell ref="AK2:AK3"/>
    <mergeCell ref="Z1:Z2"/>
    <mergeCell ref="AA1:AA2"/>
    <mergeCell ref="A1:T2"/>
    <mergeCell ref="B3:C3"/>
    <mergeCell ref="F3:G3"/>
    <mergeCell ref="J3:K3"/>
    <mergeCell ref="N3:O3"/>
    <mergeCell ref="R3:S3"/>
    <mergeCell ref="W1:W2"/>
    <mergeCell ref="X1:X2"/>
    <mergeCell ref="Y1:Y2"/>
    <mergeCell ref="V1:V2"/>
    <mergeCell ref="U1:U2"/>
    <mergeCell ref="A64:B64"/>
    <mergeCell ref="AJ14:AJ19"/>
    <mergeCell ref="AK14:AK19"/>
    <mergeCell ref="A57:B57"/>
    <mergeCell ref="A58:B58"/>
    <mergeCell ref="A59:B59"/>
    <mergeCell ref="A60:B60"/>
    <mergeCell ref="A61:B61"/>
    <mergeCell ref="A63:B63"/>
    <mergeCell ref="A62:B62"/>
    <mergeCell ref="AJ26:AJ31"/>
    <mergeCell ref="AK26:AK31"/>
    <mergeCell ref="AJ20:AJ25"/>
    <mergeCell ref="AK20:AK25"/>
    <mergeCell ref="AB1:AB2"/>
    <mergeCell ref="AC1:AC2"/>
    <mergeCell ref="AD1:AD2"/>
    <mergeCell ref="AG1:AG2"/>
    <mergeCell ref="AH1:AH2"/>
    <mergeCell ref="AF1:AF2"/>
    <mergeCell ref="B90:D90"/>
    <mergeCell ref="A102:A105"/>
    <mergeCell ref="A106:A109"/>
    <mergeCell ref="A110:A113"/>
    <mergeCell ref="A114:A117"/>
    <mergeCell ref="A98:A10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-0.499984740745262"/>
  </sheetPr>
  <dimension ref="A1:AN117"/>
  <sheetViews>
    <sheetView topLeftCell="A16" zoomScale="60" zoomScaleNormal="60" zoomScaleSheetLayoutView="20" workbookViewId="0">
      <selection activeCell="B22" sqref="B22"/>
    </sheetView>
  </sheetViews>
  <sheetFormatPr defaultColWidth="15.6640625" defaultRowHeight="25.2" customHeight="1" x14ac:dyDescent="0.45"/>
  <cols>
    <col min="2" max="2" width="29.33203125" style="8" customWidth="1"/>
    <col min="3" max="5" width="18.6640625" style="8" customWidth="1"/>
    <col min="6" max="6" width="18.6640625" customWidth="1"/>
    <col min="7" max="7" width="17.33203125" bestFit="1" customWidth="1"/>
    <col min="8" max="8" width="15.6640625" style="113"/>
    <col min="10" max="10" width="30.6640625" customWidth="1"/>
    <col min="11" max="11" width="22.109375" customWidth="1"/>
    <col min="12" max="12" width="21.6640625" style="113" customWidth="1"/>
    <col min="14" max="14" width="30.6640625" customWidth="1"/>
    <col min="15" max="15" width="17.33203125" bestFit="1" customWidth="1"/>
    <col min="16" max="16" width="15.6640625" style="113"/>
    <col min="18" max="18" width="30.6640625" customWidth="1"/>
    <col min="19" max="19" width="17.33203125" bestFit="1" customWidth="1"/>
    <col min="20" max="20" width="15.6640625" style="113"/>
    <col min="21" max="21" width="15.6640625" style="161"/>
    <col min="22" max="22" width="24.109375" style="163" customWidth="1"/>
    <col min="23" max="23" width="26.6640625" style="163" customWidth="1"/>
    <col min="24" max="24" width="16" style="163" customWidth="1"/>
    <col min="25" max="25" width="18.33203125" style="163" customWidth="1"/>
    <col min="26" max="26" width="24.109375" style="163" customWidth="1"/>
    <col min="27" max="31" width="30.77734375" style="163" customWidth="1"/>
    <col min="32" max="33" width="31.88671875" style="163" customWidth="1"/>
    <col min="34" max="34" width="31.88671875" style="252" customWidth="1"/>
    <col min="36" max="40" width="30.6640625" customWidth="1"/>
  </cols>
  <sheetData>
    <row r="1" spans="1:40" ht="25.2" customHeight="1" x14ac:dyDescent="0.35">
      <c r="A1" s="451" t="s">
        <v>397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2" t="s">
        <v>417</v>
      </c>
      <c r="V1" s="449" t="s">
        <v>443</v>
      </c>
      <c r="W1" s="449" t="s">
        <v>414</v>
      </c>
      <c r="X1" s="450" t="s">
        <v>415</v>
      </c>
      <c r="Y1" s="450" t="s">
        <v>416</v>
      </c>
      <c r="Z1" s="449" t="s">
        <v>444</v>
      </c>
      <c r="AA1" s="449" t="s">
        <v>445</v>
      </c>
      <c r="AB1" s="449" t="s">
        <v>448</v>
      </c>
      <c r="AC1" s="449" t="s">
        <v>415</v>
      </c>
      <c r="AD1" s="449" t="s">
        <v>416</v>
      </c>
      <c r="AE1" s="449" t="s">
        <v>446</v>
      </c>
      <c r="AF1" s="449" t="s">
        <v>447</v>
      </c>
      <c r="AG1" s="449" t="s">
        <v>449</v>
      </c>
      <c r="AH1" s="468" t="s">
        <v>450</v>
      </c>
      <c r="AI1" s="64"/>
      <c r="AJ1" s="64"/>
      <c r="AK1" s="64"/>
      <c r="AL1" s="64"/>
    </row>
    <row r="2" spans="1:40" ht="25.2" customHeight="1" x14ac:dyDescent="0.35">
      <c r="A2" s="451"/>
      <c r="B2" s="451"/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2"/>
      <c r="V2" s="449"/>
      <c r="W2" s="449"/>
      <c r="X2" s="450"/>
      <c r="Y2" s="450"/>
      <c r="Z2" s="449"/>
      <c r="AA2" s="449"/>
      <c r="AB2" s="449"/>
      <c r="AC2" s="449"/>
      <c r="AD2" s="449"/>
      <c r="AE2" s="449"/>
      <c r="AF2" s="449"/>
      <c r="AG2" s="449"/>
      <c r="AH2" s="468"/>
      <c r="AI2" s="196"/>
      <c r="AJ2" s="459" t="s">
        <v>394</v>
      </c>
      <c r="AK2" s="460" t="s">
        <v>395</v>
      </c>
      <c r="AL2" s="460" t="s">
        <v>420</v>
      </c>
      <c r="AM2" s="459" t="s">
        <v>421</v>
      </c>
      <c r="AN2" s="459" t="s">
        <v>422</v>
      </c>
    </row>
    <row r="3" spans="1:40" ht="25.2" customHeight="1" x14ac:dyDescent="0.35">
      <c r="A3" s="65"/>
      <c r="B3" s="453" t="s">
        <v>389</v>
      </c>
      <c r="C3" s="453"/>
      <c r="D3" s="66"/>
      <c r="E3" s="67"/>
      <c r="F3" s="454" t="s">
        <v>390</v>
      </c>
      <c r="G3" s="454"/>
      <c r="H3" s="130"/>
      <c r="I3" s="69"/>
      <c r="J3" s="455" t="s">
        <v>391</v>
      </c>
      <c r="K3" s="455"/>
      <c r="L3" s="127"/>
      <c r="M3" s="70"/>
      <c r="N3" s="456" t="s">
        <v>392</v>
      </c>
      <c r="O3" s="456"/>
      <c r="P3" s="121"/>
      <c r="Q3" s="71"/>
      <c r="R3" s="457" t="s">
        <v>393</v>
      </c>
      <c r="S3" s="457"/>
      <c r="T3" s="125"/>
      <c r="U3" s="158"/>
      <c r="V3" s="177"/>
      <c r="W3" s="177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250"/>
      <c r="AI3" s="64"/>
      <c r="AJ3" s="459"/>
      <c r="AK3" s="460"/>
      <c r="AL3" s="460"/>
      <c r="AM3" s="459"/>
      <c r="AN3" s="467"/>
    </row>
    <row r="4" spans="1:40" ht="25.2" customHeight="1" x14ac:dyDescent="0.35">
      <c r="A4" s="65"/>
      <c r="B4" s="66"/>
      <c r="C4" s="66"/>
      <c r="D4" s="66"/>
      <c r="E4" s="67"/>
      <c r="F4" s="67"/>
      <c r="G4" s="67"/>
      <c r="H4" s="130"/>
      <c r="I4" s="69"/>
      <c r="J4" s="220"/>
      <c r="K4" s="220"/>
      <c r="L4" s="127"/>
      <c r="M4" s="70"/>
      <c r="N4" s="221"/>
      <c r="O4" s="221"/>
      <c r="P4" s="121"/>
      <c r="Q4" s="71"/>
      <c r="R4" s="222"/>
      <c r="S4" s="222"/>
      <c r="T4" s="125"/>
      <c r="U4" s="158"/>
      <c r="V4" s="177"/>
      <c r="W4" s="177"/>
      <c r="X4" s="178"/>
      <c r="Y4" s="178"/>
      <c r="Z4" s="178"/>
      <c r="AA4" s="178"/>
      <c r="AB4" s="178"/>
      <c r="AC4" s="178"/>
      <c r="AD4" s="178"/>
      <c r="AE4" s="178"/>
      <c r="AF4" s="178"/>
      <c r="AG4" s="178"/>
      <c r="AH4" s="250"/>
      <c r="AI4" s="64"/>
      <c r="AJ4" s="144"/>
      <c r="AK4" s="73"/>
      <c r="AL4" s="73"/>
      <c r="AM4" s="195"/>
      <c r="AN4" s="223"/>
    </row>
    <row r="5" spans="1:40" ht="25.2" customHeight="1" x14ac:dyDescent="0.35">
      <c r="A5" s="65"/>
      <c r="B5" s="66"/>
      <c r="C5" s="66"/>
      <c r="D5" s="66"/>
      <c r="E5" s="67"/>
      <c r="F5" s="67"/>
      <c r="G5" s="67"/>
      <c r="H5" s="130"/>
      <c r="I5" s="69"/>
      <c r="J5" s="220"/>
      <c r="K5" s="220"/>
      <c r="L5" s="127"/>
      <c r="M5" s="70"/>
      <c r="N5" s="221"/>
      <c r="O5" s="221"/>
      <c r="P5" s="121"/>
      <c r="Q5" s="71"/>
      <c r="R5" s="222"/>
      <c r="S5" s="222"/>
      <c r="T5" s="125"/>
      <c r="U5" s="241">
        <v>0.841373996668068</v>
      </c>
      <c r="V5" s="242">
        <v>7.7585317333333348E-2</v>
      </c>
      <c r="W5" s="242">
        <v>51.92241468266667</v>
      </c>
      <c r="X5" s="241" t="e">
        <f>(((V7*#REF!)/52))+((W7*#REF!)/52)</f>
        <v>#REF!</v>
      </c>
      <c r="Y5" s="241">
        <v>866.30807234022382</v>
      </c>
      <c r="Z5" s="248" t="e">
        <f>T7-Z7</f>
        <v>#REF!</v>
      </c>
      <c r="AA5" s="169">
        <v>0</v>
      </c>
      <c r="AB5" s="169">
        <f>52-AA5</f>
        <v>52</v>
      </c>
      <c r="AC5" s="169" t="e">
        <f>(((AA5*#REF!)/52))+((AB5*#REF!)/52)</f>
        <v>#REF!</v>
      </c>
      <c r="AD5" s="169" t="e">
        <f t="shared" ref="AD5:AD7" si="0">Z5*AC5</f>
        <v>#REF!</v>
      </c>
      <c r="AE5" s="241">
        <v>0</v>
      </c>
      <c r="AF5" s="241">
        <v>0</v>
      </c>
      <c r="AG5" s="241">
        <v>0</v>
      </c>
      <c r="AH5" s="251" t="e">
        <f>AG5*Z5</f>
        <v>#REF!</v>
      </c>
      <c r="AI5" s="64"/>
      <c r="AJ5" s="144"/>
      <c r="AK5" s="73"/>
      <c r="AL5" s="73"/>
      <c r="AM5" s="195"/>
      <c r="AN5" s="223"/>
    </row>
    <row r="6" spans="1:40" ht="25.2" customHeight="1" thickBot="1" x14ac:dyDescent="0.4">
      <c r="A6" s="74"/>
      <c r="B6" s="74"/>
      <c r="C6" s="74"/>
      <c r="D6" s="74"/>
      <c r="E6" s="75"/>
      <c r="F6" s="75"/>
      <c r="G6" s="75"/>
      <c r="H6" s="131"/>
      <c r="I6" s="76"/>
      <c r="J6" s="76"/>
      <c r="K6" s="76"/>
      <c r="L6" s="128"/>
      <c r="M6" s="77"/>
      <c r="N6" s="77"/>
      <c r="O6" s="77"/>
      <c r="P6" s="122"/>
      <c r="Q6" s="78"/>
      <c r="R6" s="79"/>
      <c r="S6" s="78"/>
      <c r="T6" s="118"/>
      <c r="U6" s="238"/>
      <c r="V6" s="179"/>
      <c r="W6" s="179"/>
      <c r="X6" s="165"/>
      <c r="Y6" s="165"/>
      <c r="Z6" s="165"/>
      <c r="AA6" s="165"/>
      <c r="AB6" s="165"/>
      <c r="AC6" s="171"/>
      <c r="AD6" s="171"/>
      <c r="AE6" s="165"/>
      <c r="AF6" s="165"/>
      <c r="AG6" s="165"/>
      <c r="AH6" s="253"/>
      <c r="AI6" s="64"/>
      <c r="AJ6" s="73">
        <v>0</v>
      </c>
      <c r="AK6" s="135">
        <f>$U$7</f>
        <v>0.841373996668068</v>
      </c>
      <c r="AL6" s="191">
        <f>$T$7</f>
        <v>429869.87343674235</v>
      </c>
      <c r="AM6" s="216">
        <v>7.8753910000000007E-3</v>
      </c>
      <c r="AN6" s="230">
        <f>(AM6*AL6)</f>
        <v>3385.39333243486</v>
      </c>
    </row>
    <row r="7" spans="1:40" ht="25.2" customHeight="1" thickBot="1" x14ac:dyDescent="0.4">
      <c r="A7" s="74"/>
      <c r="B7" s="74"/>
      <c r="C7" s="74"/>
      <c r="D7" s="74"/>
      <c r="E7" s="75"/>
      <c r="F7" s="75"/>
      <c r="G7" s="75"/>
      <c r="H7" s="131"/>
      <c r="I7" s="76"/>
      <c r="J7" s="76"/>
      <c r="K7" s="76"/>
      <c r="L7" s="128"/>
      <c r="M7" s="77"/>
      <c r="N7" s="77"/>
      <c r="O7" s="77"/>
      <c r="P7" s="122"/>
      <c r="Q7" s="80"/>
      <c r="R7" s="188" t="s">
        <v>408</v>
      </c>
      <c r="S7" s="80">
        <f>1-S10</f>
        <v>0.97286923999999997</v>
      </c>
      <c r="T7" s="117">
        <f>P9*S7</f>
        <v>429869.87343674235</v>
      </c>
      <c r="U7" s="237">
        <f>G17*K12*O9*S7</f>
        <v>0.841373996668068</v>
      </c>
      <c r="V7" s="168">
        <f>G18+K13+O10+S8</f>
        <v>7.7585317333333348E-2</v>
      </c>
      <c r="W7" s="168">
        <f>52-V7</f>
        <v>51.92241468266667</v>
      </c>
      <c r="X7" s="169" t="e">
        <f>(((V7*#REF!)/52))+((W7*#REF!)/52)</f>
        <v>#REF!</v>
      </c>
      <c r="Y7" s="169" t="e">
        <f>T7*X7</f>
        <v>#REF!</v>
      </c>
      <c r="Z7" s="208" t="e">
        <f>AN7</f>
        <v>#REF!</v>
      </c>
      <c r="AA7" s="169">
        <f>(2.217962/12)*52</f>
        <v>9.611168666666666</v>
      </c>
      <c r="AB7" s="169">
        <f>52-AA7</f>
        <v>42.388831333333336</v>
      </c>
      <c r="AC7" s="169" t="e">
        <f>(((AA7*#REF!)/52))+((AB7*#REF!)/52)</f>
        <v>#REF!</v>
      </c>
      <c r="AD7" s="169" t="e">
        <f t="shared" si="0"/>
        <v>#REF!</v>
      </c>
      <c r="AE7" s="264">
        <v>18.100090000000002</v>
      </c>
      <c r="AF7" s="261">
        <v>212.89680000000001</v>
      </c>
      <c r="AG7" s="262">
        <f>AA7*AF7</f>
        <v>2046.1870533936001</v>
      </c>
      <c r="AH7" s="262" t="e">
        <f t="shared" ref="AH7" si="1">AG7*Z7</f>
        <v>#REF!</v>
      </c>
      <c r="AI7" s="64"/>
      <c r="AJ7" s="73">
        <v>1</v>
      </c>
      <c r="AK7" s="135">
        <f>$U$10+$U$13+$U$19+$U$31</f>
        <v>4.3473244486349455E-2</v>
      </c>
      <c r="AL7" s="191">
        <f>$T$10+$T$13+$T$19+$T$31</f>
        <v>22211.095397810554</v>
      </c>
      <c r="AN7" s="231" t="e">
        <f>AN6*#REF!</f>
        <v>#REF!</v>
      </c>
    </row>
    <row r="8" spans="1:40" ht="25.2" customHeight="1" x14ac:dyDescent="0.35">
      <c r="A8" s="74"/>
      <c r="B8" s="74"/>
      <c r="C8" s="74"/>
      <c r="D8" s="74"/>
      <c r="E8" s="75"/>
      <c r="F8" s="75"/>
      <c r="G8" s="75"/>
      <c r="H8" s="131"/>
      <c r="I8" s="76"/>
      <c r="J8" s="76"/>
      <c r="K8" s="76"/>
      <c r="L8" s="128"/>
      <c r="M8" s="77"/>
      <c r="N8" s="81"/>
      <c r="O8" s="77"/>
      <c r="P8" s="122"/>
      <c r="Q8" s="82"/>
      <c r="R8" s="78" t="s">
        <v>412</v>
      </c>
      <c r="S8" s="78">
        <f>(0.007679278/3)*13</f>
        <v>3.327687133333334E-2</v>
      </c>
      <c r="T8" s="118"/>
      <c r="U8" s="158"/>
      <c r="V8" s="165"/>
      <c r="W8" s="165"/>
      <c r="X8" s="171"/>
      <c r="Y8" s="171"/>
      <c r="Z8" s="209"/>
      <c r="AA8" s="171"/>
      <c r="AB8" s="171"/>
      <c r="AC8" s="171"/>
      <c r="AD8" s="171"/>
      <c r="AE8" s="171"/>
      <c r="AF8" s="171"/>
      <c r="AG8" s="171"/>
      <c r="AH8" s="251"/>
      <c r="AI8" s="64"/>
      <c r="AJ8" s="73">
        <v>2</v>
      </c>
      <c r="AK8" s="135">
        <f>$U$16+$U$25+$U$22+$U$34+$U$37+$U$43</f>
        <v>4.3268476448004245E-2</v>
      </c>
      <c r="AL8" s="191">
        <f>$T$16+$T$25+$T$22+$T$34+$T$37+$T$43</f>
        <v>22106.47651123226</v>
      </c>
    </row>
    <row r="9" spans="1:40" ht="25.2" customHeight="1" x14ac:dyDescent="0.35">
      <c r="A9" s="74"/>
      <c r="B9" s="74"/>
      <c r="C9" s="74"/>
      <c r="D9" s="74"/>
      <c r="E9" s="75"/>
      <c r="F9" s="75"/>
      <c r="G9" s="75"/>
      <c r="H9" s="131"/>
      <c r="I9" s="76"/>
      <c r="J9" s="76"/>
      <c r="K9" s="76"/>
      <c r="L9" s="128"/>
      <c r="M9" s="83"/>
      <c r="N9" s="187" t="s">
        <v>408</v>
      </c>
      <c r="O9" s="83">
        <f>1-O15</f>
        <v>0.96789561999999996</v>
      </c>
      <c r="P9" s="116">
        <f>L12*O9</f>
        <v>441857.81167954532</v>
      </c>
      <c r="Q9" s="82"/>
      <c r="R9" s="79"/>
      <c r="S9" s="78"/>
      <c r="T9" s="118"/>
      <c r="U9" s="158"/>
      <c r="V9" s="165"/>
      <c r="W9" s="165"/>
      <c r="X9" s="171"/>
      <c r="Y9" s="171"/>
      <c r="Z9" s="209"/>
      <c r="AA9" s="171"/>
      <c r="AB9" s="171"/>
      <c r="AC9" s="171"/>
      <c r="AD9" s="171"/>
      <c r="AE9" s="171"/>
      <c r="AF9" s="171"/>
      <c r="AG9" s="171"/>
      <c r="AH9" s="251"/>
      <c r="AI9" s="64"/>
      <c r="AJ9" s="73">
        <v>3</v>
      </c>
      <c r="AK9" s="135">
        <f>$U$28+$U$40+$U$46+$U$49</f>
        <v>3.4150288433176565E-2</v>
      </c>
      <c r="AL9" s="191">
        <f>$T$28+$T$40+$T$46+$T$49</f>
        <v>17447.865306906268</v>
      </c>
    </row>
    <row r="10" spans="1:40" ht="25.2" customHeight="1" x14ac:dyDescent="0.35">
      <c r="A10" s="74"/>
      <c r="B10" s="74"/>
      <c r="C10" s="74"/>
      <c r="D10" s="74"/>
      <c r="E10" s="75"/>
      <c r="F10" s="75"/>
      <c r="G10" s="75"/>
      <c r="H10" s="131"/>
      <c r="I10" s="76"/>
      <c r="J10" s="84"/>
      <c r="K10" s="76"/>
      <c r="L10" s="128"/>
      <c r="M10" s="85"/>
      <c r="N10" s="77" t="s">
        <v>412</v>
      </c>
      <c r="O10" s="77">
        <f>(0.002272998/3)*13</f>
        <v>9.8496580000000007E-3</v>
      </c>
      <c r="P10" s="122"/>
      <c r="Q10" s="86"/>
      <c r="R10" s="188" t="s">
        <v>396</v>
      </c>
      <c r="S10" s="80">
        <v>2.713076E-2</v>
      </c>
      <c r="T10" s="117">
        <f>P9*S10</f>
        <v>11987.938242802942</v>
      </c>
      <c r="U10" s="176">
        <f>G17*K12*O9*S10</f>
        <v>2.3463704098448168E-2</v>
      </c>
      <c r="V10" s="168">
        <f>G18+K13+O10+S11</f>
        <v>10.167131112666667</v>
      </c>
      <c r="W10" s="168">
        <f>52-V10</f>
        <v>41.832868887333333</v>
      </c>
      <c r="X10" s="169" t="e">
        <f>(((V10*#REF!)/52))+((W10*#REF!)/52)</f>
        <v>#REF!</v>
      </c>
      <c r="Y10" s="169" t="e">
        <f t="shared" ref="Y10:Y52" si="2">T10*X10</f>
        <v>#REF!</v>
      </c>
      <c r="Z10" s="208">
        <f>T10</f>
        <v>11987.938242802942</v>
      </c>
      <c r="AA10" s="169">
        <f>(2.420491/12)*52</f>
        <v>10.488794333333335</v>
      </c>
      <c r="AB10" s="171">
        <f>52-AA10</f>
        <v>41.511205666666669</v>
      </c>
      <c r="AC10" s="171" t="e">
        <f>(((AA10*#REF!)/52))+((AB10*#REF!)/52)</f>
        <v>#REF!</v>
      </c>
      <c r="AD10" s="171" t="e">
        <f>Z10*AC10</f>
        <v>#REF!</v>
      </c>
      <c r="AE10" s="227">
        <v>18.100090000000002</v>
      </c>
      <c r="AF10" s="169">
        <v>212.89680000000001</v>
      </c>
      <c r="AG10" s="251">
        <f>AA10*AF10</f>
        <v>2233.0307494248004</v>
      </c>
      <c r="AH10" s="251">
        <f t="shared" ref="AH10:AH52" si="3">AG10*Z10</f>
        <v>26769434.718384478</v>
      </c>
      <c r="AI10" s="64"/>
      <c r="AJ10" s="73">
        <v>4</v>
      </c>
      <c r="AK10" s="135">
        <f>$U$52</f>
        <v>3.7733993964401635E-2</v>
      </c>
      <c r="AL10" s="191">
        <f>$T$52</f>
        <v>19278.831142840034</v>
      </c>
    </row>
    <row r="11" spans="1:40" ht="25.2" customHeight="1" x14ac:dyDescent="0.35">
      <c r="A11" s="74"/>
      <c r="B11" s="74"/>
      <c r="C11" s="74"/>
      <c r="D11" s="74"/>
      <c r="E11" s="75"/>
      <c r="F11" s="75"/>
      <c r="G11" s="75"/>
      <c r="H11" s="131"/>
      <c r="I11" s="76"/>
      <c r="J11" s="87"/>
      <c r="K11" s="76"/>
      <c r="L11" s="128"/>
      <c r="M11" s="85"/>
      <c r="N11" s="77"/>
      <c r="O11" s="77"/>
      <c r="P11" s="122"/>
      <c r="Q11" s="78"/>
      <c r="R11" s="78" t="s">
        <v>412</v>
      </c>
      <c r="S11" s="78">
        <f>(2.336036/3)*13</f>
        <v>10.122822666666666</v>
      </c>
      <c r="T11" s="118"/>
      <c r="U11" s="158"/>
      <c r="V11" s="165"/>
      <c r="W11" s="165"/>
      <c r="X11" s="171"/>
      <c r="Y11" s="171"/>
      <c r="Z11" s="171"/>
      <c r="AA11" s="171"/>
      <c r="AB11" s="229"/>
      <c r="AC11" s="229"/>
      <c r="AD11" s="229"/>
      <c r="AE11" s="171"/>
      <c r="AF11" s="171"/>
      <c r="AG11" s="253"/>
      <c r="AH11" s="253"/>
      <c r="AI11" s="64"/>
      <c r="AJ11" s="88"/>
      <c r="AK11" s="89">
        <f>SUM($AK$6:$AK$10)</f>
        <v>1</v>
      </c>
      <c r="AL11" s="192">
        <f>SUM(AL6:AL10)</f>
        <v>510914.1417955315</v>
      </c>
    </row>
    <row r="12" spans="1:40" ht="25.2" customHeight="1" x14ac:dyDescent="0.35">
      <c r="A12" s="74"/>
      <c r="B12" s="74"/>
      <c r="C12" s="74"/>
      <c r="D12" s="74"/>
      <c r="E12" s="75"/>
      <c r="F12" s="75"/>
      <c r="G12" s="75"/>
      <c r="H12" s="131"/>
      <c r="I12" s="90"/>
      <c r="J12" s="186" t="s">
        <v>408</v>
      </c>
      <c r="K12" s="90">
        <f>1-K24</f>
        <v>0.95458416000000001</v>
      </c>
      <c r="L12" s="115">
        <f>H17*K12</f>
        <v>456513.90764589404</v>
      </c>
      <c r="M12" s="85"/>
      <c r="N12" s="77"/>
      <c r="O12" s="77"/>
      <c r="P12" s="122"/>
      <c r="Q12" s="78"/>
      <c r="R12" s="79"/>
      <c r="S12" s="78"/>
      <c r="T12" s="118"/>
      <c r="U12" s="158"/>
      <c r="V12" s="165"/>
      <c r="W12" s="165"/>
      <c r="X12" s="171"/>
      <c r="Y12" s="171"/>
      <c r="Z12" s="171"/>
      <c r="AA12" s="171"/>
      <c r="AB12" s="171"/>
      <c r="AC12" s="171"/>
      <c r="AD12" s="171"/>
      <c r="AE12" s="171"/>
      <c r="AF12" s="171"/>
      <c r="AG12" s="251"/>
      <c r="AH12" s="251"/>
      <c r="AI12" s="64"/>
      <c r="AJ12" s="64"/>
      <c r="AK12" s="64"/>
      <c r="AN12" s="113"/>
    </row>
    <row r="13" spans="1:40" ht="25.2" customHeight="1" x14ac:dyDescent="0.4">
      <c r="A13" s="74"/>
      <c r="B13" s="74"/>
      <c r="C13" s="74"/>
      <c r="D13" s="74"/>
      <c r="E13" s="75"/>
      <c r="F13" s="75"/>
      <c r="G13" s="75"/>
      <c r="H13" s="131"/>
      <c r="I13" s="91"/>
      <c r="J13" s="76" t="s">
        <v>412</v>
      </c>
      <c r="K13" s="76">
        <f>(0.002850318/3)*13</f>
        <v>1.2351378E-2</v>
      </c>
      <c r="L13" s="128"/>
      <c r="M13" s="85"/>
      <c r="N13" s="77"/>
      <c r="O13" s="77"/>
      <c r="P13" s="122"/>
      <c r="Q13" s="80"/>
      <c r="R13" s="188" t="s">
        <v>408</v>
      </c>
      <c r="S13" s="80">
        <f>1-S16</f>
        <v>0.19433389999999995</v>
      </c>
      <c r="T13" s="117">
        <f>P15*S13</f>
        <v>2848.1762879148087</v>
      </c>
      <c r="U13" s="176">
        <f>G17*K12*O15*S13</f>
        <v>5.5746671601324604E-3</v>
      </c>
      <c r="V13" s="168">
        <f>G18+K13+O16+S14</f>
        <v>14.571642488</v>
      </c>
      <c r="W13" s="168">
        <f>52-V13</f>
        <v>37.428357511999998</v>
      </c>
      <c r="X13" s="169" t="e">
        <f>(((V13*#REF!)/52))+((W13*#REF!)/52)</f>
        <v>#REF!</v>
      </c>
      <c r="Y13" s="169" t="e">
        <f t="shared" si="2"/>
        <v>#REF!</v>
      </c>
      <c r="Z13" s="208">
        <f>T13</f>
        <v>2848.1762879148087</v>
      </c>
      <c r="AA13" s="169">
        <f>(3.4785/12)*52</f>
        <v>15.073499999999999</v>
      </c>
      <c r="AB13" s="171">
        <f t="shared" ref="AB13:AB52" si="4">52-AA13</f>
        <v>36.926500000000004</v>
      </c>
      <c r="AC13" s="171" t="e">
        <f>(((AA13*#REF!)/52))+((AB13*#REF!)/52)</f>
        <v>#REF!</v>
      </c>
      <c r="AD13" s="171" t="e">
        <f t="shared" ref="AD13:AD52" si="5">Z13*AC13</f>
        <v>#REF!</v>
      </c>
      <c r="AE13" s="169">
        <v>16.40821</v>
      </c>
      <c r="AF13" s="169">
        <v>166.08680000000001</v>
      </c>
      <c r="AG13" s="251">
        <f t="shared" ref="AG13:AG52" si="6">AA13*AF13</f>
        <v>2503.5093798000003</v>
      </c>
      <c r="AH13" s="251">
        <f t="shared" si="3"/>
        <v>7130436.0521186693</v>
      </c>
      <c r="AI13" s="64"/>
      <c r="AJ13" s="64"/>
      <c r="AK13" s="64"/>
      <c r="AL13" s="198" t="s">
        <v>427</v>
      </c>
    </row>
    <row r="14" spans="1:40" ht="25.2" customHeight="1" x14ac:dyDescent="0.4">
      <c r="A14" s="74"/>
      <c r="B14" s="74"/>
      <c r="C14" s="74"/>
      <c r="D14" s="74"/>
      <c r="E14" s="75"/>
      <c r="F14" s="75"/>
      <c r="G14" s="75"/>
      <c r="H14" s="131"/>
      <c r="I14" s="92"/>
      <c r="J14" s="76"/>
      <c r="K14" s="76"/>
      <c r="L14" s="128"/>
      <c r="M14" s="85"/>
      <c r="N14" s="81"/>
      <c r="O14" s="77"/>
      <c r="P14" s="122"/>
      <c r="Q14" s="82"/>
      <c r="R14" s="78" t="s">
        <v>412</v>
      </c>
      <c r="S14" s="78">
        <f>(0.9645297/3)*13</f>
        <v>4.1796287000000003</v>
      </c>
      <c r="T14" s="118"/>
      <c r="U14" s="158"/>
      <c r="V14" s="165"/>
      <c r="W14" s="164"/>
      <c r="X14" s="171"/>
      <c r="Y14" s="171"/>
      <c r="Z14" s="171"/>
      <c r="AA14" s="171"/>
      <c r="AB14" s="229"/>
      <c r="AC14" s="229"/>
      <c r="AD14" s="229"/>
      <c r="AE14" s="171"/>
      <c r="AF14" s="171"/>
      <c r="AG14" s="253"/>
      <c r="AH14" s="253"/>
      <c r="AI14" s="64"/>
      <c r="AJ14" s="459" t="s">
        <v>418</v>
      </c>
      <c r="AK14" s="462" t="e">
        <f>(SUM(AL7:AL10)+AN7)/AL11</f>
        <v>#REF!</v>
      </c>
      <c r="AL14" s="199"/>
    </row>
    <row r="15" spans="1:40" ht="25.2" customHeight="1" x14ac:dyDescent="0.4">
      <c r="A15" s="74"/>
      <c r="B15" s="74"/>
      <c r="C15" s="74"/>
      <c r="D15" s="74"/>
      <c r="E15" s="75"/>
      <c r="F15" s="75"/>
      <c r="G15" s="75"/>
      <c r="H15" s="131"/>
      <c r="I15" s="92"/>
      <c r="J15" s="76"/>
      <c r="K15" s="76"/>
      <c r="L15" s="128"/>
      <c r="M15" s="93"/>
      <c r="N15" s="187" t="s">
        <v>396</v>
      </c>
      <c r="O15" s="83">
        <v>3.2104380000000002E-2</v>
      </c>
      <c r="P15" s="116">
        <f>$L$12*$O$15</f>
        <v>14656.095966348688</v>
      </c>
      <c r="Q15" s="82"/>
      <c r="R15" s="79"/>
      <c r="S15" s="78"/>
      <c r="T15" s="118"/>
      <c r="U15" s="158"/>
      <c r="V15" s="165"/>
      <c r="W15" s="164"/>
      <c r="X15" s="171"/>
      <c r="Y15" s="171"/>
      <c r="Z15" s="171"/>
      <c r="AA15" s="171"/>
      <c r="AB15" s="171"/>
      <c r="AC15" s="171"/>
      <c r="AD15" s="171"/>
      <c r="AE15" s="171"/>
      <c r="AF15" s="171"/>
      <c r="AG15" s="251"/>
      <c r="AH15" s="251"/>
      <c r="AI15" s="64"/>
      <c r="AJ15" s="459"/>
      <c r="AK15" s="462"/>
      <c r="AL15" s="200"/>
    </row>
    <row r="16" spans="1:40" ht="25.2" customHeight="1" x14ac:dyDescent="0.4">
      <c r="A16" s="74"/>
      <c r="B16" s="74"/>
      <c r="C16" s="74"/>
      <c r="D16" s="74"/>
      <c r="E16" s="75"/>
      <c r="F16" s="94"/>
      <c r="G16" s="95"/>
      <c r="H16" s="132"/>
      <c r="I16" s="92"/>
      <c r="J16" s="76"/>
      <c r="K16" s="76"/>
      <c r="L16" s="128"/>
      <c r="M16" s="77"/>
      <c r="N16" s="77" t="s">
        <v>412</v>
      </c>
      <c r="O16" s="77">
        <f>(2.390205/3)*13</f>
        <v>10.357555</v>
      </c>
      <c r="P16" s="122"/>
      <c r="Q16" s="86"/>
      <c r="R16" s="188" t="s">
        <v>396</v>
      </c>
      <c r="S16" s="80">
        <v>0.80566610000000005</v>
      </c>
      <c r="T16" s="117">
        <f>P15*S16</f>
        <v>11807.91967843388</v>
      </c>
      <c r="U16" s="176">
        <f>G17*K12*O15*S16</f>
        <v>2.3111358078554467E-2</v>
      </c>
      <c r="V16" s="168">
        <f>S17+O16+K13+G18</f>
        <v>23.325960788000003</v>
      </c>
      <c r="W16" s="168">
        <f>52-V16</f>
        <v>28.674039211999997</v>
      </c>
      <c r="X16" s="169" t="e">
        <f>(((V16*#REF!)/52))+((W16*#REF!)/52)</f>
        <v>#REF!</v>
      </c>
      <c r="Y16" s="169" t="e">
        <f t="shared" si="2"/>
        <v>#REF!</v>
      </c>
      <c r="Z16" s="208">
        <f>T16</f>
        <v>11807.91967843388</v>
      </c>
      <c r="AA16" s="169">
        <f>(5.443751/12)*52</f>
        <v>23.589587666666667</v>
      </c>
      <c r="AB16" s="171">
        <f t="shared" si="4"/>
        <v>28.410412333333333</v>
      </c>
      <c r="AC16" s="171" t="e">
        <f>(((AA16*#REF!)/52))+((AB16*#REF!)/52)</f>
        <v>#REF!</v>
      </c>
      <c r="AD16" s="171" t="e">
        <f t="shared" si="5"/>
        <v>#REF!</v>
      </c>
      <c r="AE16" s="169">
        <v>20.60661</v>
      </c>
      <c r="AF16" s="169">
        <v>171.66419999999999</v>
      </c>
      <c r="AG16" s="251">
        <f t="shared" si="6"/>
        <v>4049.4876951281999</v>
      </c>
      <c r="AH16" s="251">
        <f t="shared" si="3"/>
        <v>47816025.442880131</v>
      </c>
      <c r="AI16" s="64"/>
      <c r="AJ16" s="459"/>
      <c r="AK16" s="462"/>
      <c r="AL16" s="200"/>
    </row>
    <row r="17" spans="1:38" ht="25.2" customHeight="1" x14ac:dyDescent="0.35">
      <c r="A17" s="74"/>
      <c r="B17" s="74"/>
      <c r="C17" s="74"/>
      <c r="D17" s="74"/>
      <c r="E17" s="97"/>
      <c r="F17" s="184" t="s">
        <v>408</v>
      </c>
      <c r="G17" s="97">
        <f>1-G41</f>
        <v>0.93603451999999998</v>
      </c>
      <c r="H17" s="114">
        <f>C28*G17</f>
        <v>478233.27347679227</v>
      </c>
      <c r="I17" s="92"/>
      <c r="J17" s="76"/>
      <c r="K17" s="76"/>
      <c r="L17" s="128"/>
      <c r="M17" s="77"/>
      <c r="N17" s="77"/>
      <c r="O17" s="77"/>
      <c r="P17" s="122"/>
      <c r="Q17" s="63"/>
      <c r="R17" s="78" t="s">
        <v>412</v>
      </c>
      <c r="S17" s="78">
        <f>(2.984757/3)*13</f>
        <v>12.933947</v>
      </c>
      <c r="T17" s="118"/>
      <c r="U17" s="158"/>
      <c r="V17" s="165"/>
      <c r="W17" s="164"/>
      <c r="X17" s="171"/>
      <c r="Y17" s="171"/>
      <c r="Z17" s="171"/>
      <c r="AA17" s="171"/>
      <c r="AB17" s="229"/>
      <c r="AC17" s="229"/>
      <c r="AD17" s="229"/>
      <c r="AE17" s="171"/>
      <c r="AF17" s="171"/>
      <c r="AG17" s="253"/>
      <c r="AH17" s="253"/>
      <c r="AI17" s="64"/>
      <c r="AJ17" s="459"/>
      <c r="AK17" s="462"/>
      <c r="AL17" s="201">
        <v>0.36969999999999997</v>
      </c>
    </row>
    <row r="18" spans="1:38" ht="25.2" customHeight="1" x14ac:dyDescent="0.4">
      <c r="A18" s="74"/>
      <c r="B18" s="74"/>
      <c r="C18" s="74"/>
      <c r="D18" s="74"/>
      <c r="E18" s="98"/>
      <c r="F18" s="75" t="s">
        <v>412</v>
      </c>
      <c r="G18" s="75">
        <f>(0.00510171/3)*13</f>
        <v>2.2107410000000001E-2</v>
      </c>
      <c r="H18" s="131"/>
      <c r="I18" s="92"/>
      <c r="J18" s="76"/>
      <c r="K18" s="76"/>
      <c r="L18" s="128"/>
      <c r="M18" s="62"/>
      <c r="N18" s="62"/>
      <c r="O18" s="62"/>
      <c r="P18" s="123"/>
      <c r="Q18" s="78"/>
      <c r="R18" s="79"/>
      <c r="S18" s="78"/>
      <c r="T18" s="118"/>
      <c r="U18" s="158"/>
      <c r="V18" s="165"/>
      <c r="W18" s="164"/>
      <c r="X18" s="171"/>
      <c r="Y18" s="171"/>
      <c r="Z18" s="171"/>
      <c r="AA18" s="171"/>
      <c r="AB18" s="171"/>
      <c r="AC18" s="171"/>
      <c r="AD18" s="171"/>
      <c r="AE18" s="171"/>
      <c r="AF18" s="171"/>
      <c r="AG18" s="251"/>
      <c r="AH18" s="251"/>
      <c r="AI18" s="64"/>
      <c r="AJ18" s="459"/>
      <c r="AK18" s="462"/>
      <c r="AL18" s="200"/>
    </row>
    <row r="19" spans="1:38" ht="25.2" customHeight="1" x14ac:dyDescent="0.4">
      <c r="A19" s="74"/>
      <c r="B19" s="74"/>
      <c r="C19" s="74"/>
      <c r="D19" s="74"/>
      <c r="E19" s="98"/>
      <c r="F19" s="75"/>
      <c r="G19" s="75"/>
      <c r="H19" s="131"/>
      <c r="I19" s="92"/>
      <c r="J19" s="76"/>
      <c r="K19" s="76"/>
      <c r="L19" s="128"/>
      <c r="M19" s="62"/>
      <c r="N19" s="62"/>
      <c r="O19" s="62"/>
      <c r="P19" s="123"/>
      <c r="Q19" s="80"/>
      <c r="R19" s="188" t="s">
        <v>408</v>
      </c>
      <c r="S19" s="80">
        <f>1-S22</f>
        <v>0.6607807</v>
      </c>
      <c r="T19" s="117">
        <f>P21*S19</f>
        <v>2354.7613725285087</v>
      </c>
      <c r="U19" s="176">
        <f>G17*K24*O21*S19</f>
        <v>4.6089179764197772E-3</v>
      </c>
      <c r="V19" s="168">
        <f>S20+O22+K25+G18</f>
        <v>14.110602176666667</v>
      </c>
      <c r="W19" s="168">
        <f>52-V19</f>
        <v>37.889397823333333</v>
      </c>
      <c r="X19" s="169" t="e">
        <f>(((V19*#REF!)/52))+((W19*#REF!)/52)</f>
        <v>#REF!</v>
      </c>
      <c r="Y19" s="169" t="e">
        <f t="shared" si="2"/>
        <v>#REF!</v>
      </c>
      <c r="Z19" s="208">
        <f>T19</f>
        <v>2354.7613725285087</v>
      </c>
      <c r="AA19" s="169">
        <f>(3.286444/12)*52</f>
        <v>14.241257333333333</v>
      </c>
      <c r="AB19" s="171">
        <f t="shared" si="4"/>
        <v>37.758742666666663</v>
      </c>
      <c r="AC19" s="171" t="e">
        <f>(((AA19*#REF!)/52))+((AB19*#REF!)/52)</f>
        <v>#REF!</v>
      </c>
      <c r="AD19" s="171" t="e">
        <f t="shared" si="5"/>
        <v>#REF!</v>
      </c>
      <c r="AE19" s="169">
        <v>19.568909999999999</v>
      </c>
      <c r="AF19" s="169">
        <v>156.98009999999999</v>
      </c>
      <c r="AG19" s="251">
        <f t="shared" si="6"/>
        <v>2235.5940003124001</v>
      </c>
      <c r="AH19" s="251">
        <f t="shared" si="3"/>
        <v>5264290.3965921262</v>
      </c>
      <c r="AI19" s="64"/>
      <c r="AJ19" s="459"/>
      <c r="AK19" s="462"/>
      <c r="AL19" s="202"/>
    </row>
    <row r="20" spans="1:38" ht="25.2" customHeight="1" x14ac:dyDescent="0.4">
      <c r="A20" s="74"/>
      <c r="B20" s="74"/>
      <c r="C20" s="74"/>
      <c r="D20" s="74"/>
      <c r="E20" s="98"/>
      <c r="F20" s="75"/>
      <c r="G20" s="75"/>
      <c r="H20" s="131"/>
      <c r="I20" s="92"/>
      <c r="J20" s="76"/>
      <c r="K20" s="76"/>
      <c r="L20" s="128"/>
      <c r="M20" s="62"/>
      <c r="N20" s="99"/>
      <c r="O20" s="62"/>
      <c r="P20" s="123"/>
      <c r="Q20" s="82"/>
      <c r="R20" s="78" t="s">
        <v>412</v>
      </c>
      <c r="S20" s="78">
        <f>(0/3)*13</f>
        <v>0</v>
      </c>
      <c r="T20" s="118"/>
      <c r="U20" s="158"/>
      <c r="V20" s="165"/>
      <c r="W20" s="164"/>
      <c r="X20" s="171"/>
      <c r="Y20" s="171"/>
      <c r="Z20" s="209"/>
      <c r="AA20" s="171"/>
      <c r="AB20" s="229"/>
      <c r="AC20" s="229"/>
      <c r="AD20" s="229"/>
      <c r="AE20" s="171"/>
      <c r="AF20" s="171"/>
      <c r="AG20" s="253"/>
      <c r="AH20" s="253"/>
      <c r="AI20" s="64"/>
      <c r="AJ20" s="459" t="s">
        <v>407</v>
      </c>
      <c r="AK20" s="466">
        <f>$U$10+$U$16+$U$22+$U$34+$U$28+$U$40+$U$46+$U$52</f>
        <v>0.12121052800677576</v>
      </c>
      <c r="AL20" s="203"/>
    </row>
    <row r="21" spans="1:38" ht="25.2" customHeight="1" x14ac:dyDescent="0.4">
      <c r="A21" s="74"/>
      <c r="B21" s="74"/>
      <c r="C21" s="74"/>
      <c r="D21" s="74"/>
      <c r="E21" s="98"/>
      <c r="F21" s="75"/>
      <c r="G21" s="75"/>
      <c r="H21" s="131"/>
      <c r="I21" s="92"/>
      <c r="J21" s="76"/>
      <c r="K21" s="76"/>
      <c r="L21" s="128"/>
      <c r="M21" s="83"/>
      <c r="N21" s="187" t="s">
        <v>408</v>
      </c>
      <c r="O21" s="83">
        <f>1-O27</f>
        <v>0.16407499999999997</v>
      </c>
      <c r="P21" s="116">
        <f>$L$24*$O$21</f>
        <v>3563.6049487046284</v>
      </c>
      <c r="Q21" s="82"/>
      <c r="R21" s="79"/>
      <c r="S21" s="78"/>
      <c r="T21" s="118"/>
      <c r="U21" s="158"/>
      <c r="V21" s="165"/>
      <c r="W21" s="164"/>
      <c r="X21" s="171"/>
      <c r="Y21" s="171"/>
      <c r="Z21" s="209"/>
      <c r="AA21" s="171"/>
      <c r="AB21" s="171"/>
      <c r="AC21" s="171"/>
      <c r="AD21" s="171"/>
      <c r="AE21" s="171"/>
      <c r="AF21" s="171"/>
      <c r="AG21" s="251"/>
      <c r="AH21" s="251"/>
      <c r="AI21" s="64"/>
      <c r="AJ21" s="459"/>
      <c r="AK21" s="460"/>
      <c r="AL21" s="200"/>
    </row>
    <row r="22" spans="1:38" ht="25.2" customHeight="1" x14ac:dyDescent="0.4">
      <c r="A22" s="74"/>
      <c r="B22" s="74"/>
      <c r="C22" s="74"/>
      <c r="D22" s="74"/>
      <c r="E22" s="98"/>
      <c r="F22" s="75"/>
      <c r="G22" s="75"/>
      <c r="H22" s="131"/>
      <c r="I22" s="92"/>
      <c r="J22" s="76"/>
      <c r="K22" s="76"/>
      <c r="L22" s="128"/>
      <c r="M22" s="85"/>
      <c r="N22" s="77" t="s">
        <v>412</v>
      </c>
      <c r="O22" s="77">
        <f>(0.9445061/3)*13</f>
        <v>4.0928597666666668</v>
      </c>
      <c r="P22" s="122"/>
      <c r="Q22" s="86"/>
      <c r="R22" s="188" t="s">
        <v>396</v>
      </c>
      <c r="S22" s="80">
        <v>0.3392193</v>
      </c>
      <c r="T22" s="117">
        <f>P21*S22</f>
        <v>1208.84357617612</v>
      </c>
      <c r="U22" s="176">
        <f>G17*K24*O21*S22</f>
        <v>2.366040548276506E-3</v>
      </c>
      <c r="V22" s="168">
        <f>S23+O22+K25+G18</f>
        <v>22.642021176666667</v>
      </c>
      <c r="W22" s="168">
        <f>52-V22</f>
        <v>29.357978823333333</v>
      </c>
      <c r="X22" s="169" t="e">
        <f>(((V22*#REF!)/52))+((W22*#REF!)/52)</f>
        <v>#REF!</v>
      </c>
      <c r="Y22" s="169" t="e">
        <f t="shared" si="2"/>
        <v>#REF!</v>
      </c>
      <c r="Z22" s="208">
        <f>T22</f>
        <v>1208.84357617612</v>
      </c>
      <c r="AA22" s="169">
        <f>(6.219554/12)*52</f>
        <v>26.951400666666668</v>
      </c>
      <c r="AB22" s="171">
        <f t="shared" si="4"/>
        <v>25.048599333333332</v>
      </c>
      <c r="AC22" s="171" t="e">
        <f>(((AA22*#REF!)/52))+((AB22*#REF!)/52)</f>
        <v>#REF!</v>
      </c>
      <c r="AD22" s="171" t="e">
        <f t="shared" si="5"/>
        <v>#REF!</v>
      </c>
      <c r="AE22" s="169">
        <v>22.382059999999999</v>
      </c>
      <c r="AF22" s="169">
        <v>175.67859999999999</v>
      </c>
      <c r="AG22" s="251">
        <f t="shared" si="6"/>
        <v>4734.784337159067</v>
      </c>
      <c r="AH22" s="251">
        <f t="shared" si="3"/>
        <v>5723613.6305540465</v>
      </c>
      <c r="AI22" s="64"/>
      <c r="AJ22" s="459"/>
      <c r="AK22" s="460"/>
      <c r="AL22" s="200"/>
    </row>
    <row r="23" spans="1:38" ht="25.2" customHeight="1" x14ac:dyDescent="0.35">
      <c r="A23" s="74"/>
      <c r="B23" s="74"/>
      <c r="C23" s="74"/>
      <c r="D23" s="74"/>
      <c r="E23" s="98"/>
      <c r="F23" s="75"/>
      <c r="G23" s="75"/>
      <c r="H23" s="131"/>
      <c r="I23" s="92"/>
      <c r="J23" s="87"/>
      <c r="K23" s="76"/>
      <c r="L23" s="128"/>
      <c r="M23" s="85"/>
      <c r="N23" s="77"/>
      <c r="O23" s="77"/>
      <c r="P23" s="122"/>
      <c r="Q23" s="78"/>
      <c r="R23" s="78" t="s">
        <v>412</v>
      </c>
      <c r="S23" s="78">
        <f>(1.968789/3)*13</f>
        <v>8.5314189999999996</v>
      </c>
      <c r="T23" s="118"/>
      <c r="U23" s="158"/>
      <c r="V23" s="165"/>
      <c r="W23" s="164"/>
      <c r="X23" s="171"/>
      <c r="Y23" s="171"/>
      <c r="Z23" s="209"/>
      <c r="AA23" s="171"/>
      <c r="AB23" s="229"/>
      <c r="AC23" s="229"/>
      <c r="AD23" s="229"/>
      <c r="AE23" s="171"/>
      <c r="AF23" s="171"/>
      <c r="AG23" s="253"/>
      <c r="AH23" s="253"/>
      <c r="AI23" s="64"/>
      <c r="AJ23" s="459"/>
      <c r="AK23" s="460"/>
      <c r="AL23" s="201">
        <v>0.23549999999999999</v>
      </c>
    </row>
    <row r="24" spans="1:38" ht="25.2" customHeight="1" x14ac:dyDescent="0.4">
      <c r="A24" s="74"/>
      <c r="B24" s="74"/>
      <c r="C24" s="74"/>
      <c r="D24" s="74"/>
      <c r="E24" s="98"/>
      <c r="F24" s="75"/>
      <c r="G24" s="75"/>
      <c r="H24" s="131"/>
      <c r="I24" s="101"/>
      <c r="J24" s="186" t="s">
        <v>396</v>
      </c>
      <c r="K24" s="90">
        <v>4.5415839999999999E-2</v>
      </c>
      <c r="L24" s="115">
        <f>$H$17*$K$24</f>
        <v>21719.365830898241</v>
      </c>
      <c r="M24" s="85"/>
      <c r="N24" s="77"/>
      <c r="O24" s="77"/>
      <c r="P24" s="122"/>
      <c r="Q24" s="78"/>
      <c r="R24" s="79"/>
      <c r="S24" s="78"/>
      <c r="T24" s="118"/>
      <c r="U24" s="158"/>
      <c r="V24" s="165"/>
      <c r="W24" s="164"/>
      <c r="X24" s="171"/>
      <c r="Y24" s="171"/>
      <c r="Z24" s="209"/>
      <c r="AA24" s="171"/>
      <c r="AB24" s="171"/>
      <c r="AC24" s="171"/>
      <c r="AD24" s="171"/>
      <c r="AE24" s="171"/>
      <c r="AF24" s="171"/>
      <c r="AG24" s="251"/>
      <c r="AH24" s="251"/>
      <c r="AI24" s="102"/>
      <c r="AJ24" s="459"/>
      <c r="AK24" s="460"/>
      <c r="AL24" s="200"/>
    </row>
    <row r="25" spans="1:38" ht="25.2" customHeight="1" x14ac:dyDescent="0.4">
      <c r="A25" s="74"/>
      <c r="B25" s="74"/>
      <c r="C25" s="74"/>
      <c r="D25" s="74"/>
      <c r="E25" s="98"/>
      <c r="F25" s="75"/>
      <c r="G25" s="75"/>
      <c r="H25" s="131"/>
      <c r="I25" s="76"/>
      <c r="J25" s="76" t="s">
        <v>412</v>
      </c>
      <c r="K25" s="76">
        <f>(2.306685/3)*13</f>
        <v>9.995635</v>
      </c>
      <c r="L25" s="128"/>
      <c r="M25" s="85"/>
      <c r="N25" s="77"/>
      <c r="O25" s="77"/>
      <c r="P25" s="122"/>
      <c r="Q25" s="80"/>
      <c r="R25" s="188" t="s">
        <v>408</v>
      </c>
      <c r="S25" s="80">
        <f>1-S28</f>
        <v>0.24197259999999998</v>
      </c>
      <c r="T25" s="117">
        <f>P27*S25</f>
        <v>4393.1966656426821</v>
      </c>
      <c r="U25" s="176">
        <f>G17*K24*O27*S25</f>
        <v>8.598698501872443E-3</v>
      </c>
      <c r="V25" s="168">
        <f>S26+O28+K25+G18</f>
        <v>28.079795076666667</v>
      </c>
      <c r="W25" s="168">
        <f>52-V25</f>
        <v>23.920204923333333</v>
      </c>
      <c r="X25" s="169" t="e">
        <f>(((V25*#REF!)/52))+((W25*#REF!)/52)</f>
        <v>#REF!</v>
      </c>
      <c r="Y25" s="169" t="e">
        <f t="shared" si="2"/>
        <v>#REF!</v>
      </c>
      <c r="Z25" s="208">
        <f>T25</f>
        <v>4393.1966656426821</v>
      </c>
      <c r="AA25" s="169">
        <f>(6.249898/12)*52</f>
        <v>27.082891333333333</v>
      </c>
      <c r="AB25" s="171">
        <f t="shared" si="4"/>
        <v>24.917108666666667</v>
      </c>
      <c r="AC25" s="171" t="e">
        <f>(((AA25*#REF!)/52))+((AB25*#REF!)/52)</f>
        <v>#REF!</v>
      </c>
      <c r="AD25" s="171" t="e">
        <f t="shared" si="5"/>
        <v>#REF!</v>
      </c>
      <c r="AE25" s="169">
        <v>14.518269999999999</v>
      </c>
      <c r="AF25" s="169">
        <v>162.30889999999999</v>
      </c>
      <c r="AG25" s="251">
        <f t="shared" si="6"/>
        <v>4395.7943011328662</v>
      </c>
      <c r="AH25" s="251">
        <f t="shared" si="3"/>
        <v>19311588.866588011</v>
      </c>
      <c r="AI25" s="64"/>
      <c r="AJ25" s="459"/>
      <c r="AK25" s="460"/>
      <c r="AL25" s="202"/>
    </row>
    <row r="26" spans="1:38" ht="25.2" customHeight="1" x14ac:dyDescent="0.4">
      <c r="A26" s="74"/>
      <c r="B26" s="74"/>
      <c r="C26" s="74"/>
      <c r="D26" s="74"/>
      <c r="E26" s="98"/>
      <c r="F26" s="75"/>
      <c r="G26" s="75"/>
      <c r="H26" s="131"/>
      <c r="I26" s="76"/>
      <c r="J26" s="76"/>
      <c r="K26" s="76"/>
      <c r="L26" s="128"/>
      <c r="M26" s="85"/>
      <c r="N26" s="81"/>
      <c r="O26" s="77"/>
      <c r="P26" s="122"/>
      <c r="Q26" s="82"/>
      <c r="R26" s="78" t="s">
        <v>412</v>
      </c>
      <c r="S26" s="78">
        <f>(1.31394/3)*13</f>
        <v>5.69374</v>
      </c>
      <c r="T26" s="118"/>
      <c r="U26" s="158"/>
      <c r="V26" s="165"/>
      <c r="W26" s="164"/>
      <c r="X26" s="171"/>
      <c r="Y26" s="171"/>
      <c r="Z26" s="209"/>
      <c r="AA26" s="171"/>
      <c r="AB26" s="229"/>
      <c r="AC26" s="229"/>
      <c r="AD26" s="229"/>
      <c r="AE26" s="171"/>
      <c r="AF26" s="171"/>
      <c r="AG26" s="253"/>
      <c r="AH26" s="253"/>
      <c r="AI26" s="64"/>
      <c r="AJ26" s="459" t="s">
        <v>419</v>
      </c>
      <c r="AK26" s="463">
        <f>IF(AA7&gt;=13,U7,0)+IF(AA10&gt;=13,U10,0)+IF(AA13&gt;=13,U13,0)+IF(AA16&gt;=13,U16,0)+IF(AA19&gt;=13,U19,0)+IF(AA22&gt;=13,U22,0)+IF(AA25&gt;=13,U25,0)+IF(AA28&gt;=13,U28,0)+IF(AA31&gt;=13,U31,0)+IF(AA34&gt;=13,U34,0)+IF(AA37&gt;=13,U37,0)+IF(AA40&gt;=13,U40,0)+IF(AA43&gt;=13,U43,0)+IF(AA46&gt;=13,U46,0)+IF(AA49&gt;=13,U49,0)+IF(AA52&gt;=13,U52,0)</f>
        <v>0.13516229923348375</v>
      </c>
      <c r="AL26" s="203"/>
    </row>
    <row r="27" spans="1:38" ht="25.2" customHeight="1" x14ac:dyDescent="0.4">
      <c r="A27" s="74"/>
      <c r="B27" s="103"/>
      <c r="C27" s="74"/>
      <c r="D27" s="74"/>
      <c r="E27" s="98"/>
      <c r="F27" s="75"/>
      <c r="G27" s="75"/>
      <c r="H27" s="131"/>
      <c r="I27" s="76"/>
      <c r="J27" s="76"/>
      <c r="K27" s="76"/>
      <c r="L27" s="128"/>
      <c r="M27" s="93"/>
      <c r="N27" s="187" t="s">
        <v>396</v>
      </c>
      <c r="O27" s="83">
        <v>0.83592500000000003</v>
      </c>
      <c r="P27" s="116">
        <f>L24*O27</f>
        <v>18155.760882193612</v>
      </c>
      <c r="Q27" s="82"/>
      <c r="R27" s="79"/>
      <c r="S27" s="78"/>
      <c r="T27" s="118"/>
      <c r="U27" s="158"/>
      <c r="V27" s="165"/>
      <c r="W27" s="164"/>
      <c r="X27" s="171"/>
      <c r="Y27" s="171"/>
      <c r="Z27" s="209"/>
      <c r="AA27" s="171"/>
      <c r="AB27" s="171"/>
      <c r="AC27" s="171"/>
      <c r="AD27" s="171"/>
      <c r="AE27" s="171"/>
      <c r="AF27" s="171"/>
      <c r="AG27" s="251"/>
      <c r="AH27" s="251"/>
      <c r="AI27" s="64"/>
      <c r="AJ27" s="459"/>
      <c r="AK27" s="464"/>
      <c r="AL27" s="200"/>
    </row>
    <row r="28" spans="1:38" ht="25.2" customHeight="1" x14ac:dyDescent="0.4">
      <c r="A28" s="104"/>
      <c r="B28" s="189" t="s">
        <v>408</v>
      </c>
      <c r="C28" s="119">
        <f>Specification!D28</f>
        <v>510914.1417955315</v>
      </c>
      <c r="D28" s="105"/>
      <c r="E28" s="98"/>
      <c r="F28" s="75"/>
      <c r="G28" s="75"/>
      <c r="H28" s="131"/>
      <c r="I28" s="76"/>
      <c r="J28" s="76"/>
      <c r="K28" s="76"/>
      <c r="L28" s="128"/>
      <c r="M28" s="77"/>
      <c r="N28" s="77" t="s">
        <v>412</v>
      </c>
      <c r="O28" s="77">
        <f>(2.854226/3)*13</f>
        <v>12.368312666666666</v>
      </c>
      <c r="P28" s="122"/>
      <c r="Q28" s="86"/>
      <c r="R28" s="188" t="s">
        <v>396</v>
      </c>
      <c r="S28" s="80">
        <v>0.75802740000000002</v>
      </c>
      <c r="T28" s="117">
        <f>P27*S28</f>
        <v>13762.564216550931</v>
      </c>
      <c r="U28" s="176">
        <f>G17*K24*O27*S28</f>
        <v>2.6937136968228071E-2</v>
      </c>
      <c r="V28" s="168">
        <f>S29+O28+K25+G18</f>
        <v>35.196558409999994</v>
      </c>
      <c r="W28" s="168">
        <f>52-V28</f>
        <v>16.803441590000006</v>
      </c>
      <c r="X28" s="169" t="e">
        <f>(((V28*#REF!)/52))+((W28*#REF!)/52)</f>
        <v>#REF!</v>
      </c>
      <c r="Y28" s="169" t="e">
        <f t="shared" si="2"/>
        <v>#REF!</v>
      </c>
      <c r="Z28" s="208">
        <f>T28</f>
        <v>13762.564216550931</v>
      </c>
      <c r="AA28" s="169">
        <f>(8.12882/12)*52</f>
        <v>35.224886666666663</v>
      </c>
      <c r="AB28" s="171">
        <f t="shared" si="4"/>
        <v>16.775113333333337</v>
      </c>
      <c r="AC28" s="171" t="e">
        <f>(((AA28*#REF!)/52))+((AB28*#REF!)/52)</f>
        <v>#REF!</v>
      </c>
      <c r="AD28" s="171" t="e">
        <f t="shared" si="5"/>
        <v>#REF!</v>
      </c>
      <c r="AE28" s="169">
        <v>21.70345</v>
      </c>
      <c r="AF28" s="169">
        <v>207.96690000000001</v>
      </c>
      <c r="AG28" s="251">
        <f t="shared" si="6"/>
        <v>7325.6104829179994</v>
      </c>
      <c r="AH28" s="251">
        <f t="shared" si="3"/>
        <v>100819184.69659764</v>
      </c>
      <c r="AI28" s="64"/>
      <c r="AJ28" s="459"/>
      <c r="AK28" s="464"/>
      <c r="AL28" s="200"/>
    </row>
    <row r="29" spans="1:38" ht="25.2" customHeight="1" x14ac:dyDescent="0.35">
      <c r="A29" s="74"/>
      <c r="B29" s="74" t="s">
        <v>412</v>
      </c>
      <c r="C29" s="74">
        <f>(0.0837544/3)*13</f>
        <v>0.36293573333333334</v>
      </c>
      <c r="D29" s="74"/>
      <c r="E29" s="98"/>
      <c r="F29" s="75"/>
      <c r="G29" s="75"/>
      <c r="H29" s="131"/>
      <c r="I29" s="76"/>
      <c r="J29" s="76"/>
      <c r="K29" s="76"/>
      <c r="L29" s="128"/>
      <c r="M29" s="77"/>
      <c r="N29" s="77"/>
      <c r="O29" s="77"/>
      <c r="P29" s="122"/>
      <c r="Q29" s="78"/>
      <c r="R29" s="78" t="s">
        <v>412</v>
      </c>
      <c r="S29" s="78">
        <f>(2.95627/3)*13</f>
        <v>12.810503333333333</v>
      </c>
      <c r="T29" s="118"/>
      <c r="U29" s="158"/>
      <c r="V29" s="165"/>
      <c r="W29" s="164"/>
      <c r="X29" s="171"/>
      <c r="Y29" s="171"/>
      <c r="Z29" s="209"/>
      <c r="AA29" s="171"/>
      <c r="AB29" s="229"/>
      <c r="AC29" s="229"/>
      <c r="AD29" s="229"/>
      <c r="AE29" s="171"/>
      <c r="AF29" s="171"/>
      <c r="AG29" s="253"/>
      <c r="AH29" s="253"/>
      <c r="AI29" s="64"/>
      <c r="AJ29" s="459"/>
      <c r="AK29" s="464"/>
      <c r="AL29" s="201">
        <v>0.22</v>
      </c>
    </row>
    <row r="30" spans="1:38" ht="25.2" customHeight="1" x14ac:dyDescent="0.4">
      <c r="A30" s="74"/>
      <c r="B30" s="74"/>
      <c r="C30" s="74"/>
      <c r="D30" s="74"/>
      <c r="E30" s="98"/>
      <c r="F30" s="75"/>
      <c r="G30" s="75"/>
      <c r="H30" s="131"/>
      <c r="I30" s="76"/>
      <c r="J30" s="76"/>
      <c r="K30" s="76"/>
      <c r="L30" s="128"/>
      <c r="M30" s="77"/>
      <c r="N30" s="77"/>
      <c r="O30" s="77"/>
      <c r="P30" s="122"/>
      <c r="Q30" s="78"/>
      <c r="R30" s="79"/>
      <c r="S30" s="78"/>
      <c r="T30" s="118"/>
      <c r="U30" s="158"/>
      <c r="V30" s="165"/>
      <c r="W30" s="164"/>
      <c r="X30" s="171"/>
      <c r="Y30" s="171"/>
      <c r="Z30" s="209"/>
      <c r="AA30" s="171"/>
      <c r="AB30" s="171"/>
      <c r="AC30" s="171"/>
      <c r="AD30" s="171"/>
      <c r="AE30" s="171"/>
      <c r="AF30" s="171"/>
      <c r="AG30" s="251"/>
      <c r="AH30" s="251"/>
      <c r="AI30" s="64"/>
      <c r="AJ30" s="459"/>
      <c r="AK30" s="464"/>
      <c r="AL30" s="200"/>
    </row>
    <row r="31" spans="1:38" ht="25.2" customHeight="1" x14ac:dyDescent="0.4">
      <c r="A31" s="74"/>
      <c r="B31" s="74"/>
      <c r="C31" s="74"/>
      <c r="D31" s="74"/>
      <c r="E31" s="98"/>
      <c r="F31" s="75"/>
      <c r="G31" s="75"/>
      <c r="H31" s="131"/>
      <c r="I31" s="76"/>
      <c r="J31" s="76"/>
      <c r="K31" s="76"/>
      <c r="L31" s="128"/>
      <c r="M31" s="77"/>
      <c r="N31" s="77"/>
      <c r="O31" s="77"/>
      <c r="P31" s="122"/>
      <c r="Q31" s="80"/>
      <c r="R31" s="188" t="s">
        <v>408</v>
      </c>
      <c r="S31" s="80">
        <f>1-S34</f>
        <v>0.76824760000000003</v>
      </c>
      <c r="T31" s="117">
        <f>P33*S31</f>
        <v>5020.219494564295</v>
      </c>
      <c r="U31" s="176">
        <f>G41*K36*O33*S31</f>
        <v>9.8259552513490483E-3</v>
      </c>
      <c r="V31" s="168">
        <f>S32+O34+K37+G42</f>
        <v>14.781806433333333</v>
      </c>
      <c r="W31" s="168">
        <f>52-V31</f>
        <v>37.21819356666667</v>
      </c>
      <c r="X31" s="169" t="e">
        <f>(((V31*#REF!)/52))+((W31*#REF!)/52)</f>
        <v>#REF!</v>
      </c>
      <c r="Y31" s="169" t="e">
        <f t="shared" si="2"/>
        <v>#REF!</v>
      </c>
      <c r="Z31" s="208">
        <f>T31</f>
        <v>5020.219494564295</v>
      </c>
      <c r="AA31" s="169">
        <f>(3.177062/12)*52</f>
        <v>13.767268666666666</v>
      </c>
      <c r="AB31" s="171">
        <f t="shared" si="4"/>
        <v>38.232731333333334</v>
      </c>
      <c r="AC31" s="171" t="e">
        <f>(((AA31*#REF!)/52))+((AB31*#REF!)/52)</f>
        <v>#REF!</v>
      </c>
      <c r="AD31" s="171" t="e">
        <f t="shared" si="5"/>
        <v>#REF!</v>
      </c>
      <c r="AE31" s="169">
        <v>16.87435</v>
      </c>
      <c r="AF31" s="169">
        <v>159.23650000000001</v>
      </c>
      <c r="AG31" s="251">
        <f t="shared" si="6"/>
        <v>2192.2516770396669</v>
      </c>
      <c r="AH31" s="251">
        <f t="shared" si="3"/>
        <v>11005584.606065804</v>
      </c>
      <c r="AI31" s="64"/>
      <c r="AJ31" s="459"/>
      <c r="AK31" s="465"/>
      <c r="AL31" s="204"/>
    </row>
    <row r="32" spans="1:38" ht="25.2" customHeight="1" x14ac:dyDescent="0.35">
      <c r="A32" s="74"/>
      <c r="B32" s="74"/>
      <c r="C32" s="74"/>
      <c r="D32" s="74"/>
      <c r="E32" s="98"/>
      <c r="F32" s="75"/>
      <c r="G32" s="75"/>
      <c r="H32" s="131"/>
      <c r="I32" s="76"/>
      <c r="J32" s="76"/>
      <c r="K32" s="76"/>
      <c r="L32" s="128"/>
      <c r="M32" s="77"/>
      <c r="N32" s="81"/>
      <c r="O32" s="77"/>
      <c r="P32" s="122"/>
      <c r="Q32" s="82"/>
      <c r="R32" s="78" t="s">
        <v>412</v>
      </c>
      <c r="S32" s="78">
        <f>(0.1005696/3)*13</f>
        <v>0.43580159999999996</v>
      </c>
      <c r="T32" s="118"/>
      <c r="U32" s="158"/>
      <c r="V32" s="165"/>
      <c r="W32" s="164"/>
      <c r="X32" s="171"/>
      <c r="Y32" s="171"/>
      <c r="Z32" s="209"/>
      <c r="AA32" s="171"/>
      <c r="AB32" s="229"/>
      <c r="AC32" s="229"/>
      <c r="AD32" s="229"/>
      <c r="AE32" s="171"/>
      <c r="AF32" s="171"/>
      <c r="AG32" s="253"/>
      <c r="AH32" s="253"/>
      <c r="AI32" s="64"/>
      <c r="AJ32" s="64"/>
      <c r="AK32" s="64"/>
      <c r="AL32" s="64"/>
    </row>
    <row r="33" spans="1:38" ht="25.2" customHeight="1" x14ac:dyDescent="0.35">
      <c r="A33" s="74"/>
      <c r="B33" s="74"/>
      <c r="C33" s="74"/>
      <c r="D33" s="74"/>
      <c r="E33" s="98"/>
      <c r="F33" s="75"/>
      <c r="G33" s="75"/>
      <c r="H33" s="131"/>
      <c r="I33" s="76"/>
      <c r="J33" s="76"/>
      <c r="K33" s="76"/>
      <c r="L33" s="128"/>
      <c r="M33" s="83"/>
      <c r="N33" s="187" t="s">
        <v>408</v>
      </c>
      <c r="O33" s="83">
        <f>1-O39</f>
        <v>0.76084600000000002</v>
      </c>
      <c r="P33" s="116">
        <f>L36*O33</f>
        <v>6534.6373936791924</v>
      </c>
      <c r="Q33" s="82"/>
      <c r="R33" s="79"/>
      <c r="S33" s="78"/>
      <c r="T33" s="118"/>
      <c r="U33" s="158"/>
      <c r="V33" s="165"/>
      <c r="W33" s="164"/>
      <c r="X33" s="171"/>
      <c r="Y33" s="171"/>
      <c r="Z33" s="209"/>
      <c r="AA33" s="171"/>
      <c r="AB33" s="171"/>
      <c r="AC33" s="171"/>
      <c r="AD33" s="171"/>
      <c r="AE33" s="171"/>
      <c r="AF33" s="171"/>
      <c r="AG33" s="251"/>
      <c r="AH33" s="251"/>
      <c r="AI33" s="64"/>
      <c r="AJ33" s="64"/>
      <c r="AK33" s="64"/>
      <c r="AL33" s="64"/>
    </row>
    <row r="34" spans="1:38" ht="25.2" customHeight="1" x14ac:dyDescent="0.35">
      <c r="A34" s="74"/>
      <c r="B34" s="74"/>
      <c r="C34" s="74"/>
      <c r="D34" s="74"/>
      <c r="E34" s="98"/>
      <c r="F34" s="75"/>
      <c r="G34" s="75"/>
      <c r="H34" s="131"/>
      <c r="I34" s="76"/>
      <c r="J34" s="76"/>
      <c r="K34" s="76"/>
      <c r="L34" s="128"/>
      <c r="M34" s="85"/>
      <c r="N34" s="77" t="s">
        <v>412</v>
      </c>
      <c r="O34" s="77">
        <f>(0.2880168/3)*13</f>
        <v>1.2480728000000001</v>
      </c>
      <c r="P34" s="122"/>
      <c r="Q34" s="86"/>
      <c r="R34" s="188" t="s">
        <v>396</v>
      </c>
      <c r="S34" s="80">
        <v>0.2317524</v>
      </c>
      <c r="T34" s="117">
        <f>P33*S34</f>
        <v>1514.4178991148976</v>
      </c>
      <c r="U34" s="176">
        <f>G41*K36*O33*S34</f>
        <v>2.9641338440793631E-3</v>
      </c>
      <c r="V34" s="168">
        <f>S35+O34+K37+G42</f>
        <v>25.802545166666668</v>
      </c>
      <c r="W34" s="168">
        <f>52-V34</f>
        <v>26.197454833333332</v>
      </c>
      <c r="X34" s="169" t="e">
        <f>(((V34*#REF!)/52))+((W34*#REF!)/52)</f>
        <v>#REF!</v>
      </c>
      <c r="Y34" s="169" t="e">
        <f t="shared" si="2"/>
        <v>#REF!</v>
      </c>
      <c r="Z34" s="208">
        <f>T34</f>
        <v>1514.4178991148976</v>
      </c>
      <c r="AA34" s="169">
        <f>(5.797426/12)*52</f>
        <v>25.122179333333332</v>
      </c>
      <c r="AB34" s="171">
        <f t="shared" si="4"/>
        <v>26.877820666666668</v>
      </c>
      <c r="AC34" s="171" t="e">
        <f>(((AA34*#REF!)/52))+((AB34*#REF!)/52)</f>
        <v>#REF!</v>
      </c>
      <c r="AD34" s="171" t="e">
        <f t="shared" si="5"/>
        <v>#REF!</v>
      </c>
      <c r="AE34" s="169">
        <v>26.20918</v>
      </c>
      <c r="AF34" s="169">
        <v>246.09389999999999</v>
      </c>
      <c r="AG34" s="251">
        <f t="shared" si="6"/>
        <v>6182.4150886393991</v>
      </c>
      <c r="AH34" s="251">
        <f t="shared" si="3"/>
        <v>9362760.069993522</v>
      </c>
      <c r="AI34" s="64"/>
      <c r="AJ34" s="64"/>
      <c r="AK34" s="64"/>
      <c r="AL34" s="64"/>
    </row>
    <row r="35" spans="1:38" ht="25.2" customHeight="1" x14ac:dyDescent="0.35">
      <c r="A35" s="74"/>
      <c r="B35" s="74"/>
      <c r="C35" s="74"/>
      <c r="D35" s="74"/>
      <c r="E35" s="98"/>
      <c r="F35" s="75"/>
      <c r="G35" s="75"/>
      <c r="H35" s="131"/>
      <c r="I35" s="76"/>
      <c r="J35" s="87"/>
      <c r="K35" s="76"/>
      <c r="L35" s="128"/>
      <c r="M35" s="85"/>
      <c r="N35" s="77"/>
      <c r="O35" s="77"/>
      <c r="P35" s="122"/>
      <c r="Q35" s="78"/>
      <c r="R35" s="78" t="s">
        <v>412</v>
      </c>
      <c r="S35" s="78">
        <f>(2.643817/3)*13</f>
        <v>11.456540333333333</v>
      </c>
      <c r="T35" s="118"/>
      <c r="U35" s="158"/>
      <c r="V35" s="165"/>
      <c r="W35" s="165"/>
      <c r="X35" s="171"/>
      <c r="Y35" s="171"/>
      <c r="Z35" s="209"/>
      <c r="AA35" s="171"/>
      <c r="AB35" s="229"/>
      <c r="AC35" s="229"/>
      <c r="AD35" s="229"/>
      <c r="AE35" s="171"/>
      <c r="AF35" s="171"/>
      <c r="AG35" s="253"/>
      <c r="AH35" s="253"/>
      <c r="AI35" s="64"/>
      <c r="AJ35" s="64"/>
      <c r="AK35" s="64"/>
      <c r="AL35" s="64"/>
    </row>
    <row r="36" spans="1:38" ht="25.2" customHeight="1" x14ac:dyDescent="0.35">
      <c r="A36" s="74"/>
      <c r="B36" s="74"/>
      <c r="C36" s="74"/>
      <c r="D36" s="74"/>
      <c r="E36" s="98"/>
      <c r="F36" s="75"/>
      <c r="G36" s="75"/>
      <c r="H36" s="131"/>
      <c r="I36" s="90"/>
      <c r="J36" s="186" t="s">
        <v>408</v>
      </c>
      <c r="K36" s="90">
        <f>1-K48</f>
        <v>0.26280349999999997</v>
      </c>
      <c r="L36" s="115">
        <f>H41*K36</f>
        <v>8588.6465772037864</v>
      </c>
      <c r="M36" s="85"/>
      <c r="N36" s="77"/>
      <c r="O36" s="77"/>
      <c r="P36" s="122"/>
      <c r="Q36" s="78"/>
      <c r="R36" s="79"/>
      <c r="S36" s="78"/>
      <c r="T36" s="118"/>
      <c r="U36" s="158"/>
      <c r="V36" s="165"/>
      <c r="W36" s="165"/>
      <c r="X36" s="171"/>
      <c r="Y36" s="171"/>
      <c r="Z36" s="209"/>
      <c r="AA36" s="171"/>
      <c r="AB36" s="171"/>
      <c r="AC36" s="171"/>
      <c r="AD36" s="171"/>
      <c r="AE36" s="171"/>
      <c r="AF36" s="171"/>
      <c r="AG36" s="251"/>
      <c r="AH36" s="251"/>
      <c r="AI36" s="64"/>
      <c r="AJ36" s="64"/>
      <c r="AK36" s="64"/>
      <c r="AL36" s="64"/>
    </row>
    <row r="37" spans="1:38" ht="25.2" customHeight="1" x14ac:dyDescent="0.35">
      <c r="A37" s="74"/>
      <c r="B37" s="74"/>
      <c r="C37" s="74"/>
      <c r="D37" s="74"/>
      <c r="E37" s="98"/>
      <c r="F37" s="75"/>
      <c r="G37" s="75"/>
      <c r="H37" s="131"/>
      <c r="I37" s="91"/>
      <c r="J37" s="76" t="s">
        <v>412</v>
      </c>
      <c r="K37" s="76">
        <f>(0.6623687/3)*13</f>
        <v>2.870264366666667</v>
      </c>
      <c r="L37" s="128"/>
      <c r="M37" s="85"/>
      <c r="N37" s="77"/>
      <c r="O37" s="77"/>
      <c r="P37" s="122"/>
      <c r="Q37" s="80"/>
      <c r="R37" s="188" t="s">
        <v>408</v>
      </c>
      <c r="S37" s="80">
        <f>1-S40</f>
        <v>2.2656400000000021E-2</v>
      </c>
      <c r="T37" s="219">
        <f>P39*S37</f>
        <v>46.536453665606665</v>
      </c>
      <c r="U37" s="176">
        <f>G41*K36*O39*S37</f>
        <v>9.1084684996311217E-5</v>
      </c>
      <c r="V37" s="168">
        <f>S38+O40+K37+G42</f>
        <v>34.307319366666668</v>
      </c>
      <c r="W37" s="168">
        <f>52-V37</f>
        <v>17.692680633333332</v>
      </c>
      <c r="X37" s="169" t="e">
        <f>(((V37*#REF!)/52))+((W37*#REF!)/52)</f>
        <v>#REF!</v>
      </c>
      <c r="Y37" s="169" t="e">
        <f t="shared" si="2"/>
        <v>#REF!</v>
      </c>
      <c r="Z37" s="218">
        <f>T37</f>
        <v>46.536453665606665</v>
      </c>
      <c r="AA37" s="169">
        <f>(9.859517/12)*52</f>
        <v>42.724573666666672</v>
      </c>
      <c r="AB37" s="171">
        <f t="shared" si="4"/>
        <v>9.2754263333333284</v>
      </c>
      <c r="AC37" s="171" t="e">
        <f>(((AA37*#REF!)/52))+((AB37*#REF!)/52)</f>
        <v>#REF!</v>
      </c>
      <c r="AD37" s="171" t="e">
        <f t="shared" si="5"/>
        <v>#REF!</v>
      </c>
      <c r="AE37" s="169">
        <v>20</v>
      </c>
      <c r="AF37" s="169">
        <v>147.5745</v>
      </c>
      <c r="AG37" s="251">
        <f t="shared" si="6"/>
        <v>6305.0575965715007</v>
      </c>
      <c r="AH37" s="251">
        <f t="shared" si="3"/>
        <v>293415.02070183097</v>
      </c>
      <c r="AI37" s="64"/>
      <c r="AJ37" s="64"/>
      <c r="AK37" s="64"/>
      <c r="AL37" s="64"/>
    </row>
    <row r="38" spans="1:38" ht="25.2" customHeight="1" x14ac:dyDescent="0.35">
      <c r="A38" s="74"/>
      <c r="B38" s="74"/>
      <c r="C38" s="74"/>
      <c r="D38" s="74"/>
      <c r="E38" s="98"/>
      <c r="F38" s="75"/>
      <c r="G38" s="75"/>
      <c r="H38" s="131"/>
      <c r="I38" s="92"/>
      <c r="J38" s="76"/>
      <c r="K38" s="76"/>
      <c r="L38" s="128"/>
      <c r="M38" s="85"/>
      <c r="N38" s="81"/>
      <c r="O38" s="77"/>
      <c r="P38" s="122"/>
      <c r="Q38" s="82"/>
      <c r="R38" s="78" t="s">
        <v>412</v>
      </c>
      <c r="S38" s="78">
        <f>(2.401251/3)*13</f>
        <v>10.405420999999999</v>
      </c>
      <c r="T38" s="118"/>
      <c r="U38" s="158"/>
      <c r="V38" s="165"/>
      <c r="W38" s="164"/>
      <c r="X38" s="171"/>
      <c r="Y38" s="171"/>
      <c r="Z38" s="209"/>
      <c r="AA38" s="171"/>
      <c r="AB38" s="229"/>
      <c r="AC38" s="229"/>
      <c r="AD38" s="229"/>
      <c r="AE38" s="171"/>
      <c r="AF38" s="171"/>
      <c r="AG38" s="253"/>
      <c r="AH38" s="253"/>
      <c r="AI38" s="64"/>
      <c r="AJ38" s="64"/>
      <c r="AK38" s="64"/>
      <c r="AL38" s="64"/>
    </row>
    <row r="39" spans="1:38" ht="25.2" customHeight="1" x14ac:dyDescent="0.35">
      <c r="A39" s="74"/>
      <c r="B39" s="74"/>
      <c r="C39" s="74"/>
      <c r="D39" s="74"/>
      <c r="E39" s="98"/>
      <c r="F39" s="75"/>
      <c r="G39" s="75"/>
      <c r="H39" s="131"/>
      <c r="I39" s="92"/>
      <c r="J39" s="76"/>
      <c r="K39" s="76"/>
      <c r="L39" s="128"/>
      <c r="M39" s="93"/>
      <c r="N39" s="187" t="s">
        <v>396</v>
      </c>
      <c r="O39" s="83">
        <v>0.23915400000000001</v>
      </c>
      <c r="P39" s="116">
        <f>L36*O39</f>
        <v>2054.0091835245944</v>
      </c>
      <c r="Q39" s="82"/>
      <c r="R39" s="79"/>
      <c r="S39" s="78"/>
      <c r="T39" s="118"/>
      <c r="U39" s="158"/>
      <c r="V39" s="165"/>
      <c r="W39" s="164"/>
      <c r="X39" s="171"/>
      <c r="Y39" s="171"/>
      <c r="Z39" s="209"/>
      <c r="AA39" s="171"/>
      <c r="AB39" s="171"/>
      <c r="AC39" s="171"/>
      <c r="AD39" s="171"/>
      <c r="AE39" s="171"/>
      <c r="AF39" s="171"/>
      <c r="AG39" s="251"/>
      <c r="AH39" s="251"/>
      <c r="AI39" s="64"/>
      <c r="AJ39" s="64"/>
      <c r="AK39" s="64"/>
      <c r="AL39" s="64"/>
    </row>
    <row r="40" spans="1:38" ht="25.2" customHeight="1" x14ac:dyDescent="0.35">
      <c r="A40" s="74"/>
      <c r="B40" s="74"/>
      <c r="C40" s="74"/>
      <c r="D40" s="74"/>
      <c r="E40" s="98"/>
      <c r="F40" s="106"/>
      <c r="G40" s="75"/>
      <c r="H40" s="131"/>
      <c r="I40" s="92"/>
      <c r="J40" s="76"/>
      <c r="K40" s="76"/>
      <c r="L40" s="128"/>
      <c r="M40" s="77"/>
      <c r="N40" s="77" t="s">
        <v>412</v>
      </c>
      <c r="O40" s="77">
        <f>(2.493223/3)*13</f>
        <v>10.803966333333333</v>
      </c>
      <c r="P40" s="122"/>
      <c r="Q40" s="86"/>
      <c r="R40" s="188" t="s">
        <v>396</v>
      </c>
      <c r="S40" s="80">
        <v>0.97734359999999998</v>
      </c>
      <c r="T40" s="117">
        <f>P39*S40</f>
        <v>2007.4727298589878</v>
      </c>
      <c r="U40" s="176">
        <f>G41*K36*O39*S40</f>
        <v>3.9291782427552787E-3</v>
      </c>
      <c r="V40" s="168">
        <f>S41+O40+K37+G42</f>
        <v>36.901898366666671</v>
      </c>
      <c r="W40" s="168">
        <f>52-V40</f>
        <v>15.098101633333329</v>
      </c>
      <c r="X40" s="169" t="e">
        <f>(((V40*#REF!)/52))+((W40*#REF!)/52)</f>
        <v>#REF!</v>
      </c>
      <c r="Y40" s="169" t="e">
        <f t="shared" si="2"/>
        <v>#REF!</v>
      </c>
      <c r="Z40" s="208">
        <f>T40</f>
        <v>2007.4727298589878</v>
      </c>
      <c r="AA40" s="169">
        <f>(8.952209/12)*52</f>
        <v>38.79290566666667</v>
      </c>
      <c r="AB40" s="171">
        <f t="shared" si="4"/>
        <v>13.20709433333333</v>
      </c>
      <c r="AC40" s="171" t="e">
        <f>(((AA40*#REF!)/52))+((AB40*#REF!)/52)</f>
        <v>#REF!</v>
      </c>
      <c r="AD40" s="171" t="e">
        <f t="shared" si="5"/>
        <v>#REF!</v>
      </c>
      <c r="AE40" s="169">
        <v>23.368510000000001</v>
      </c>
      <c r="AF40" s="169">
        <v>290.74290000000002</v>
      </c>
      <c r="AG40" s="251">
        <f t="shared" si="6"/>
        <v>11278.761892953102</v>
      </c>
      <c r="AH40" s="251">
        <f t="shared" si="3"/>
        <v>22641806.926676087</v>
      </c>
      <c r="AI40" s="64"/>
      <c r="AJ40" s="64"/>
      <c r="AK40" s="64"/>
      <c r="AL40" s="64"/>
    </row>
    <row r="41" spans="1:38" ht="25.2" customHeight="1" x14ac:dyDescent="0.35">
      <c r="A41" s="74"/>
      <c r="B41" s="74"/>
      <c r="C41" s="74"/>
      <c r="D41" s="74"/>
      <c r="E41" s="107"/>
      <c r="F41" s="184" t="s">
        <v>396</v>
      </c>
      <c r="G41" s="97">
        <v>6.3965480000000005E-2</v>
      </c>
      <c r="H41" s="114">
        <f>C28*G41</f>
        <v>32680.868318739238</v>
      </c>
      <c r="I41" s="92"/>
      <c r="J41" s="76"/>
      <c r="K41" s="76"/>
      <c r="L41" s="128"/>
      <c r="M41" s="77"/>
      <c r="N41" s="77"/>
      <c r="O41" s="77"/>
      <c r="P41" s="122"/>
      <c r="Q41" s="78"/>
      <c r="R41" s="78" t="s">
        <v>412</v>
      </c>
      <c r="S41" s="78">
        <f>(3/3)*13</f>
        <v>13</v>
      </c>
      <c r="T41" s="118"/>
      <c r="U41" s="158"/>
      <c r="V41" s="165"/>
      <c r="W41" s="164"/>
      <c r="X41" s="171"/>
      <c r="Y41" s="171"/>
      <c r="Z41" s="209"/>
      <c r="AA41" s="171"/>
      <c r="AB41" s="229"/>
      <c r="AC41" s="229"/>
      <c r="AD41" s="229"/>
      <c r="AE41" s="171"/>
      <c r="AF41" s="171"/>
      <c r="AG41" s="253"/>
      <c r="AH41" s="253"/>
      <c r="AI41" s="64"/>
      <c r="AJ41" s="64"/>
      <c r="AK41" s="64"/>
      <c r="AL41" s="64"/>
    </row>
    <row r="42" spans="1:38" ht="25.2" customHeight="1" x14ac:dyDescent="0.35">
      <c r="A42" s="74"/>
      <c r="B42" s="74"/>
      <c r="C42" s="74"/>
      <c r="D42" s="74"/>
      <c r="E42" s="75"/>
      <c r="F42" s="75" t="s">
        <v>412</v>
      </c>
      <c r="G42" s="75">
        <f>(2.360231/3)*13</f>
        <v>10.227667666666667</v>
      </c>
      <c r="H42" s="131"/>
      <c r="I42" s="92"/>
      <c r="J42" s="76"/>
      <c r="K42" s="76"/>
      <c r="L42" s="128"/>
      <c r="M42" s="77"/>
      <c r="N42" s="77"/>
      <c r="O42" s="77"/>
      <c r="P42" s="122"/>
      <c r="Q42" s="78"/>
      <c r="R42" s="79"/>
      <c r="S42" s="78"/>
      <c r="T42" s="118"/>
      <c r="U42" s="158"/>
      <c r="V42" s="165"/>
      <c r="W42" s="164"/>
      <c r="X42" s="171"/>
      <c r="Y42" s="171"/>
      <c r="Z42" s="209"/>
      <c r="AA42" s="171"/>
      <c r="AB42" s="171"/>
      <c r="AC42" s="171"/>
      <c r="AD42" s="171"/>
      <c r="AE42" s="171"/>
      <c r="AF42" s="171"/>
      <c r="AG42" s="251"/>
      <c r="AH42" s="251"/>
      <c r="AI42" s="64"/>
      <c r="AJ42" s="64"/>
      <c r="AK42" s="64"/>
      <c r="AL42" s="64"/>
    </row>
    <row r="43" spans="1:38" ht="25.2" customHeight="1" x14ac:dyDescent="0.35">
      <c r="A43" s="74"/>
      <c r="B43" s="74"/>
      <c r="C43" s="74"/>
      <c r="D43" s="74"/>
      <c r="E43" s="75"/>
      <c r="F43" s="75"/>
      <c r="G43" s="75"/>
      <c r="H43" s="131"/>
      <c r="I43" s="92"/>
      <c r="J43" s="76"/>
      <c r="K43" s="76"/>
      <c r="L43" s="128"/>
      <c r="M43" s="77"/>
      <c r="N43" s="77"/>
      <c r="O43" s="77"/>
      <c r="P43" s="122"/>
      <c r="Q43" s="80"/>
      <c r="R43" s="188" t="s">
        <v>408</v>
      </c>
      <c r="S43" s="80">
        <f>1-S46</f>
        <v>0.89696470000000006</v>
      </c>
      <c r="T43" s="117">
        <f>P45*S43</f>
        <v>3135.5622381990715</v>
      </c>
      <c r="U43" s="176">
        <f>G41*K48*O45*S43</f>
        <v>6.1371607902251562E-3</v>
      </c>
      <c r="V43" s="168">
        <f>S44+O46+K49+G42</f>
        <v>26.690534866666667</v>
      </c>
      <c r="W43" s="168">
        <f>52-V43</f>
        <v>25.309465133333333</v>
      </c>
      <c r="X43" s="169" t="e">
        <f>(((V43*#REF!)/52))+((W43*#REF!)/52)</f>
        <v>#REF!</v>
      </c>
      <c r="Y43" s="169" t="e">
        <f t="shared" si="2"/>
        <v>#REF!</v>
      </c>
      <c r="Z43" s="208">
        <f>T43</f>
        <v>3135.5622381990715</v>
      </c>
      <c r="AA43" s="169">
        <f>(5.943303/12)*52</f>
        <v>25.754313</v>
      </c>
      <c r="AB43" s="171">
        <f t="shared" si="4"/>
        <v>26.245687</v>
      </c>
      <c r="AC43" s="171" t="e">
        <f>(((AA43*#REF!)/52))+((AB43*#REF!)/52)</f>
        <v>#REF!</v>
      </c>
      <c r="AD43" s="171" t="e">
        <f t="shared" si="5"/>
        <v>#REF!</v>
      </c>
      <c r="AE43" s="169">
        <v>13.27657</v>
      </c>
      <c r="AF43" s="169">
        <v>153.1078</v>
      </c>
      <c r="AG43" s="251">
        <f t="shared" si="6"/>
        <v>3943.1862039414</v>
      </c>
      <c r="AH43" s="251">
        <f t="shared" si="3"/>
        <v>12364105.759266196</v>
      </c>
      <c r="AI43" s="64"/>
      <c r="AJ43" s="64"/>
      <c r="AK43" s="64"/>
      <c r="AL43" s="64"/>
    </row>
    <row r="44" spans="1:38" ht="25.2" customHeight="1" x14ac:dyDescent="0.35">
      <c r="A44" s="74"/>
      <c r="B44" s="74"/>
      <c r="C44" s="74"/>
      <c r="D44" s="74"/>
      <c r="E44" s="75"/>
      <c r="F44" s="75"/>
      <c r="G44" s="75"/>
      <c r="H44" s="131"/>
      <c r="I44" s="92"/>
      <c r="J44" s="76"/>
      <c r="K44" s="76"/>
      <c r="L44" s="128"/>
      <c r="M44" s="77"/>
      <c r="N44" s="81"/>
      <c r="O44" s="77"/>
      <c r="P44" s="122"/>
      <c r="Q44" s="82"/>
      <c r="R44" s="78" t="s">
        <v>412</v>
      </c>
      <c r="S44" s="78">
        <f>(0/3)*13</f>
        <v>0</v>
      </c>
      <c r="T44" s="118"/>
      <c r="U44" s="158"/>
      <c r="V44" s="165"/>
      <c r="W44" s="164"/>
      <c r="X44" s="171"/>
      <c r="Y44" s="171"/>
      <c r="Z44" s="209"/>
      <c r="AA44" s="171"/>
      <c r="AB44" s="229"/>
      <c r="AC44" s="229"/>
      <c r="AD44" s="229"/>
      <c r="AE44" s="171"/>
      <c r="AF44" s="171"/>
      <c r="AG44" s="253"/>
      <c r="AH44" s="253"/>
      <c r="AI44" s="64"/>
      <c r="AJ44" s="64"/>
      <c r="AK44" s="64"/>
      <c r="AL44" s="64"/>
    </row>
    <row r="45" spans="1:38" ht="25.2" customHeight="1" x14ac:dyDescent="0.35">
      <c r="A45" s="74"/>
      <c r="B45" s="74"/>
      <c r="C45" s="74"/>
      <c r="D45" s="74"/>
      <c r="E45" s="75"/>
      <c r="F45" s="75"/>
      <c r="G45" s="75"/>
      <c r="H45" s="131"/>
      <c r="I45" s="92"/>
      <c r="J45" s="76"/>
      <c r="K45" s="76"/>
      <c r="L45" s="128"/>
      <c r="M45" s="83"/>
      <c r="N45" s="187" t="s">
        <v>408</v>
      </c>
      <c r="O45" s="83">
        <f>1-O51</f>
        <v>0.14509859999999997</v>
      </c>
      <c r="P45" s="116">
        <f>L48*O45</f>
        <v>3495.7476455863552</v>
      </c>
      <c r="Q45" s="82"/>
      <c r="R45" s="79"/>
      <c r="S45" s="78"/>
      <c r="T45" s="118"/>
      <c r="U45" s="158"/>
      <c r="V45" s="165"/>
      <c r="W45" s="164"/>
      <c r="X45" s="171"/>
      <c r="Y45" s="171"/>
      <c r="Z45" s="209"/>
      <c r="AA45" s="171"/>
      <c r="AB45" s="171"/>
      <c r="AC45" s="171"/>
      <c r="AD45" s="171"/>
      <c r="AE45" s="171"/>
      <c r="AF45" s="171"/>
      <c r="AG45" s="251"/>
      <c r="AH45" s="251"/>
      <c r="AI45" s="64"/>
      <c r="AJ45" s="64"/>
      <c r="AK45" s="64"/>
      <c r="AL45" s="64"/>
    </row>
    <row r="46" spans="1:38" ht="25.2" customHeight="1" x14ac:dyDescent="0.35">
      <c r="A46" s="74"/>
      <c r="B46" s="74"/>
      <c r="C46" s="74"/>
      <c r="D46" s="74"/>
      <c r="E46" s="75"/>
      <c r="F46" s="75"/>
      <c r="G46" s="75"/>
      <c r="H46" s="131"/>
      <c r="I46" s="92"/>
      <c r="J46" s="76"/>
      <c r="K46" s="76"/>
      <c r="L46" s="128"/>
      <c r="M46" s="85"/>
      <c r="N46" s="77" t="s">
        <v>412</v>
      </c>
      <c r="O46" s="77">
        <f>(0.9284672/3)*13</f>
        <v>4.0233578666666672</v>
      </c>
      <c r="P46" s="122"/>
      <c r="Q46" s="86"/>
      <c r="R46" s="188" t="s">
        <v>396</v>
      </c>
      <c r="S46" s="80">
        <v>0.1030353</v>
      </c>
      <c r="T46" s="117">
        <f>P45*S46</f>
        <v>360.18540738728376</v>
      </c>
      <c r="U46" s="176">
        <f>G41*K48*O45*S46</f>
        <v>7.0498226203225824E-4</v>
      </c>
      <c r="V46" s="168">
        <f>S47+O46+K49+G42</f>
        <v>38.410663200000002</v>
      </c>
      <c r="W46" s="168">
        <f>52-V46</f>
        <v>13.589336799999998</v>
      </c>
      <c r="X46" s="169" t="e">
        <f>(((V46*#REF!)/52))+((W46*#REF!)/52)</f>
        <v>#REF!</v>
      </c>
      <c r="Y46" s="169" t="e">
        <f t="shared" si="2"/>
        <v>#REF!</v>
      </c>
      <c r="Z46" s="208">
        <f>T46</f>
        <v>360.18540738728376</v>
      </c>
      <c r="AA46" s="169">
        <f>(8.66863/12)*52</f>
        <v>37.564063333333337</v>
      </c>
      <c r="AB46" s="171">
        <f t="shared" si="4"/>
        <v>14.435936666666663</v>
      </c>
      <c r="AC46" s="171" t="e">
        <f>(((AA46*#REF!)/52))+((AB46*#REF!)/52)</f>
        <v>#REF!</v>
      </c>
      <c r="AD46" s="171" t="e">
        <f t="shared" si="5"/>
        <v>#REF!</v>
      </c>
      <c r="AE46" s="169">
        <v>7.1461030000000001</v>
      </c>
      <c r="AF46" s="169">
        <v>173.25409999999999</v>
      </c>
      <c r="AG46" s="251">
        <f t="shared" si="6"/>
        <v>6508.1279851596673</v>
      </c>
      <c r="AH46" s="251">
        <f t="shared" si="3"/>
        <v>2344132.7296633171</v>
      </c>
      <c r="AI46" s="64"/>
      <c r="AJ46" s="64"/>
      <c r="AK46" s="64"/>
      <c r="AL46" s="64"/>
    </row>
    <row r="47" spans="1:38" ht="25.2" customHeight="1" x14ac:dyDescent="0.35">
      <c r="A47" s="74"/>
      <c r="B47" s="74"/>
      <c r="C47" s="74"/>
      <c r="D47" s="74"/>
      <c r="E47" s="75"/>
      <c r="F47" s="75"/>
      <c r="G47" s="75"/>
      <c r="H47" s="131"/>
      <c r="I47" s="92"/>
      <c r="J47" s="87"/>
      <c r="K47" s="76"/>
      <c r="L47" s="128"/>
      <c r="M47" s="85"/>
      <c r="N47" s="77"/>
      <c r="O47" s="77"/>
      <c r="P47" s="122"/>
      <c r="Q47" s="78"/>
      <c r="R47" s="78" t="s">
        <v>412</v>
      </c>
      <c r="S47" s="78">
        <f>(2.704645/3)*13</f>
        <v>11.720128333333335</v>
      </c>
      <c r="T47" s="118"/>
      <c r="U47" s="158"/>
      <c r="V47" s="165"/>
      <c r="W47" s="164"/>
      <c r="X47" s="171"/>
      <c r="Y47" s="171"/>
      <c r="Z47" s="209"/>
      <c r="AA47" s="171"/>
      <c r="AB47" s="229"/>
      <c r="AC47" s="229"/>
      <c r="AD47" s="229"/>
      <c r="AE47" s="171"/>
      <c r="AF47" s="171"/>
      <c r="AG47" s="253"/>
      <c r="AH47" s="253"/>
      <c r="AI47" s="64"/>
      <c r="AJ47" s="64"/>
      <c r="AK47" s="64"/>
      <c r="AL47" s="64"/>
    </row>
    <row r="48" spans="1:38" ht="25.2" customHeight="1" x14ac:dyDescent="0.35">
      <c r="A48" s="74"/>
      <c r="B48" s="74"/>
      <c r="C48" s="74"/>
      <c r="D48" s="74"/>
      <c r="E48" s="75"/>
      <c r="F48" s="75"/>
      <c r="G48" s="75"/>
      <c r="H48" s="131"/>
      <c r="I48" s="101"/>
      <c r="J48" s="186" t="s">
        <v>396</v>
      </c>
      <c r="K48" s="90">
        <v>0.73719650000000003</v>
      </c>
      <c r="L48" s="115">
        <f>H41*K48</f>
        <v>24092.221741535453</v>
      </c>
      <c r="M48" s="85"/>
      <c r="N48" s="77"/>
      <c r="O48" s="77"/>
      <c r="P48" s="122"/>
      <c r="Q48" s="78"/>
      <c r="R48" s="79"/>
      <c r="S48" s="78"/>
      <c r="T48" s="118"/>
      <c r="U48" s="158"/>
      <c r="V48" s="165"/>
      <c r="W48" s="164"/>
      <c r="X48" s="171"/>
      <c r="Y48" s="171"/>
      <c r="Z48" s="209"/>
      <c r="AA48" s="171"/>
      <c r="AB48" s="171"/>
      <c r="AC48" s="171"/>
      <c r="AD48" s="171"/>
      <c r="AE48" s="171"/>
      <c r="AF48" s="171"/>
      <c r="AG48" s="251"/>
      <c r="AH48" s="251"/>
      <c r="AI48" s="64"/>
      <c r="AJ48" s="64"/>
      <c r="AK48" s="64"/>
      <c r="AL48" s="64"/>
    </row>
    <row r="49" spans="1:38" ht="25.2" customHeight="1" x14ac:dyDescent="0.35">
      <c r="A49" s="74"/>
      <c r="B49" s="74"/>
      <c r="C49" s="74"/>
      <c r="D49" s="74"/>
      <c r="E49" s="75"/>
      <c r="F49" s="75"/>
      <c r="G49" s="75"/>
      <c r="H49" s="131"/>
      <c r="I49" s="76"/>
      <c r="J49" s="76" t="s">
        <v>412</v>
      </c>
      <c r="K49" s="76">
        <f>(2.870656/3)*13</f>
        <v>12.439509333333332</v>
      </c>
      <c r="L49" s="128"/>
      <c r="M49" s="85"/>
      <c r="N49" s="77"/>
      <c r="O49" s="77"/>
      <c r="P49" s="122"/>
      <c r="Q49" s="80"/>
      <c r="R49" s="188" t="s">
        <v>408</v>
      </c>
      <c r="S49" s="80">
        <f>1-S52</f>
        <v>6.3974199999999981E-2</v>
      </c>
      <c r="T49" s="117">
        <f>P51*S49</f>
        <v>1317.6429531090664</v>
      </c>
      <c r="U49" s="176">
        <f>G41*K48*O51*S49</f>
        <v>2.5789909601609514E-3</v>
      </c>
      <c r="V49" s="168">
        <f>S50+O52+K49+G42</f>
        <v>44.847534333333336</v>
      </c>
      <c r="W49" s="168">
        <f>52-V49</f>
        <v>7.1524656666666644</v>
      </c>
      <c r="X49" s="169" t="e">
        <f>(((V49*#REF!)/52))+((W49*#REF!)/52)</f>
        <v>#REF!</v>
      </c>
      <c r="Y49" s="169" t="e">
        <f t="shared" si="2"/>
        <v>#REF!</v>
      </c>
      <c r="Z49" s="208">
        <f>T49</f>
        <v>1317.6429531090664</v>
      </c>
      <c r="AA49" s="169">
        <f>(10.28766/12)*52</f>
        <v>44.579860000000004</v>
      </c>
      <c r="AB49" s="171">
        <f t="shared" si="4"/>
        <v>7.4201399999999964</v>
      </c>
      <c r="AC49" s="171" t="e">
        <f>(((AA49*#REF!)/52))+((AB49*#REF!)/52)</f>
        <v>#REF!</v>
      </c>
      <c r="AD49" s="171" t="e">
        <f t="shared" si="5"/>
        <v>#REF!</v>
      </c>
      <c r="AE49" s="169">
        <v>27.037210000000002</v>
      </c>
      <c r="AF49" s="227">
        <v>151.36799999999999</v>
      </c>
      <c r="AG49" s="251">
        <f t="shared" si="6"/>
        <v>6747.9642484800006</v>
      </c>
      <c r="AH49" s="251">
        <f t="shared" si="3"/>
        <v>8891407.5398415904</v>
      </c>
      <c r="AI49" s="64"/>
      <c r="AJ49" s="64"/>
      <c r="AK49" s="64"/>
      <c r="AL49" s="64"/>
    </row>
    <row r="50" spans="1:38" ht="25.2" customHeight="1" x14ac:dyDescent="0.35">
      <c r="A50" s="74"/>
      <c r="B50" s="74"/>
      <c r="C50" s="74"/>
      <c r="D50" s="74"/>
      <c r="E50" s="75"/>
      <c r="F50" s="75"/>
      <c r="G50" s="75"/>
      <c r="H50" s="131"/>
      <c r="I50" s="76"/>
      <c r="J50" s="76"/>
      <c r="K50" s="76"/>
      <c r="L50" s="128"/>
      <c r="M50" s="85"/>
      <c r="N50" s="81"/>
      <c r="O50" s="77"/>
      <c r="P50" s="122"/>
      <c r="Q50" s="82"/>
      <c r="R50" s="78" t="s">
        <v>412</v>
      </c>
      <c r="S50" s="78">
        <f>(2.323577/3)*13</f>
        <v>10.068833666666665</v>
      </c>
      <c r="T50" s="118"/>
      <c r="U50" s="158"/>
      <c r="V50" s="165"/>
      <c r="W50" s="164"/>
      <c r="X50" s="171"/>
      <c r="Y50" s="171"/>
      <c r="Z50" s="209"/>
      <c r="AA50" s="171"/>
      <c r="AB50" s="229"/>
      <c r="AC50" s="229"/>
      <c r="AD50" s="229"/>
      <c r="AE50" s="171"/>
      <c r="AF50" s="171"/>
      <c r="AG50" s="253"/>
      <c r="AH50" s="253"/>
      <c r="AI50" s="64"/>
      <c r="AJ50" s="64"/>
      <c r="AK50" s="64"/>
      <c r="AL50" s="64"/>
    </row>
    <row r="51" spans="1:38" ht="25.2" customHeight="1" x14ac:dyDescent="0.35">
      <c r="A51" s="74"/>
      <c r="B51" s="74"/>
      <c r="C51" s="74"/>
      <c r="D51" s="74"/>
      <c r="E51" s="75"/>
      <c r="F51" s="75"/>
      <c r="G51" s="75"/>
      <c r="H51" s="131"/>
      <c r="I51" s="76"/>
      <c r="J51" s="76"/>
      <c r="K51" s="76"/>
      <c r="L51" s="128"/>
      <c r="M51" s="93"/>
      <c r="N51" s="187" t="s">
        <v>396</v>
      </c>
      <c r="O51" s="83">
        <v>0.85490140000000003</v>
      </c>
      <c r="P51" s="116">
        <f>L48*O51</f>
        <v>20596.474095949099</v>
      </c>
      <c r="Q51" s="82"/>
      <c r="R51" s="79"/>
      <c r="S51" s="78"/>
      <c r="T51" s="118"/>
      <c r="U51" s="158"/>
      <c r="V51" s="165"/>
      <c r="W51" s="164"/>
      <c r="X51" s="171"/>
      <c r="Y51" s="171"/>
      <c r="Z51" s="209"/>
      <c r="AA51" s="171"/>
      <c r="AB51" s="171"/>
      <c r="AC51" s="171"/>
      <c r="AD51" s="171"/>
      <c r="AE51" s="171"/>
      <c r="AF51" s="171"/>
      <c r="AG51" s="251"/>
      <c r="AH51" s="251"/>
      <c r="AI51" s="64"/>
      <c r="AJ51" s="64"/>
      <c r="AK51" s="64"/>
      <c r="AL51" s="64"/>
    </row>
    <row r="52" spans="1:38" ht="25.2" customHeight="1" x14ac:dyDescent="0.35">
      <c r="A52" s="74"/>
      <c r="B52" s="74"/>
      <c r="C52" s="74"/>
      <c r="D52" s="74"/>
      <c r="E52" s="75"/>
      <c r="F52" s="75"/>
      <c r="G52" s="75"/>
      <c r="H52" s="131"/>
      <c r="I52" s="76"/>
      <c r="J52" s="76"/>
      <c r="K52" s="76"/>
      <c r="L52" s="128"/>
      <c r="M52" s="77"/>
      <c r="N52" s="77" t="s">
        <v>412</v>
      </c>
      <c r="O52" s="77">
        <f>(2.794967/3)*13</f>
        <v>12.111523666666669</v>
      </c>
      <c r="P52" s="122"/>
      <c r="Q52" s="86"/>
      <c r="R52" s="188" t="s">
        <v>396</v>
      </c>
      <c r="S52" s="80">
        <v>0.93602580000000002</v>
      </c>
      <c r="T52" s="117">
        <f>P51*S52</f>
        <v>19278.831142840034</v>
      </c>
      <c r="U52" s="176">
        <f>G41*K48*O51*S52</f>
        <v>3.7733993964401635E-2</v>
      </c>
      <c r="V52" s="168">
        <f>S53+O52+K49+G42</f>
        <v>47.434677333333333</v>
      </c>
      <c r="W52" s="168">
        <f>52-V52</f>
        <v>4.5653226666666669</v>
      </c>
      <c r="X52" s="169" t="e">
        <f>(((V52*#REF!)/52))+((W52*#REF!)/52)</f>
        <v>#REF!</v>
      </c>
      <c r="Y52" s="169" t="e">
        <f t="shared" si="2"/>
        <v>#REF!</v>
      </c>
      <c r="Z52" s="208">
        <f>T52</f>
        <v>19278.831142840034</v>
      </c>
      <c r="AA52" s="169">
        <f>(10.94869/12)*52</f>
        <v>47.44432333333333</v>
      </c>
      <c r="AB52" s="169">
        <f t="shared" si="4"/>
        <v>4.5556766666666704</v>
      </c>
      <c r="AC52" s="171" t="e">
        <f>(((AA52*#REF!)/52))+((AB52*#REF!)/52)</f>
        <v>#REF!</v>
      </c>
      <c r="AD52" s="171" t="e">
        <f t="shared" si="5"/>
        <v>#REF!</v>
      </c>
      <c r="AE52" s="169">
        <v>22.601949999999999</v>
      </c>
      <c r="AF52" s="169">
        <v>228.21190000000001</v>
      </c>
      <c r="AG52" s="249">
        <f t="shared" si="6"/>
        <v>10827.359172114333</v>
      </c>
      <c r="AH52" s="249">
        <f t="shared" si="3"/>
        <v>208738829.2020725</v>
      </c>
      <c r="AI52" s="64"/>
      <c r="AJ52" s="64"/>
      <c r="AK52" s="64"/>
      <c r="AL52" s="64"/>
    </row>
    <row r="53" spans="1:38" ht="25.2" customHeight="1" x14ac:dyDescent="0.35">
      <c r="A53" s="108"/>
      <c r="B53" s="108"/>
      <c r="C53" s="108"/>
      <c r="D53" s="108"/>
      <c r="E53" s="109"/>
      <c r="F53" s="109"/>
      <c r="G53" s="109"/>
      <c r="H53" s="133"/>
      <c r="I53" s="110"/>
      <c r="J53" s="110"/>
      <c r="K53" s="110"/>
      <c r="L53" s="129"/>
      <c r="M53" s="111"/>
      <c r="N53" s="111"/>
      <c r="O53" s="111"/>
      <c r="P53" s="124"/>
      <c r="Q53" s="112"/>
      <c r="R53" s="112" t="s">
        <v>412</v>
      </c>
      <c r="S53" s="160">
        <f>(2.92061/3)*13</f>
        <v>12.655976666666666</v>
      </c>
      <c r="T53" s="126"/>
      <c r="U53" s="120"/>
      <c r="W53" s="167"/>
      <c r="AC53" s="247"/>
      <c r="AD53" s="247"/>
      <c r="AI53" s="64"/>
      <c r="AJ53" s="64"/>
      <c r="AK53" s="64"/>
      <c r="AL53" s="64"/>
    </row>
    <row r="54" spans="1:38" ht="25.2" customHeight="1" x14ac:dyDescent="0.35">
      <c r="A54" s="64"/>
      <c r="B54" s="120"/>
      <c r="C54" s="120"/>
      <c r="D54" s="120"/>
      <c r="E54" s="120"/>
      <c r="G54" s="64"/>
      <c r="H54" s="100"/>
      <c r="I54" s="64"/>
      <c r="K54" s="64"/>
      <c r="L54" s="100"/>
      <c r="M54" s="64"/>
      <c r="O54" s="64"/>
      <c r="P54" s="100"/>
      <c r="Q54" s="64"/>
      <c r="S54" s="64"/>
      <c r="T54" s="100"/>
      <c r="U54" s="166"/>
      <c r="Z54" s="163" t="e">
        <f>SUM(Z7:Z52)</f>
        <v>#REF!</v>
      </c>
      <c r="AI54" s="64"/>
      <c r="AJ54" s="64"/>
      <c r="AK54" s="64"/>
      <c r="AL54" s="64"/>
    </row>
    <row r="55" spans="1:38" ht="25.2" customHeight="1" x14ac:dyDescent="0.45">
      <c r="U55" s="162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</row>
    <row r="56" spans="1:38" ht="25.2" customHeight="1" x14ac:dyDescent="0.45">
      <c r="C56" s="8" t="s">
        <v>390</v>
      </c>
      <c r="D56" s="8" t="s">
        <v>391</v>
      </c>
      <c r="E56" s="8" t="s">
        <v>392</v>
      </c>
      <c r="F56" s="8" t="s">
        <v>393</v>
      </c>
      <c r="H56"/>
      <c r="L56"/>
      <c r="P56"/>
      <c r="T56"/>
    </row>
    <row r="57" spans="1:38" ht="25.2" customHeight="1" x14ac:dyDescent="0.45">
      <c r="A57" s="448" t="s">
        <v>8</v>
      </c>
      <c r="B57" s="461"/>
      <c r="C57" s="136">
        <f>$C$28</f>
        <v>510914.1417955315</v>
      </c>
      <c r="D57" s="136">
        <f t="shared" ref="D57:E57" si="7">$C$28</f>
        <v>510914.1417955315</v>
      </c>
      <c r="E57" s="136">
        <f t="shared" si="7"/>
        <v>510914.1417955315</v>
      </c>
      <c r="F57" s="136">
        <f>$C$28</f>
        <v>510914.1417955315</v>
      </c>
      <c r="H57"/>
      <c r="L57"/>
      <c r="P57"/>
      <c r="T57"/>
    </row>
    <row r="58" spans="1:38" ht="25.2" customHeight="1" x14ac:dyDescent="0.45">
      <c r="A58" s="448" t="s">
        <v>406</v>
      </c>
      <c r="B58" s="461"/>
      <c r="C58" s="136">
        <f>H41</f>
        <v>32680.868318739238</v>
      </c>
      <c r="D58" s="136">
        <f>L24+L48</f>
        <v>45811.587572433695</v>
      </c>
      <c r="E58" s="136">
        <f>P15+P27+P39+P51</f>
        <v>55462.340128015989</v>
      </c>
      <c r="F58" s="136">
        <f>T10+T16+T22+T28+T34+T40+T46+T52</f>
        <v>61928.172893165072</v>
      </c>
      <c r="H58"/>
      <c r="L58"/>
      <c r="P58"/>
      <c r="R58" s="113"/>
      <c r="T58"/>
    </row>
    <row r="59" spans="1:38" ht="25.2" customHeight="1" x14ac:dyDescent="0.45">
      <c r="A59" s="448" t="s">
        <v>403</v>
      </c>
      <c r="B59" s="461"/>
      <c r="C59" s="137">
        <f>C58/C57</f>
        <v>6.3965480000000005E-2</v>
      </c>
      <c r="D59" s="137">
        <f t="shared" ref="D59:F59" si="8">D58/D57</f>
        <v>8.966592197161681E-2</v>
      </c>
      <c r="E59" s="137">
        <f t="shared" si="8"/>
        <v>0.10855510856110162</v>
      </c>
      <c r="F59" s="137">
        <f t="shared" si="8"/>
        <v>0.12121052800677576</v>
      </c>
      <c r="H59"/>
      <c r="L59"/>
      <c r="P59"/>
      <c r="T59"/>
    </row>
    <row r="60" spans="1:38" ht="25.2" customHeight="1" x14ac:dyDescent="0.45">
      <c r="A60" s="448" t="s">
        <v>424</v>
      </c>
      <c r="B60" s="461"/>
      <c r="C60" s="193">
        <f>$G$18*($H$17/$C$28)+$G$42*($H$41/$C$28)</f>
        <v>0.67491097048660653</v>
      </c>
      <c r="D60" s="138">
        <f>$K$13*($L$12/$C$28)+$K$25*($L$24/$C$28)+$K$37*($L$36/$C$28)+$K$49*($L$48/$C$28)</f>
        <v>1.0707954386094762</v>
      </c>
      <c r="E60" s="138">
        <f>$O$10*($P$9/$C$28)+$O$16*($P$15/$C$28)+$O$22*($P$21/$C$28)+$O$28*($P$27/$C$28)+$O$34*($P$33/$C$28)+$O$40*($P$39/$C$28)+$O$46*($P$45/$C$28)+$O$52*($P$51/$C$28)</f>
        <v>1.3488790994986015</v>
      </c>
      <c r="F60" s="138">
        <f>S8*(T7/C28)+S11*(T10/C28)+S14*(T13/C28)+S17*(T16/C28)+S20*(T19/C28)+S23*(T22/C28)+S26*(T25/C28)+S29*(T28/C28)+S32*(T31/C28) +S35*(T34/C28) +S38*(T37/C28) +S41*(T40/C28) +S44*(T43/C28) +S47*(T46/C28) +S50*(T49/C28) +S53*(T52/C28)</f>
        <v>1.6040194874329439</v>
      </c>
      <c r="H60"/>
      <c r="L60"/>
      <c r="P60"/>
      <c r="T60"/>
    </row>
    <row r="61" spans="1:38" ht="25.2" customHeight="1" x14ac:dyDescent="0.45">
      <c r="A61" s="448" t="s">
        <v>425</v>
      </c>
      <c r="B61" s="461"/>
      <c r="C61" s="138" t="e">
        <f>$C$60*#REF!</f>
        <v>#REF!</v>
      </c>
      <c r="D61" s="138" t="e">
        <f>$D$60*#REF!</f>
        <v>#REF!</v>
      </c>
      <c r="E61" s="138" t="e">
        <f>$E$60*#REF!</f>
        <v>#REF!</v>
      </c>
      <c r="F61" s="138" t="e">
        <f>$F$60*#REF!</f>
        <v>#REF!</v>
      </c>
      <c r="H61"/>
      <c r="L61"/>
      <c r="P61"/>
      <c r="T61"/>
    </row>
    <row r="62" spans="1:38" ht="25.2" customHeight="1" x14ac:dyDescent="0.35">
      <c r="A62" s="448" t="s">
        <v>404</v>
      </c>
      <c r="B62" s="448"/>
      <c r="C62" s="154" t="e">
        <f>C57*C61</f>
        <v>#REF!</v>
      </c>
      <c r="D62" s="154" t="e">
        <f t="shared" ref="D62:F62" si="9">D57*D61</f>
        <v>#REF!</v>
      </c>
      <c r="E62" s="154" t="e">
        <f t="shared" si="9"/>
        <v>#REF!</v>
      </c>
      <c r="F62" s="154" t="e">
        <f t="shared" si="9"/>
        <v>#REF!</v>
      </c>
      <c r="U62" s="163"/>
    </row>
    <row r="63" spans="1:38" ht="25.2" customHeight="1" x14ac:dyDescent="0.45">
      <c r="A63" s="448" t="s">
        <v>423</v>
      </c>
      <c r="B63" s="461"/>
      <c r="C63" s="139" t="e">
        <f>$C$60*#REF!</f>
        <v>#REF!</v>
      </c>
      <c r="D63" s="139" t="e">
        <f>$D$60*#REF!</f>
        <v>#REF!</v>
      </c>
      <c r="E63" s="139" t="e">
        <f>$E$60*#REF!</f>
        <v>#REF!</v>
      </c>
      <c r="F63" s="139" t="e">
        <f>$F$60*#REF!</f>
        <v>#REF!</v>
      </c>
      <c r="H63"/>
      <c r="L63"/>
      <c r="P63"/>
      <c r="T63"/>
    </row>
    <row r="64" spans="1:38" ht="25.2" customHeight="1" x14ac:dyDescent="0.45">
      <c r="A64" s="448" t="s">
        <v>405</v>
      </c>
      <c r="B64" s="461"/>
      <c r="C64" s="139" t="e">
        <f>$C$63*$C$57</f>
        <v>#REF!</v>
      </c>
      <c r="D64" s="139" t="e">
        <f>$D$63*$D$57</f>
        <v>#REF!</v>
      </c>
      <c r="E64" s="139" t="e">
        <f>$E$63*$E$57</f>
        <v>#REF!</v>
      </c>
      <c r="F64" s="139" t="e">
        <f>$F$63*$F$57</f>
        <v>#REF!</v>
      </c>
      <c r="H64"/>
      <c r="L64"/>
      <c r="P64"/>
      <c r="T64"/>
    </row>
    <row r="70" spans="2:8" ht="25.2" customHeight="1" x14ac:dyDescent="0.45">
      <c r="B70" s="11"/>
      <c r="C70" s="11"/>
      <c r="D70"/>
      <c r="E70"/>
      <c r="H70"/>
    </row>
    <row r="71" spans="2:8" ht="25.2" customHeight="1" x14ac:dyDescent="0.45">
      <c r="B71"/>
      <c r="C71"/>
      <c r="D71"/>
      <c r="E71" s="8" t="s">
        <v>434</v>
      </c>
      <c r="F71" s="8">
        <f>D92</f>
        <v>4.5128370000000001E-2</v>
      </c>
      <c r="H71" t="s">
        <v>451</v>
      </c>
    </row>
    <row r="72" spans="2:8" ht="25.2" customHeight="1" x14ac:dyDescent="0.45">
      <c r="B72"/>
      <c r="C72"/>
      <c r="D72"/>
      <c r="E72"/>
      <c r="H72"/>
    </row>
    <row r="73" spans="2:8" ht="25.2" customHeight="1" x14ac:dyDescent="0.45">
      <c r="B73"/>
      <c r="C73"/>
      <c r="D73"/>
      <c r="E73"/>
      <c r="H73"/>
    </row>
    <row r="74" spans="2:8" ht="25.2" customHeight="1" x14ac:dyDescent="0.45">
      <c r="B74"/>
      <c r="C74"/>
      <c r="D74"/>
      <c r="E74"/>
      <c r="H74"/>
    </row>
    <row r="75" spans="2:8" ht="25.2" customHeight="1" x14ac:dyDescent="0.45">
      <c r="B75"/>
      <c r="C75"/>
      <c r="D75"/>
      <c r="E75"/>
      <c r="H75"/>
    </row>
    <row r="76" spans="2:8" ht="25.2" customHeight="1" x14ac:dyDescent="0.45">
      <c r="B76"/>
      <c r="C76"/>
      <c r="D76"/>
      <c r="E76"/>
      <c r="H76"/>
    </row>
    <row r="77" spans="2:8" ht="25.2" customHeight="1" x14ac:dyDescent="0.45">
      <c r="B77"/>
      <c r="C77"/>
      <c r="D77"/>
      <c r="E77"/>
      <c r="H77"/>
    </row>
    <row r="78" spans="2:8" ht="25.2" customHeight="1" x14ac:dyDescent="0.45">
      <c r="B78"/>
      <c r="C78"/>
      <c r="D78"/>
      <c r="E78"/>
      <c r="H78"/>
    </row>
    <row r="79" spans="2:8" ht="25.2" customHeight="1" x14ac:dyDescent="0.45">
      <c r="B79"/>
      <c r="C79"/>
      <c r="D79"/>
      <c r="E79"/>
      <c r="H79"/>
    </row>
    <row r="80" spans="2:8" ht="25.2" customHeight="1" x14ac:dyDescent="0.45">
      <c r="B80"/>
      <c r="C80"/>
      <c r="D80"/>
      <c r="E80"/>
      <c r="H80"/>
    </row>
    <row r="81" spans="2:9" ht="25.2" customHeight="1" x14ac:dyDescent="0.45">
      <c r="B81"/>
      <c r="C81"/>
      <c r="D81"/>
      <c r="E81"/>
      <c r="H81"/>
    </row>
    <row r="82" spans="2:9" ht="25.2" customHeight="1" x14ac:dyDescent="0.45">
      <c r="B82"/>
      <c r="C82"/>
      <c r="D82"/>
      <c r="E82"/>
      <c r="H82"/>
    </row>
    <row r="83" spans="2:9" ht="25.2" customHeight="1" x14ac:dyDescent="0.45">
      <c r="B83" s="8" t="s">
        <v>435</v>
      </c>
      <c r="C83" s="8">
        <f>C92</f>
        <v>0.95487162999999997</v>
      </c>
      <c r="D83"/>
      <c r="E83"/>
      <c r="H83" s="8" t="s">
        <v>435</v>
      </c>
      <c r="I83" s="8">
        <f>D93</f>
        <v>0.81894230000000001</v>
      </c>
    </row>
    <row r="84" spans="2:9" ht="25.2" customHeight="1" x14ac:dyDescent="0.45">
      <c r="B84"/>
      <c r="C84"/>
      <c r="D84"/>
      <c r="E84"/>
      <c r="H84"/>
    </row>
    <row r="85" spans="2:9" ht="25.2" customHeight="1" x14ac:dyDescent="0.45">
      <c r="B85"/>
      <c r="C85"/>
      <c r="D85"/>
      <c r="E85" s="8" t="s">
        <v>436</v>
      </c>
      <c r="F85" s="8">
        <f>C93</f>
        <v>0.18105769999999999</v>
      </c>
      <c r="H85"/>
    </row>
    <row r="86" spans="2:9" ht="25.2" customHeight="1" x14ac:dyDescent="0.45">
      <c r="B86"/>
      <c r="C86"/>
      <c r="D86"/>
      <c r="E86"/>
      <c r="H86"/>
    </row>
    <row r="87" spans="2:9" ht="25.2" customHeight="1" x14ac:dyDescent="0.45">
      <c r="B87"/>
      <c r="C87"/>
      <c r="D87"/>
      <c r="E87"/>
      <c r="H87"/>
    </row>
    <row r="88" spans="2:9" ht="25.2" customHeight="1" x14ac:dyDescent="0.45">
      <c r="B88"/>
      <c r="C88"/>
      <c r="D88"/>
      <c r="E88"/>
      <c r="H88"/>
    </row>
    <row r="89" spans="2:9" ht="25.2" customHeight="1" x14ac:dyDescent="0.45">
      <c r="B89"/>
      <c r="C89"/>
      <c r="D89"/>
      <c r="E89"/>
      <c r="H89"/>
    </row>
    <row r="90" spans="2:9" ht="25.2" customHeight="1" x14ac:dyDescent="0.45">
      <c r="B90" s="443" t="s">
        <v>437</v>
      </c>
      <c r="C90" s="443"/>
      <c r="D90" s="443"/>
      <c r="E90"/>
      <c r="H90"/>
    </row>
    <row r="91" spans="2:9" ht="25.2" customHeight="1" x14ac:dyDescent="0.45">
      <c r="B91" s="153"/>
      <c r="C91" s="153" t="s">
        <v>453</v>
      </c>
      <c r="D91" s="153" t="s">
        <v>433</v>
      </c>
      <c r="E91"/>
      <c r="H91"/>
    </row>
    <row r="92" spans="2:9" ht="25.2" customHeight="1" x14ac:dyDescent="0.45">
      <c r="B92" s="153" t="s">
        <v>453</v>
      </c>
      <c r="C92" s="153">
        <f>1-D92</f>
        <v>0.95487162999999997</v>
      </c>
      <c r="D92" s="153">
        <v>4.5128370000000001E-2</v>
      </c>
      <c r="E92"/>
      <c r="H92"/>
    </row>
    <row r="93" spans="2:9" ht="25.2" customHeight="1" x14ac:dyDescent="0.45">
      <c r="B93" s="153" t="s">
        <v>433</v>
      </c>
      <c r="C93" s="153">
        <f>1-D93</f>
        <v>0.18105769999999999</v>
      </c>
      <c r="D93" s="2">
        <v>0.81894230000000001</v>
      </c>
      <c r="E93"/>
      <c r="H93"/>
    </row>
    <row r="94" spans="2:9" ht="25.2" customHeight="1" x14ac:dyDescent="0.45">
      <c r="B94"/>
      <c r="C94"/>
      <c r="D94"/>
      <c r="E94"/>
      <c r="H94"/>
    </row>
    <row r="97" spans="1:32" ht="25.2" customHeight="1" thickBot="1" x14ac:dyDescent="0.5">
      <c r="B97" s="300" t="s">
        <v>452</v>
      </c>
      <c r="C97" s="300" t="s">
        <v>10</v>
      </c>
      <c r="D97" s="300" t="s">
        <v>454</v>
      </c>
      <c r="E97" s="300" t="s">
        <v>411</v>
      </c>
      <c r="F97" s="301" t="s">
        <v>462</v>
      </c>
      <c r="G97" s="300" t="s">
        <v>464</v>
      </c>
      <c r="H97" s="302" t="s">
        <v>461</v>
      </c>
      <c r="I97" s="300" t="s">
        <v>466</v>
      </c>
      <c r="J97" s="300" t="s">
        <v>465</v>
      </c>
      <c r="K97" s="301" t="s">
        <v>471</v>
      </c>
      <c r="L97" s="303" t="s">
        <v>472</v>
      </c>
      <c r="M97" s="301" t="s">
        <v>473</v>
      </c>
    </row>
    <row r="98" spans="1:32" ht="25.2" customHeight="1" x14ac:dyDescent="0.45">
      <c r="A98" s="444" t="s">
        <v>455</v>
      </c>
      <c r="B98" s="255">
        <v>1</v>
      </c>
      <c r="C98" s="260">
        <f>C28</f>
        <v>510914.1417955315</v>
      </c>
      <c r="D98" s="260">
        <f>H17</f>
        <v>478233.27347679227</v>
      </c>
      <c r="E98" s="260">
        <f>H41</f>
        <v>32680.868318739238</v>
      </c>
      <c r="F98" s="268">
        <f>IFERROR((((G42*H41)+(G18*H17))/C28), 0)</f>
        <v>0.67491097048660675</v>
      </c>
      <c r="G98" s="269" t="e">
        <f>F98*#REF!</f>
        <v>#REF!</v>
      </c>
      <c r="H98" s="269" t="e">
        <f>C98*G98</f>
        <v>#REF!</v>
      </c>
      <c r="I98" s="276" t="e">
        <f>((F98*#REF!)+((13-F98)*#REF!))/13</f>
        <v>#REF!</v>
      </c>
      <c r="J98" s="274" t="e">
        <f>(I98*C98)/4</f>
        <v>#REF!</v>
      </c>
      <c r="K98" s="269" t="e">
        <f>F98*#REF!</f>
        <v>#REF!</v>
      </c>
      <c r="L98" s="269" t="e">
        <f>F98*#REF!</f>
        <v>#REF!</v>
      </c>
      <c r="M98" s="304" t="e">
        <f>F98*#REF!</f>
        <v>#REF!</v>
      </c>
      <c r="AF98" s="252"/>
    </row>
    <row r="99" spans="1:32" ht="25.2" customHeight="1" x14ac:dyDescent="0.45">
      <c r="A99" s="445"/>
      <c r="B99" s="292">
        <v>2</v>
      </c>
      <c r="C99" s="298">
        <f t="shared" ref="C99:C100" si="10">D99+E99</f>
        <v>510914.1417955315</v>
      </c>
      <c r="D99" s="293">
        <f>L12+L36</f>
        <v>465102.5542230978</v>
      </c>
      <c r="E99" s="293">
        <f>L24+L48</f>
        <v>45811.587572433695</v>
      </c>
      <c r="F99" s="294">
        <f>IFERROR((((K13*L12)+(K25*L24)+(K37*L36)+(K49*L48))/C28), 0)</f>
        <v>1.070795438609476</v>
      </c>
      <c r="G99" s="295" t="e">
        <f>F99*#REF!</f>
        <v>#REF!</v>
      </c>
      <c r="H99" s="295" t="e">
        <f t="shared" ref="H99:H117" si="11">C99*G99</f>
        <v>#REF!</v>
      </c>
      <c r="I99" s="296" t="e">
        <f>((F99*#REF!)+((13-F99)*#REF!))/13</f>
        <v>#REF!</v>
      </c>
      <c r="J99" s="297" t="e">
        <f>(I99*C99)/4</f>
        <v>#REF!</v>
      </c>
      <c r="K99" s="295" t="e">
        <f>F99*#REF!</f>
        <v>#REF!</v>
      </c>
      <c r="L99" s="295" t="e">
        <f>F99*#REF!</f>
        <v>#REF!</v>
      </c>
      <c r="M99" s="305" t="e">
        <f>F99*#REF!</f>
        <v>#REF!</v>
      </c>
      <c r="AF99" s="252"/>
    </row>
    <row r="100" spans="1:32" ht="25.2" customHeight="1" x14ac:dyDescent="0.45">
      <c r="A100" s="445"/>
      <c r="B100" s="292">
        <v>3</v>
      </c>
      <c r="C100" s="298">
        <f t="shared" si="10"/>
        <v>510914.1417955315</v>
      </c>
      <c r="D100" s="293">
        <f>P9+P21+P33+P45</f>
        <v>455451.80166751554</v>
      </c>
      <c r="E100" s="293">
        <f>P15+P27+P39+P51</f>
        <v>55462.340128015989</v>
      </c>
      <c r="F100" s="294">
        <f>IFERROR((((O10*P9)+(O16*P15)+(O22*P21)+(O28*P27)+(O34*P33)+(O40*P39)+(O46*P45)+(O52*P51))/C28), 0)</f>
        <v>1.3488790994986017</v>
      </c>
      <c r="G100" s="295" t="e">
        <f>F100*#REF!</f>
        <v>#REF!</v>
      </c>
      <c r="H100" s="295" t="e">
        <f t="shared" si="11"/>
        <v>#REF!</v>
      </c>
      <c r="I100" s="296" t="e">
        <f>((F100*#REF!)+((13-F100)*#REF!))/13</f>
        <v>#REF!</v>
      </c>
      <c r="J100" s="297" t="e">
        <f t="shared" ref="J100:J117" si="12">(I100*C100)/4</f>
        <v>#REF!</v>
      </c>
      <c r="K100" s="295" t="e">
        <f>F100*#REF!</f>
        <v>#REF!</v>
      </c>
      <c r="L100" s="295" t="e">
        <f>F100*#REF!</f>
        <v>#REF!</v>
      </c>
      <c r="M100" s="305" t="e">
        <f>F100*#REF!</f>
        <v>#REF!</v>
      </c>
      <c r="AF100" s="252"/>
    </row>
    <row r="101" spans="1:32" ht="25.2" customHeight="1" thickBot="1" x14ac:dyDescent="0.5">
      <c r="A101" s="447"/>
      <c r="B101" s="256">
        <v>4</v>
      </c>
      <c r="C101" s="259">
        <f>D101+E101</f>
        <v>510914.14179553138</v>
      </c>
      <c r="D101" s="259">
        <f>SUM(T7+T13+T19+T25+T31+T37+T43+T49)</f>
        <v>448985.96890236629</v>
      </c>
      <c r="E101" s="259">
        <f>SUM(T10+T16+T22+T28+T34+T40+T46+T52)</f>
        <v>61928.172893165072</v>
      </c>
      <c r="F101" s="270">
        <f>IFERROR((((S8*T7)+(S11*T10)+(S14*T13)+(S17*T16)+(S20*T19)+(S23*T22)+(S26*T25)+(S29*T28)+(S32*T31)+(S35*T34)+(S38*T37)+(S41*T40)+(S44*T43)+(S47*T46)+(S50+T49)+(S53*T52))/C28), 0)</f>
        <v>1.5806507548741313</v>
      </c>
      <c r="G101" s="271" t="e">
        <f>F101*#REF!</f>
        <v>#REF!</v>
      </c>
      <c r="H101" s="271" t="e">
        <f t="shared" si="11"/>
        <v>#REF!</v>
      </c>
      <c r="I101" s="277" t="e">
        <f>((F101*#REF!)+((13-F101)*#REF!))/13</f>
        <v>#REF!</v>
      </c>
      <c r="J101" s="275" t="e">
        <f t="shared" si="12"/>
        <v>#REF!</v>
      </c>
      <c r="K101" s="271" t="e">
        <f>F101*#REF!</f>
        <v>#REF!</v>
      </c>
      <c r="L101" s="271" t="e">
        <f>F101*#REF!</f>
        <v>#REF!</v>
      </c>
      <c r="M101" s="306" t="e">
        <f>F101*#REF!</f>
        <v>#REF!</v>
      </c>
    </row>
    <row r="102" spans="1:32" ht="25.2" customHeight="1" x14ac:dyDescent="0.45">
      <c r="A102" s="444" t="s">
        <v>456</v>
      </c>
      <c r="B102" s="155">
        <v>1</v>
      </c>
      <c r="C102" s="257">
        <f>D102+E102</f>
        <v>510914.14179553132</v>
      </c>
      <c r="D102" s="257">
        <f>(D101*$C$92)+(E101*$C$93)</f>
        <v>439936.53652217059</v>
      </c>
      <c r="E102" s="257">
        <f>(E101*$D$93)+(D101*$D$92)</f>
        <v>70977.605273360736</v>
      </c>
      <c r="F102" s="268">
        <f>IFERROR((((D102*#REF!)+(E102*#REF!))/C102), 0)</f>
        <v>0</v>
      </c>
      <c r="G102" s="269" t="e">
        <f>F102*#REF!</f>
        <v>#REF!</v>
      </c>
      <c r="H102" s="269" t="e">
        <f t="shared" si="11"/>
        <v>#REF!</v>
      </c>
      <c r="I102" s="276" t="e">
        <f>((F102*#REF!)+((13-F102)*#REF!))/13</f>
        <v>#REF!</v>
      </c>
      <c r="J102" s="274" t="e">
        <f t="shared" si="12"/>
        <v>#REF!</v>
      </c>
      <c r="K102" s="269" t="e">
        <f>F102*#REF!</f>
        <v>#REF!</v>
      </c>
      <c r="L102" s="269" t="e">
        <f>F102*#REF!</f>
        <v>#REF!</v>
      </c>
      <c r="M102" s="304" t="e">
        <f>F102*#REF!</f>
        <v>#REF!</v>
      </c>
    </row>
    <row r="103" spans="1:32" ht="25.2" customHeight="1" x14ac:dyDescent="0.45">
      <c r="A103" s="445"/>
      <c r="B103" s="313">
        <v>2</v>
      </c>
      <c r="C103" s="298">
        <f t="shared" ref="C103:C116" si="13">D103+E103</f>
        <v>510914.14179553126</v>
      </c>
      <c r="D103" s="298">
        <f t="shared" ref="D103:D117" si="14">(D102*$C$92)+(E102*$C$93)</f>
        <v>432933.9596877821</v>
      </c>
      <c r="E103" s="298">
        <f t="shared" ref="E103:E117" si="15">(E102*$D$93)+(D102*$D$92)</f>
        <v>77980.182107749191</v>
      </c>
      <c r="F103" s="294">
        <f>IFERROR((((D103*#REF!)+(E103*#REF!))/C103), 0)</f>
        <v>0</v>
      </c>
      <c r="G103" s="295" t="e">
        <f>F103*#REF!</f>
        <v>#REF!</v>
      </c>
      <c r="H103" s="295" t="e">
        <f t="shared" si="11"/>
        <v>#REF!</v>
      </c>
      <c r="I103" s="296" t="e">
        <f>((F103*#REF!)+((13-F103)*#REF!))/13</f>
        <v>#REF!</v>
      </c>
      <c r="J103" s="297" t="e">
        <f t="shared" si="12"/>
        <v>#REF!</v>
      </c>
      <c r="K103" s="295" t="e">
        <f>F103*#REF!</f>
        <v>#REF!</v>
      </c>
      <c r="L103" s="295" t="e">
        <f>F103*#REF!</f>
        <v>#REF!</v>
      </c>
      <c r="M103" s="305" t="e">
        <f>F103*#REF!</f>
        <v>#REF!</v>
      </c>
    </row>
    <row r="104" spans="1:32" ht="25.2" customHeight="1" x14ac:dyDescent="0.45">
      <c r="A104" s="445"/>
      <c r="B104" s="313">
        <v>3</v>
      </c>
      <c r="C104" s="298">
        <f t="shared" si="13"/>
        <v>510914.14179553132</v>
      </c>
      <c r="D104" s="298">
        <f t="shared" si="14"/>
        <v>427515.26818743703</v>
      </c>
      <c r="E104" s="298">
        <f t="shared" si="15"/>
        <v>83398.873608094291</v>
      </c>
      <c r="F104" s="294">
        <f>IFERROR((((D104*#REF!)+(E104*#REF!))/C104), 0)</f>
        <v>0</v>
      </c>
      <c r="G104" s="295" t="e">
        <f>F104*#REF!</f>
        <v>#REF!</v>
      </c>
      <c r="H104" s="295" t="e">
        <f t="shared" si="11"/>
        <v>#REF!</v>
      </c>
      <c r="I104" s="296" t="e">
        <f>((F104*#REF!)+((13-F104)*#REF!))/13</f>
        <v>#REF!</v>
      </c>
      <c r="J104" s="297" t="e">
        <f t="shared" si="12"/>
        <v>#REF!</v>
      </c>
      <c r="K104" s="295" t="e">
        <f>F104*#REF!</f>
        <v>#REF!</v>
      </c>
      <c r="L104" s="295" t="e">
        <f>F104*#REF!</f>
        <v>#REF!</v>
      </c>
      <c r="M104" s="305" t="e">
        <f>F104*#REF!</f>
        <v>#REF!</v>
      </c>
    </row>
    <row r="105" spans="1:32" ht="25.2" customHeight="1" thickBot="1" x14ac:dyDescent="0.5">
      <c r="A105" s="447"/>
      <c r="B105" s="156">
        <v>4</v>
      </c>
      <c r="C105" s="258">
        <f t="shared" si="13"/>
        <v>510914.14179553132</v>
      </c>
      <c r="D105" s="258">
        <f t="shared" si="14"/>
        <v>423322.20922209742</v>
      </c>
      <c r="E105" s="258">
        <f t="shared" si="15"/>
        <v>87591.932573433922</v>
      </c>
      <c r="F105" s="270">
        <f>IFERROR((((D105*#REF!)+(E105*#REF!))/C105), 0)</f>
        <v>0</v>
      </c>
      <c r="G105" s="271" t="e">
        <f>F105*#REF!</f>
        <v>#REF!</v>
      </c>
      <c r="H105" s="271" t="e">
        <f t="shared" si="11"/>
        <v>#REF!</v>
      </c>
      <c r="I105" s="277" t="e">
        <f>((F105*#REF!)+((13-F105)*#REF!))/13</f>
        <v>#REF!</v>
      </c>
      <c r="J105" s="275" t="e">
        <f t="shared" si="12"/>
        <v>#REF!</v>
      </c>
      <c r="K105" s="271" t="e">
        <f>F105*#REF!</f>
        <v>#REF!</v>
      </c>
      <c r="L105" s="271" t="e">
        <f>F105*#REF!</f>
        <v>#REF!</v>
      </c>
      <c r="M105" s="306" t="e">
        <f>F105*#REF!</f>
        <v>#REF!</v>
      </c>
    </row>
    <row r="106" spans="1:32" ht="25.2" customHeight="1" x14ac:dyDescent="0.45">
      <c r="A106" s="444" t="s">
        <v>457</v>
      </c>
      <c r="B106" s="155">
        <v>1</v>
      </c>
      <c r="C106" s="257">
        <f t="shared" si="13"/>
        <v>510914.14179553132</v>
      </c>
      <c r="D106" s="257">
        <f t="shared" si="14"/>
        <v>420077.5617854062</v>
      </c>
      <c r="E106" s="257">
        <f t="shared" si="15"/>
        <v>90836.580010125122</v>
      </c>
      <c r="F106" s="268">
        <f>IFERROR((((D106*#REF!)+(E106*#REF!))/C106), 0)</f>
        <v>0</v>
      </c>
      <c r="G106" s="269" t="e">
        <f>F106*#REF!</f>
        <v>#REF!</v>
      </c>
      <c r="H106" s="269" t="e">
        <f t="shared" si="11"/>
        <v>#REF!</v>
      </c>
      <c r="I106" s="276" t="e">
        <f>((F106*#REF!)+((13-F106)*#REF!))/13</f>
        <v>#REF!</v>
      </c>
      <c r="J106" s="274" t="e">
        <f t="shared" si="12"/>
        <v>#REF!</v>
      </c>
      <c r="K106" s="269" t="e">
        <f>F106*#REF!</f>
        <v>#REF!</v>
      </c>
      <c r="L106" s="269" t="e">
        <f>F106*#REF!</f>
        <v>#REF!</v>
      </c>
      <c r="M106" s="304" t="e">
        <f>F106*#REF!</f>
        <v>#REF!</v>
      </c>
    </row>
    <row r="107" spans="1:32" ht="25.2" customHeight="1" x14ac:dyDescent="0.45">
      <c r="A107" s="445"/>
      <c r="B107" s="313">
        <v>2</v>
      </c>
      <c r="C107" s="298">
        <f t="shared" si="13"/>
        <v>510914.14179553132</v>
      </c>
      <c r="D107" s="298">
        <f t="shared" si="14"/>
        <v>417566.80840095575</v>
      </c>
      <c r="E107" s="298">
        <f t="shared" si="15"/>
        <v>93347.333394575573</v>
      </c>
      <c r="F107" s="294">
        <f>IFERROR((((D107*#REF!)+(E107*#REF!))/C107), 0)</f>
        <v>0</v>
      </c>
      <c r="G107" s="295" t="e">
        <f>F107*#REF!</f>
        <v>#REF!</v>
      </c>
      <c r="H107" s="295" t="e">
        <f t="shared" si="11"/>
        <v>#REF!</v>
      </c>
      <c r="I107" s="296" t="e">
        <f>((F107*#REF!)+((13-F107)*#REF!))/13</f>
        <v>#REF!</v>
      </c>
      <c r="J107" s="297" t="e">
        <f t="shared" si="12"/>
        <v>#REF!</v>
      </c>
      <c r="K107" s="295" t="e">
        <f>F107*#REF!</f>
        <v>#REF!</v>
      </c>
      <c r="L107" s="295" t="e">
        <f>F107*#REF!</f>
        <v>#REF!</v>
      </c>
      <c r="M107" s="305" t="e">
        <f>F107*#REF!</f>
        <v>#REF!</v>
      </c>
      <c r="R107" s="308"/>
    </row>
    <row r="108" spans="1:32" ht="25.2" customHeight="1" x14ac:dyDescent="0.45">
      <c r="A108" s="445"/>
      <c r="B108" s="313">
        <v>3</v>
      </c>
      <c r="C108" s="298">
        <f t="shared" si="13"/>
        <v>510914.14179553138</v>
      </c>
      <c r="D108" s="298">
        <f t="shared" si="14"/>
        <v>415623.95245727338</v>
      </c>
      <c r="E108" s="298">
        <f t="shared" si="15"/>
        <v>95290.189338257973</v>
      </c>
      <c r="F108" s="294">
        <f>IFERROR((((D108*#REF!)+(E108*#REF!))/C108), 0)</f>
        <v>0</v>
      </c>
      <c r="G108" s="295" t="e">
        <f>F108*#REF!</f>
        <v>#REF!</v>
      </c>
      <c r="H108" s="295" t="e">
        <f t="shared" si="11"/>
        <v>#REF!</v>
      </c>
      <c r="I108" s="296" t="e">
        <f>((F108*#REF!)+((13-F108)*#REF!))/13</f>
        <v>#REF!</v>
      </c>
      <c r="J108" s="297" t="e">
        <f t="shared" si="12"/>
        <v>#REF!</v>
      </c>
      <c r="K108" s="295" t="e">
        <f>F108*#REF!</f>
        <v>#REF!</v>
      </c>
      <c r="L108" s="295" t="e">
        <f>F108*#REF!</f>
        <v>#REF!</v>
      </c>
      <c r="M108" s="305" t="e">
        <f>F108*#REF!</f>
        <v>#REF!</v>
      </c>
    </row>
    <row r="109" spans="1:32" ht="25.2" customHeight="1" thickBot="1" x14ac:dyDescent="0.5">
      <c r="A109" s="447"/>
      <c r="B109" s="156">
        <v>4</v>
      </c>
      <c r="C109" s="258">
        <f t="shared" si="13"/>
        <v>510914.14179553132</v>
      </c>
      <c r="D109" s="258">
        <f t="shared" si="14"/>
        <v>414120.54346406861</v>
      </c>
      <c r="E109" s="258">
        <f t="shared" si="15"/>
        <v>96793.598331462708</v>
      </c>
      <c r="F109" s="270">
        <f>IFERROR((((D109*#REF!)+(E109*#REF!))/C109), 0)</f>
        <v>0</v>
      </c>
      <c r="G109" s="271" t="e">
        <f>F109*#REF!</f>
        <v>#REF!</v>
      </c>
      <c r="H109" s="271" t="e">
        <f t="shared" si="11"/>
        <v>#REF!</v>
      </c>
      <c r="I109" s="277" t="e">
        <f>((F109*#REF!)+((13-F109)*#REF!))/13</f>
        <v>#REF!</v>
      </c>
      <c r="J109" s="275" t="e">
        <f t="shared" si="12"/>
        <v>#REF!</v>
      </c>
      <c r="K109" s="271" t="e">
        <f>F109*#REF!</f>
        <v>#REF!</v>
      </c>
      <c r="L109" s="271" t="e">
        <f>F109*#REF!</f>
        <v>#REF!</v>
      </c>
      <c r="M109" s="306" t="e">
        <f>F109*#REF!</f>
        <v>#REF!</v>
      </c>
    </row>
    <row r="110" spans="1:32" ht="25.2" customHeight="1" x14ac:dyDescent="0.45">
      <c r="A110" s="444" t="s">
        <v>458</v>
      </c>
      <c r="B110" s="155">
        <v>1</v>
      </c>
      <c r="C110" s="257">
        <f t="shared" si="13"/>
        <v>510914.14179553126</v>
      </c>
      <c r="D110" s="257">
        <f t="shared" si="14"/>
        <v>412957.18464263948</v>
      </c>
      <c r="E110" s="257">
        <f t="shared" si="15"/>
        <v>97956.957152891802</v>
      </c>
      <c r="F110" s="268">
        <f>IFERROR((((D110*#REF!)+(E110*#REF!))/C110), 0)</f>
        <v>0</v>
      </c>
      <c r="G110" s="269" t="e">
        <f>F110*#REF!</f>
        <v>#REF!</v>
      </c>
      <c r="H110" s="269" t="e">
        <f t="shared" si="11"/>
        <v>#REF!</v>
      </c>
      <c r="I110" s="276" t="e">
        <f>((F110*#REF!)+((13-F110)*#REF!))/13</f>
        <v>#REF!</v>
      </c>
      <c r="J110" s="274" t="e">
        <f t="shared" si="12"/>
        <v>#REF!</v>
      </c>
      <c r="K110" s="269" t="e">
        <f>F110*#REF!</f>
        <v>#REF!</v>
      </c>
      <c r="L110" s="269" t="e">
        <f>F110*#REF!</f>
        <v>#REF!</v>
      </c>
      <c r="M110" s="304" t="e">
        <f>F110*#REF!</f>
        <v>#REF!</v>
      </c>
    </row>
    <row r="111" spans="1:32" ht="25.2" customHeight="1" x14ac:dyDescent="0.45">
      <c r="A111" s="445"/>
      <c r="B111" s="313">
        <v>2</v>
      </c>
      <c r="C111" s="298">
        <f t="shared" si="13"/>
        <v>510914.14179553126</v>
      </c>
      <c r="D111" s="298">
        <f t="shared" si="14"/>
        <v>412056.96138102928</v>
      </c>
      <c r="E111" s="298">
        <f t="shared" si="15"/>
        <v>98857.180414502014</v>
      </c>
      <c r="F111" s="294">
        <f>IFERROR((((D111*#REF!)+(E111*#REF!))/C111), 0)</f>
        <v>0</v>
      </c>
      <c r="G111" s="295" t="e">
        <f>F111*#REF!</f>
        <v>#REF!</v>
      </c>
      <c r="H111" s="295" t="e">
        <f t="shared" si="11"/>
        <v>#REF!</v>
      </c>
      <c r="I111" s="296" t="e">
        <f>((F111*#REF!)+((13-F111)*#REF!))/13</f>
        <v>#REF!</v>
      </c>
      <c r="J111" s="297" t="e">
        <f t="shared" si="12"/>
        <v>#REF!</v>
      </c>
      <c r="K111" s="295" t="e">
        <f>F111*#REF!</f>
        <v>#REF!</v>
      </c>
      <c r="L111" s="295" t="e">
        <f>F111*#REF!</f>
        <v>#REF!</v>
      </c>
      <c r="M111" s="305" t="e">
        <f>F111*#REF!</f>
        <v>#REF!</v>
      </c>
    </row>
    <row r="112" spans="1:32" ht="25.2" customHeight="1" x14ac:dyDescent="0.45">
      <c r="A112" s="445"/>
      <c r="B112" s="313">
        <v>3</v>
      </c>
      <c r="C112" s="298">
        <f t="shared" si="13"/>
        <v>510914.14179553126</v>
      </c>
      <c r="D112" s="298">
        <f t="shared" si="14"/>
        <v>411360.35608108522</v>
      </c>
      <c r="E112" s="298">
        <f t="shared" si="15"/>
        <v>99553.785714446043</v>
      </c>
      <c r="F112" s="294">
        <f>IFERROR((((D112*#REF!)+(E112*#REF!))/C112), 0)</f>
        <v>0</v>
      </c>
      <c r="G112" s="295" t="e">
        <f>F112*#REF!</f>
        <v>#REF!</v>
      </c>
      <c r="H112" s="295" t="e">
        <f t="shared" si="11"/>
        <v>#REF!</v>
      </c>
      <c r="I112" s="296" t="e">
        <f>((F112*#REF!)+((13-F112)*#REF!))/13</f>
        <v>#REF!</v>
      </c>
      <c r="J112" s="297" t="e">
        <f t="shared" si="12"/>
        <v>#REF!</v>
      </c>
      <c r="K112" s="295" t="e">
        <f>F112*#REF!</f>
        <v>#REF!</v>
      </c>
      <c r="L112" s="295" t="e">
        <f>F112*#REF!</f>
        <v>#REF!</v>
      </c>
      <c r="M112" s="305" t="e">
        <f>F112*#REF!</f>
        <v>#REF!</v>
      </c>
    </row>
    <row r="113" spans="1:13" ht="25.2" customHeight="1" thickBot="1" x14ac:dyDescent="0.5">
      <c r="A113" s="447"/>
      <c r="B113" s="156">
        <v>4</v>
      </c>
      <c r="C113" s="258">
        <f t="shared" si="13"/>
        <v>510914.14179553126</v>
      </c>
      <c r="D113" s="258">
        <f t="shared" si="14"/>
        <v>410821.31319627672</v>
      </c>
      <c r="E113" s="258">
        <f t="shared" si="15"/>
        <v>100092.82859925456</v>
      </c>
      <c r="F113" s="270">
        <f>IFERROR((((D113*#REF!)+(E113*#REF!))/C113), 0)</f>
        <v>0</v>
      </c>
      <c r="G113" s="271" t="e">
        <f>F113*#REF!</f>
        <v>#REF!</v>
      </c>
      <c r="H113" s="271" t="e">
        <f t="shared" si="11"/>
        <v>#REF!</v>
      </c>
      <c r="I113" s="277" t="e">
        <f>((F113*#REF!)+((13-F113)*#REF!))/13</f>
        <v>#REF!</v>
      </c>
      <c r="J113" s="275" t="e">
        <f t="shared" si="12"/>
        <v>#REF!</v>
      </c>
      <c r="K113" s="271" t="e">
        <f>F113*#REF!</f>
        <v>#REF!</v>
      </c>
      <c r="L113" s="271" t="e">
        <f>F113*#REF!</f>
        <v>#REF!</v>
      </c>
      <c r="M113" s="306" t="e">
        <f>F113*#REF!</f>
        <v>#REF!</v>
      </c>
    </row>
    <row r="114" spans="1:13" ht="25.2" customHeight="1" x14ac:dyDescent="0.45">
      <c r="A114" s="444" t="s">
        <v>459</v>
      </c>
      <c r="B114" s="155">
        <v>1</v>
      </c>
      <c r="C114" s="257">
        <f t="shared" si="13"/>
        <v>510914.14179553126</v>
      </c>
      <c r="D114" s="257">
        <f t="shared" si="14"/>
        <v>410404.19430314447</v>
      </c>
      <c r="E114" s="257">
        <f t="shared" si="15"/>
        <v>100509.94749238677</v>
      </c>
      <c r="F114" s="268">
        <f>IFERROR((((D114*#REF!)+(E114*#REF!))/C114), 0)</f>
        <v>0</v>
      </c>
      <c r="G114" s="269" t="e">
        <f>F114*#REF!</f>
        <v>#REF!</v>
      </c>
      <c r="H114" s="269" t="e">
        <f t="shared" si="11"/>
        <v>#REF!</v>
      </c>
      <c r="I114" s="276" t="e">
        <f>((F114*#REF!)+((13-F114)*#REF!))/13</f>
        <v>#REF!</v>
      </c>
      <c r="J114" s="274" t="e">
        <f t="shared" si="12"/>
        <v>#REF!</v>
      </c>
      <c r="K114" s="269" t="e">
        <f>F114*#REF!</f>
        <v>#REF!</v>
      </c>
      <c r="L114" s="269" t="e">
        <f>F114*#REF!</f>
        <v>#REF!</v>
      </c>
      <c r="M114" s="304" t="e">
        <f>F114*#REF!</f>
        <v>#REF!</v>
      </c>
    </row>
    <row r="115" spans="1:13" ht="25.2" customHeight="1" x14ac:dyDescent="0.45">
      <c r="A115" s="445"/>
      <c r="B115" s="313">
        <v>2</v>
      </c>
      <c r="C115" s="298">
        <f t="shared" si="13"/>
        <v>510914.14179553126</v>
      </c>
      <c r="D115" s="298">
        <f t="shared" si="14"/>
        <v>410081.42189317261</v>
      </c>
      <c r="E115" s="298">
        <f t="shared" si="15"/>
        <v>100832.71990235866</v>
      </c>
      <c r="F115" s="294">
        <f>IFERROR((((D115*#REF!)+(E115*#REF!))/C115), 0)</f>
        <v>0</v>
      </c>
      <c r="G115" s="295" t="e">
        <f>F115*#REF!</f>
        <v>#REF!</v>
      </c>
      <c r="H115" s="295" t="e">
        <f t="shared" si="11"/>
        <v>#REF!</v>
      </c>
      <c r="I115" s="296" t="e">
        <f>((F115*#REF!)+((13-F115)*#REF!))/13</f>
        <v>#REF!</v>
      </c>
      <c r="J115" s="297" t="e">
        <f t="shared" si="12"/>
        <v>#REF!</v>
      </c>
      <c r="K115" s="295" t="e">
        <f>F115*#REF!</f>
        <v>#REF!</v>
      </c>
      <c r="L115" s="295" t="e">
        <f>F115*#REF!</f>
        <v>#REF!</v>
      </c>
      <c r="M115" s="305" t="e">
        <f>F115*#REF!</f>
        <v>#REF!</v>
      </c>
    </row>
    <row r="116" spans="1:13" ht="25.2" customHeight="1" x14ac:dyDescent="0.45">
      <c r="A116" s="445"/>
      <c r="B116" s="313">
        <v>3</v>
      </c>
      <c r="C116" s="298">
        <f t="shared" si="13"/>
        <v>510914.14179553126</v>
      </c>
      <c r="D116" s="298">
        <f t="shared" si="14"/>
        <v>409831.65610611666</v>
      </c>
      <c r="E116" s="298">
        <f t="shared" si="15"/>
        <v>101082.48568941458</v>
      </c>
      <c r="F116" s="294">
        <f>IFERROR((((D116*#REF!)+(E116*#REF!))/C116), 0)</f>
        <v>0</v>
      </c>
      <c r="G116" s="295" t="e">
        <f>F116*#REF!</f>
        <v>#REF!</v>
      </c>
      <c r="H116" s="295" t="e">
        <f t="shared" si="11"/>
        <v>#REF!</v>
      </c>
      <c r="I116" s="296" t="e">
        <f>((F116*#REF!)+((13-F116)*#REF!))/13</f>
        <v>#REF!</v>
      </c>
      <c r="J116" s="297" t="e">
        <f t="shared" si="12"/>
        <v>#REF!</v>
      </c>
      <c r="K116" s="295" t="e">
        <f>F116*#REF!</f>
        <v>#REF!</v>
      </c>
      <c r="L116" s="295" t="e">
        <f>F116*#REF!</f>
        <v>#REF!</v>
      </c>
      <c r="M116" s="305" t="e">
        <f>F116*#REF!</f>
        <v>#REF!</v>
      </c>
    </row>
    <row r="117" spans="1:13" ht="25.2" customHeight="1" thickBot="1" x14ac:dyDescent="0.5">
      <c r="A117" s="447"/>
      <c r="B117" s="156">
        <v>4</v>
      </c>
      <c r="C117" s="258">
        <f>D117+E117</f>
        <v>510914.14179553121</v>
      </c>
      <c r="D117" s="258">
        <f t="shared" si="14"/>
        <v>409638.38386085536</v>
      </c>
      <c r="E117" s="258">
        <f t="shared" si="15"/>
        <v>101275.75793467586</v>
      </c>
      <c r="F117" s="270">
        <f>IFERROR((((D117*#REF!)+(E117*#REF!))/C117), 0)</f>
        <v>0</v>
      </c>
      <c r="G117" s="271" t="e">
        <f>F117*#REF!</f>
        <v>#REF!</v>
      </c>
      <c r="H117" s="271" t="e">
        <f t="shared" si="11"/>
        <v>#REF!</v>
      </c>
      <c r="I117" s="277" t="e">
        <f>((F117*#REF!)+((13-F117)*#REF!))/13</f>
        <v>#REF!</v>
      </c>
      <c r="J117" s="275" t="e">
        <f t="shared" si="12"/>
        <v>#REF!</v>
      </c>
      <c r="K117" s="271" t="e">
        <f>F117*#REF!</f>
        <v>#REF!</v>
      </c>
      <c r="L117" s="271" t="e">
        <f>F117*#REF!</f>
        <v>#REF!</v>
      </c>
      <c r="M117" s="306" t="e">
        <f>F117*#REF!</f>
        <v>#REF!</v>
      </c>
    </row>
  </sheetData>
  <mergeCells count="45">
    <mergeCell ref="AL2:AL3"/>
    <mergeCell ref="AM2:AM3"/>
    <mergeCell ref="AN2:AN3"/>
    <mergeCell ref="AE1:AE2"/>
    <mergeCell ref="AJ2:AJ3"/>
    <mergeCell ref="AK2:AK3"/>
    <mergeCell ref="Z1:Z2"/>
    <mergeCell ref="AA1:AA2"/>
    <mergeCell ref="A1:T2"/>
    <mergeCell ref="B3:C3"/>
    <mergeCell ref="F3:G3"/>
    <mergeCell ref="J3:K3"/>
    <mergeCell ref="N3:O3"/>
    <mergeCell ref="R3:S3"/>
    <mergeCell ref="V1:V2"/>
    <mergeCell ref="W1:W2"/>
    <mergeCell ref="X1:X2"/>
    <mergeCell ref="Y1:Y2"/>
    <mergeCell ref="U1:U2"/>
    <mergeCell ref="A64:B64"/>
    <mergeCell ref="AJ14:AJ19"/>
    <mergeCell ref="AK14:AK19"/>
    <mergeCell ref="A57:B57"/>
    <mergeCell ref="A58:B58"/>
    <mergeCell ref="A59:B59"/>
    <mergeCell ref="A60:B60"/>
    <mergeCell ref="A61:B61"/>
    <mergeCell ref="A63:B63"/>
    <mergeCell ref="A62:B62"/>
    <mergeCell ref="AJ26:AJ31"/>
    <mergeCell ref="AK26:AK31"/>
    <mergeCell ref="AJ20:AJ25"/>
    <mergeCell ref="AK20:AK25"/>
    <mergeCell ref="AB1:AB2"/>
    <mergeCell ref="AC1:AC2"/>
    <mergeCell ref="AD1:AD2"/>
    <mergeCell ref="AG1:AG2"/>
    <mergeCell ref="AH1:AH2"/>
    <mergeCell ref="AF1:AF2"/>
    <mergeCell ref="B90:D90"/>
    <mergeCell ref="A102:A105"/>
    <mergeCell ref="A106:A109"/>
    <mergeCell ref="A110:A113"/>
    <mergeCell ref="A114:A117"/>
    <mergeCell ref="A98:A101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-0.499984740745262"/>
  </sheetPr>
  <dimension ref="A1:AN117"/>
  <sheetViews>
    <sheetView topLeftCell="M1" zoomScale="30" zoomScaleNormal="30" workbookViewId="0">
      <selection activeCell="AN7" sqref="AN7"/>
    </sheetView>
  </sheetViews>
  <sheetFormatPr defaultColWidth="15.6640625" defaultRowHeight="25.2" customHeight="1" x14ac:dyDescent="0.45"/>
  <cols>
    <col min="2" max="2" width="30.6640625" style="8" customWidth="1"/>
    <col min="3" max="6" width="18.6640625" style="8" customWidth="1"/>
    <col min="7" max="7" width="17.33203125" bestFit="1" customWidth="1"/>
    <col min="10" max="10" width="30.6640625" customWidth="1"/>
    <col min="11" max="11" width="20.21875" customWidth="1"/>
    <col min="12" max="12" width="21.21875" customWidth="1"/>
    <col min="14" max="14" width="30.6640625" customWidth="1"/>
    <col min="15" max="15" width="17.33203125" bestFit="1" customWidth="1"/>
    <col min="18" max="18" width="30.6640625" customWidth="1"/>
    <col min="19" max="19" width="17.33203125" bestFit="1" customWidth="1"/>
    <col min="21" max="21" width="15.6640625" style="161"/>
    <col min="22" max="22" width="24.109375" style="163" customWidth="1"/>
    <col min="23" max="23" width="26.6640625" style="163" customWidth="1"/>
    <col min="24" max="24" width="16" style="163" customWidth="1"/>
    <col min="25" max="25" width="18.33203125" style="163" customWidth="1"/>
    <col min="26" max="26" width="24.109375" style="163" customWidth="1"/>
    <col min="27" max="31" width="30.77734375" style="163" customWidth="1"/>
    <col min="32" max="33" width="31.88671875" style="163" customWidth="1"/>
    <col min="34" max="34" width="31.88671875" style="252" customWidth="1"/>
    <col min="36" max="40" width="30.6640625" customWidth="1"/>
  </cols>
  <sheetData>
    <row r="1" spans="1:40" ht="25.2" customHeight="1" x14ac:dyDescent="0.35">
      <c r="A1" s="451" t="s">
        <v>388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2" t="s">
        <v>417</v>
      </c>
      <c r="V1" s="449" t="s">
        <v>443</v>
      </c>
      <c r="W1" s="449" t="s">
        <v>414</v>
      </c>
      <c r="X1" s="450" t="s">
        <v>415</v>
      </c>
      <c r="Y1" s="450" t="s">
        <v>416</v>
      </c>
      <c r="Z1" s="449" t="s">
        <v>444</v>
      </c>
      <c r="AA1" s="449" t="s">
        <v>445</v>
      </c>
      <c r="AB1" s="449" t="s">
        <v>448</v>
      </c>
      <c r="AC1" s="449" t="s">
        <v>415</v>
      </c>
      <c r="AD1" s="449" t="s">
        <v>416</v>
      </c>
      <c r="AE1" s="449" t="s">
        <v>446</v>
      </c>
      <c r="AF1" s="449" t="s">
        <v>447</v>
      </c>
      <c r="AG1" s="449" t="s">
        <v>449</v>
      </c>
      <c r="AH1" s="468" t="s">
        <v>450</v>
      </c>
      <c r="AI1" s="64"/>
      <c r="AJ1" s="64"/>
      <c r="AK1" s="64"/>
    </row>
    <row r="2" spans="1:40" ht="25.2" customHeight="1" x14ac:dyDescent="0.35">
      <c r="A2" s="451"/>
      <c r="B2" s="451"/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2"/>
      <c r="V2" s="449"/>
      <c r="W2" s="449"/>
      <c r="X2" s="450"/>
      <c r="Y2" s="450"/>
      <c r="Z2" s="449"/>
      <c r="AA2" s="449"/>
      <c r="AB2" s="449"/>
      <c r="AC2" s="449"/>
      <c r="AD2" s="449"/>
      <c r="AE2" s="449"/>
      <c r="AF2" s="449"/>
      <c r="AG2" s="449"/>
      <c r="AH2" s="468"/>
      <c r="AI2" s="196"/>
      <c r="AJ2" s="467" t="s">
        <v>394</v>
      </c>
      <c r="AK2" s="471" t="s">
        <v>395</v>
      </c>
      <c r="AL2" s="471" t="s">
        <v>420</v>
      </c>
      <c r="AM2" s="467" t="s">
        <v>421</v>
      </c>
      <c r="AN2" s="467" t="s">
        <v>422</v>
      </c>
    </row>
    <row r="3" spans="1:40" ht="25.2" customHeight="1" x14ac:dyDescent="0.35">
      <c r="A3" s="65"/>
      <c r="B3" s="453" t="s">
        <v>389</v>
      </c>
      <c r="C3" s="453"/>
      <c r="D3" s="66"/>
      <c r="E3" s="67"/>
      <c r="F3" s="454" t="s">
        <v>390</v>
      </c>
      <c r="G3" s="454"/>
      <c r="H3" s="68"/>
      <c r="I3" s="69"/>
      <c r="J3" s="455" t="s">
        <v>391</v>
      </c>
      <c r="K3" s="455"/>
      <c r="L3" s="69"/>
      <c r="M3" s="70"/>
      <c r="N3" s="456" t="s">
        <v>392</v>
      </c>
      <c r="O3" s="456"/>
      <c r="P3" s="70"/>
      <c r="Q3" s="71"/>
      <c r="R3" s="457" t="s">
        <v>393</v>
      </c>
      <c r="S3" s="457"/>
      <c r="T3" s="72"/>
      <c r="U3" s="158"/>
      <c r="V3" s="177"/>
      <c r="W3" s="177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250"/>
      <c r="AI3" s="64"/>
      <c r="AJ3" s="470"/>
      <c r="AK3" s="472"/>
      <c r="AL3" s="472"/>
      <c r="AM3" s="470"/>
      <c r="AN3" s="469"/>
    </row>
    <row r="4" spans="1:40" ht="25.2" customHeight="1" x14ac:dyDescent="0.35">
      <c r="A4" s="65"/>
      <c r="B4" s="66"/>
      <c r="C4" s="66"/>
      <c r="D4" s="66"/>
      <c r="E4" s="67"/>
      <c r="F4" s="67"/>
      <c r="G4" s="67"/>
      <c r="H4" s="68"/>
      <c r="I4" s="69"/>
      <c r="J4" s="220"/>
      <c r="K4" s="220"/>
      <c r="L4" s="69"/>
      <c r="M4" s="70"/>
      <c r="N4" s="221"/>
      <c r="O4" s="221"/>
      <c r="P4" s="70"/>
      <c r="Q4" s="71"/>
      <c r="R4" s="222"/>
      <c r="S4" s="222"/>
      <c r="T4" s="72"/>
      <c r="U4" s="158"/>
      <c r="V4" s="177"/>
      <c r="W4" s="177"/>
      <c r="X4" s="178"/>
      <c r="Y4" s="178"/>
      <c r="Z4" s="178"/>
      <c r="AA4" s="178"/>
      <c r="AB4" s="178"/>
      <c r="AC4" s="178"/>
      <c r="AD4" s="178"/>
      <c r="AE4" s="178"/>
      <c r="AF4" s="178"/>
      <c r="AG4" s="178"/>
      <c r="AH4" s="250"/>
      <c r="AI4" s="64"/>
      <c r="AJ4" s="225"/>
      <c r="AK4" s="226"/>
      <c r="AL4" s="226"/>
      <c r="AM4" s="243"/>
      <c r="AN4" s="224"/>
    </row>
    <row r="5" spans="1:40" ht="25.2" customHeight="1" x14ac:dyDescent="0.35">
      <c r="A5" s="65"/>
      <c r="B5" s="66"/>
      <c r="C5" s="66"/>
      <c r="D5" s="66"/>
      <c r="E5" s="67"/>
      <c r="F5" s="67"/>
      <c r="G5" s="67"/>
      <c r="H5" s="68"/>
      <c r="I5" s="69"/>
      <c r="J5" s="220"/>
      <c r="K5" s="220"/>
      <c r="L5" s="69"/>
      <c r="M5" s="70"/>
      <c r="N5" s="221"/>
      <c r="O5" s="221"/>
      <c r="P5" s="70"/>
      <c r="Q5" s="71"/>
      <c r="R5" s="222"/>
      <c r="S5" s="222"/>
      <c r="T5" s="72"/>
      <c r="U5" s="239"/>
      <c r="V5" s="240"/>
      <c r="W5" s="240"/>
      <c r="X5" s="233"/>
      <c r="Y5" s="233"/>
      <c r="Z5" s="248" t="e">
        <f>T7-Z7</f>
        <v>#REF!</v>
      </c>
      <c r="AA5" s="169">
        <v>0</v>
      </c>
      <c r="AB5" s="169">
        <f>52-AA5</f>
        <v>52</v>
      </c>
      <c r="AC5" s="169" t="e">
        <f>(((AA5*#REF!)/52))+((AB5*#REF!)/52)</f>
        <v>#REF!</v>
      </c>
      <c r="AD5" s="169" t="e">
        <f t="shared" ref="AD5:AD7" si="0">Z5*AC5</f>
        <v>#REF!</v>
      </c>
      <c r="AE5" s="241">
        <v>0</v>
      </c>
      <c r="AF5" s="241">
        <v>0</v>
      </c>
      <c r="AG5" s="241">
        <v>0</v>
      </c>
      <c r="AH5" s="251" t="e">
        <f>AG5*Z5</f>
        <v>#REF!</v>
      </c>
      <c r="AI5" s="64"/>
      <c r="AJ5" s="225"/>
      <c r="AK5" s="226"/>
      <c r="AL5" s="226"/>
      <c r="AM5" s="243"/>
      <c r="AN5" s="224"/>
    </row>
    <row r="6" spans="1:40" ht="25.2" customHeight="1" thickBot="1" x14ac:dyDescent="0.4">
      <c r="A6" s="74"/>
      <c r="B6" s="74"/>
      <c r="C6" s="74"/>
      <c r="D6" s="74"/>
      <c r="E6" s="75"/>
      <c r="F6" s="75"/>
      <c r="G6" s="75"/>
      <c r="H6" s="75"/>
      <c r="I6" s="76"/>
      <c r="J6" s="76"/>
      <c r="K6" s="76"/>
      <c r="L6" s="76"/>
      <c r="M6" s="77"/>
      <c r="N6" s="77"/>
      <c r="O6" s="77"/>
      <c r="P6" s="77"/>
      <c r="Q6" s="78"/>
      <c r="R6" s="79"/>
      <c r="S6" s="78"/>
      <c r="T6" s="78"/>
      <c r="U6" s="238"/>
      <c r="V6" s="179"/>
      <c r="W6" s="179"/>
      <c r="X6" s="165"/>
      <c r="Y6" s="165"/>
      <c r="Z6" s="165"/>
      <c r="AA6" s="165"/>
      <c r="AB6" s="165"/>
      <c r="AC6" s="171"/>
      <c r="AD6" s="171"/>
      <c r="AE6" s="165"/>
      <c r="AF6" s="165"/>
      <c r="AG6" s="165"/>
      <c r="AH6" s="253"/>
      <c r="AI6" s="64"/>
      <c r="AJ6" s="73">
        <v>0</v>
      </c>
      <c r="AK6" s="135">
        <f>$U$7</f>
        <v>0.66279838814019321</v>
      </c>
      <c r="AL6" s="191">
        <f>$T$7</f>
        <v>331829.47428756562</v>
      </c>
      <c r="AM6" s="216">
        <v>1.667739E-2</v>
      </c>
      <c r="AN6" s="230">
        <f>(AM6*AL6)</f>
        <v>5534.0495561887037</v>
      </c>
    </row>
    <row r="7" spans="1:40" ht="25.2" customHeight="1" thickBot="1" x14ac:dyDescent="0.4">
      <c r="A7" s="74"/>
      <c r="B7" s="74"/>
      <c r="C7" s="74"/>
      <c r="D7" s="74"/>
      <c r="E7" s="75"/>
      <c r="F7" s="75"/>
      <c r="G7" s="75"/>
      <c r="H7" s="75"/>
      <c r="I7" s="76"/>
      <c r="J7" s="76"/>
      <c r="K7" s="76"/>
      <c r="L7" s="76"/>
      <c r="M7" s="77"/>
      <c r="N7" s="77"/>
      <c r="O7" s="77"/>
      <c r="P7" s="77"/>
      <c r="Q7" s="80"/>
      <c r="R7" s="188" t="s">
        <v>408</v>
      </c>
      <c r="S7" s="80">
        <f>1-S10</f>
        <v>0.93371791000000004</v>
      </c>
      <c r="T7" s="117">
        <f>P9*S7</f>
        <v>331829.47428756562</v>
      </c>
      <c r="U7" s="237">
        <f>G17*K12*O9*S7</f>
        <v>0.66279838814019321</v>
      </c>
      <c r="V7" s="168">
        <f>G18+K13+O10+S8</f>
        <v>0.20595860133333335</v>
      </c>
      <c r="W7" s="208">
        <f>52-V7</f>
        <v>51.794041398666664</v>
      </c>
      <c r="X7" s="169" t="e">
        <f>(((V7*#REF!)/52))+((W7*#REF!)/52)</f>
        <v>#REF!</v>
      </c>
      <c r="Y7" s="169" t="e">
        <f>T7*X7</f>
        <v>#REF!</v>
      </c>
      <c r="Z7" s="208" t="e">
        <f>AN7</f>
        <v>#REF!</v>
      </c>
      <c r="AA7" s="169">
        <f>(2.217962/12)*52</f>
        <v>9.611168666666666</v>
      </c>
      <c r="AB7" s="169">
        <f>52-AA7</f>
        <v>42.388831333333336</v>
      </c>
      <c r="AC7" s="169" t="e">
        <f>(((AA7*#REF!)/52))+((AB7*#REF!)/52)</f>
        <v>#REF!</v>
      </c>
      <c r="AD7" s="169" t="e">
        <f t="shared" si="0"/>
        <v>#REF!</v>
      </c>
      <c r="AE7" s="261">
        <v>24.811669999999999</v>
      </c>
      <c r="AF7" s="261">
        <v>306.69979999999998</v>
      </c>
      <c r="AG7" s="262">
        <f>AA7*AF7</f>
        <v>2947.7435078329331</v>
      </c>
      <c r="AH7" s="262" t="e">
        <f>AG7*Z7</f>
        <v>#REF!</v>
      </c>
      <c r="AI7" s="64"/>
      <c r="AJ7" s="73">
        <v>1</v>
      </c>
      <c r="AK7" s="135">
        <f>$U$10+$U$13+$U$19+$U$31</f>
        <v>8.9097875261050216E-2</v>
      </c>
      <c r="AL7" s="191">
        <f>$T$10+$T$13+$T$19+$T$31</f>
        <v>44606.778829039366</v>
      </c>
      <c r="AN7" s="231" t="e">
        <f>AN6*#REF!</f>
        <v>#REF!</v>
      </c>
    </row>
    <row r="8" spans="1:40" ht="25.2" customHeight="1" x14ac:dyDescent="0.35">
      <c r="A8" s="74"/>
      <c r="B8" s="74"/>
      <c r="C8" s="74"/>
      <c r="D8" s="74"/>
      <c r="E8" s="75"/>
      <c r="F8" s="75"/>
      <c r="G8" s="75"/>
      <c r="H8" s="75"/>
      <c r="I8" s="76"/>
      <c r="J8" s="76"/>
      <c r="K8" s="76"/>
      <c r="L8" s="76"/>
      <c r="M8" s="77"/>
      <c r="N8" s="81"/>
      <c r="O8" s="77"/>
      <c r="P8" s="77"/>
      <c r="Q8" s="82"/>
      <c r="R8" s="78" t="s">
        <v>412</v>
      </c>
      <c r="S8" s="78">
        <f>(0.005092128/3)*13</f>
        <v>2.2065887999999999E-2</v>
      </c>
      <c r="T8" s="78"/>
      <c r="U8" s="158"/>
      <c r="V8" s="165"/>
      <c r="W8" s="209"/>
      <c r="X8" s="171"/>
      <c r="Y8" s="171"/>
      <c r="Z8" s="209"/>
      <c r="AA8" s="171"/>
      <c r="AB8" s="171"/>
      <c r="AC8" s="171"/>
      <c r="AD8" s="171"/>
      <c r="AE8" s="171"/>
      <c r="AF8" s="171"/>
      <c r="AG8" s="171"/>
      <c r="AH8" s="251"/>
      <c r="AI8" s="64"/>
      <c r="AJ8" s="73">
        <v>2</v>
      </c>
      <c r="AK8" s="135">
        <f>$U$16+$U$25+$U$22+$U$34+$U$37+$U$43</f>
        <v>7.7331661671211388E-2</v>
      </c>
      <c r="AL8" s="191">
        <f>$T$16+$T$25+$T$22+$T$34+$T$37+$T$43</f>
        <v>38716.033559083182</v>
      </c>
    </row>
    <row r="9" spans="1:40" ht="25.2" customHeight="1" x14ac:dyDescent="0.35">
      <c r="A9" s="74"/>
      <c r="B9" s="74"/>
      <c r="C9" s="74"/>
      <c r="D9" s="74"/>
      <c r="E9" s="75"/>
      <c r="F9" s="75"/>
      <c r="G9" s="75"/>
      <c r="H9" s="75"/>
      <c r="I9" s="76"/>
      <c r="J9" s="76"/>
      <c r="K9" s="76"/>
      <c r="L9" s="76"/>
      <c r="M9" s="83"/>
      <c r="N9" s="187" t="s">
        <v>408</v>
      </c>
      <c r="O9" s="83">
        <f>1-O15</f>
        <v>0.92275932999999999</v>
      </c>
      <c r="P9" s="116">
        <f>$L$12*$O$9</f>
        <v>355385.14441429701</v>
      </c>
      <c r="Q9" s="82"/>
      <c r="R9" s="79"/>
      <c r="S9" s="78"/>
      <c r="T9" s="78"/>
      <c r="U9" s="158"/>
      <c r="V9" s="165"/>
      <c r="W9" s="209"/>
      <c r="X9" s="171"/>
      <c r="Y9" s="171"/>
      <c r="Z9" s="209"/>
      <c r="AA9" s="171"/>
      <c r="AB9" s="171"/>
      <c r="AC9" s="171"/>
      <c r="AD9" s="171"/>
      <c r="AE9" s="171"/>
      <c r="AF9" s="171"/>
      <c r="AG9" s="171"/>
      <c r="AH9" s="251"/>
      <c r="AI9" s="64"/>
      <c r="AJ9" s="73">
        <v>3</v>
      </c>
      <c r="AK9" s="135">
        <f>$U$28+$U$40+$U$46+$U$49</f>
        <v>7.7212378434640183E-2</v>
      </c>
      <c r="AL9" s="191">
        <f>$T$28+$T$40+$T$46+$T$49</f>
        <v>38656.314503649432</v>
      </c>
    </row>
    <row r="10" spans="1:40" ht="25.2" customHeight="1" x14ac:dyDescent="0.35">
      <c r="A10" s="74"/>
      <c r="B10" s="74"/>
      <c r="C10" s="74"/>
      <c r="D10" s="74"/>
      <c r="E10" s="75"/>
      <c r="F10" s="75"/>
      <c r="G10" s="75"/>
      <c r="H10" s="75"/>
      <c r="I10" s="76"/>
      <c r="J10" s="84"/>
      <c r="K10" s="76"/>
      <c r="L10" s="76"/>
      <c r="M10" s="85"/>
      <c r="N10" s="77" t="s">
        <v>412</v>
      </c>
      <c r="O10" s="77">
        <f>(0.01090391/3)*13</f>
        <v>4.725027666666666E-2</v>
      </c>
      <c r="P10" s="77"/>
      <c r="Q10" s="86"/>
      <c r="R10" s="188" t="s">
        <v>396</v>
      </c>
      <c r="S10" s="80">
        <v>6.6282090000000002E-2</v>
      </c>
      <c r="T10" s="117">
        <f>$P$9*$S$10</f>
        <v>23555.670126731431</v>
      </c>
      <c r="U10" s="176">
        <f>G17*K12*O9*S10</f>
        <v>4.7050251413259511E-2</v>
      </c>
      <c r="V10" s="168">
        <f>G18+K13+O10+S11</f>
        <v>10.271567713333333</v>
      </c>
      <c r="W10" s="208">
        <f>52-V10</f>
        <v>41.728432286666667</v>
      </c>
      <c r="X10" s="169" t="e">
        <f>(((V10*#REF!)/52))+((W10*#REF!)/52)</f>
        <v>#REF!</v>
      </c>
      <c r="Y10" s="169" t="e">
        <f t="shared" ref="Y10:Y52" si="1">T10*X10</f>
        <v>#REF!</v>
      </c>
      <c r="Z10" s="208">
        <f>T10</f>
        <v>23555.670126731431</v>
      </c>
      <c r="AA10" s="169">
        <f>(2.437323/12)*52</f>
        <v>10.561733</v>
      </c>
      <c r="AB10" s="171">
        <f>52-AA10</f>
        <v>41.438266999999996</v>
      </c>
      <c r="AC10" s="171" t="e">
        <f>(((AA10*#REF!)/52))+((AB10*#REF!)/52)</f>
        <v>#REF!</v>
      </c>
      <c r="AD10" s="171" t="e">
        <f>Z10*AC10</f>
        <v>#REF!</v>
      </c>
      <c r="AE10" s="169">
        <v>24.811669999999999</v>
      </c>
      <c r="AF10" s="169">
        <v>306.69979999999998</v>
      </c>
      <c r="AG10" s="251">
        <f>AA10*AF10</f>
        <v>3239.2813987534</v>
      </c>
      <c r="AH10" s="251">
        <f t="shared" ref="AH10:AH52" si="2">AG10*Z10</f>
        <v>76303444.076692268</v>
      </c>
      <c r="AI10" s="64"/>
      <c r="AJ10" s="73">
        <v>4</v>
      </c>
      <c r="AK10" s="135">
        <f>$U$52</f>
        <v>9.3559696492905089E-2</v>
      </c>
      <c r="AL10" s="191">
        <f>$T$52</f>
        <v>46840.586002116477</v>
      </c>
    </row>
    <row r="11" spans="1:40" ht="25.2" customHeight="1" x14ac:dyDescent="0.35">
      <c r="A11" s="74"/>
      <c r="B11" s="74"/>
      <c r="C11" s="74"/>
      <c r="D11" s="74"/>
      <c r="E11" s="75"/>
      <c r="F11" s="75"/>
      <c r="G11" s="75"/>
      <c r="H11" s="75"/>
      <c r="I11" s="76"/>
      <c r="J11" s="87"/>
      <c r="K11" s="76"/>
      <c r="L11" s="76"/>
      <c r="M11" s="85"/>
      <c r="N11" s="77"/>
      <c r="O11" s="77"/>
      <c r="P11" s="77"/>
      <c r="Q11" s="78"/>
      <c r="R11" s="78" t="s">
        <v>412</v>
      </c>
      <c r="S11" s="78">
        <f>(2.327925/3)*13</f>
        <v>10.087674999999999</v>
      </c>
      <c r="T11" s="78"/>
      <c r="U11" s="158"/>
      <c r="V11" s="165"/>
      <c r="W11" s="209"/>
      <c r="X11" s="171"/>
      <c r="Y11" s="171"/>
      <c r="Z11" s="171"/>
      <c r="AA11" s="209"/>
      <c r="AB11" s="229"/>
      <c r="AC11" s="229"/>
      <c r="AD11" s="229"/>
      <c r="AE11" s="171"/>
      <c r="AF11" s="171"/>
      <c r="AG11" s="253"/>
      <c r="AH11" s="253"/>
      <c r="AI11" s="64"/>
      <c r="AJ11" s="88"/>
      <c r="AK11" s="89">
        <f>SUM($AK$6:$AK$10)</f>
        <v>1</v>
      </c>
      <c r="AL11" s="192">
        <f>SUM(AL6:AL10)</f>
        <v>500649.18718145409</v>
      </c>
    </row>
    <row r="12" spans="1:40" ht="25.2" customHeight="1" x14ac:dyDescent="0.35">
      <c r="A12" s="74"/>
      <c r="B12" s="74"/>
      <c r="C12" s="74"/>
      <c r="D12" s="74"/>
      <c r="E12" s="75"/>
      <c r="F12" s="75"/>
      <c r="G12" s="75"/>
      <c r="H12" s="75"/>
      <c r="I12" s="90"/>
      <c r="J12" s="186" t="s">
        <v>408</v>
      </c>
      <c r="K12" s="90">
        <f>1-K24</f>
        <v>0.89577790000000002</v>
      </c>
      <c r="L12" s="115">
        <f>$K$12*$H$17</f>
        <v>385133.0816826279</v>
      </c>
      <c r="M12" s="85"/>
      <c r="N12" s="77"/>
      <c r="O12" s="77"/>
      <c r="P12" s="77"/>
      <c r="Q12" s="78"/>
      <c r="R12" s="79"/>
      <c r="S12" s="78"/>
      <c r="T12" s="78"/>
      <c r="U12" s="158"/>
      <c r="V12" s="165"/>
      <c r="W12" s="209"/>
      <c r="X12" s="171"/>
      <c r="Y12" s="171"/>
      <c r="Z12" s="171"/>
      <c r="AA12" s="209"/>
      <c r="AB12" s="171"/>
      <c r="AC12" s="171"/>
      <c r="AD12" s="171"/>
      <c r="AE12" s="171"/>
      <c r="AF12" s="171"/>
      <c r="AG12" s="251"/>
      <c r="AH12" s="251"/>
      <c r="AI12" s="64"/>
      <c r="AJ12" s="64"/>
      <c r="AK12" s="64"/>
      <c r="AN12" s="113"/>
    </row>
    <row r="13" spans="1:40" ht="25.2" customHeight="1" x14ac:dyDescent="0.4">
      <c r="A13" s="74"/>
      <c r="B13" s="74"/>
      <c r="C13" s="74"/>
      <c r="D13" s="74"/>
      <c r="E13" s="75"/>
      <c r="F13" s="75"/>
      <c r="G13" s="75"/>
      <c r="H13" s="75"/>
      <c r="I13" s="91"/>
      <c r="J13" s="76" t="s">
        <v>412</v>
      </c>
      <c r="K13" s="76">
        <f>(0.01540041/3)*13</f>
        <v>6.673511E-2</v>
      </c>
      <c r="L13" s="76"/>
      <c r="M13" s="85"/>
      <c r="N13" s="77"/>
      <c r="O13" s="77"/>
      <c r="P13" s="77"/>
      <c r="Q13" s="80"/>
      <c r="R13" s="188" t="s">
        <v>408</v>
      </c>
      <c r="S13" s="80">
        <f>1-S16</f>
        <v>0.20822419999999997</v>
      </c>
      <c r="T13" s="117">
        <f>P15*S13</f>
        <v>6194.2404393483876</v>
      </c>
      <c r="U13" s="176">
        <f>G17*K12*O15*S13</f>
        <v>1.2372416849851717E-2</v>
      </c>
      <c r="V13" s="168">
        <f>G18+K13+O16+S14</f>
        <v>13.432984370000002</v>
      </c>
      <c r="W13" s="208">
        <f>52-V13</f>
        <v>38.56701563</v>
      </c>
      <c r="X13" s="169" t="e">
        <f>(((V13*#REF!)/52))+((W13*#REF!)/52)</f>
        <v>#REF!</v>
      </c>
      <c r="Y13" s="169" t="e">
        <f t="shared" si="1"/>
        <v>#REF!</v>
      </c>
      <c r="Z13" s="208">
        <f>T13</f>
        <v>6194.2404393483876</v>
      </c>
      <c r="AA13" s="208">
        <f>(3.000404/12)*52</f>
        <v>13.001750666666666</v>
      </c>
      <c r="AB13" s="171">
        <f t="shared" ref="AB13:AB52" si="3">52-AA13</f>
        <v>38.998249333333334</v>
      </c>
      <c r="AC13" s="171" t="e">
        <f>(((AA13*#REF!)/52))+((AB13*#REF!)/52)</f>
        <v>#REF!</v>
      </c>
      <c r="AD13" s="171" t="e">
        <f t="shared" ref="AD13:AD52" si="4">Z13*AC13</f>
        <v>#REF!</v>
      </c>
      <c r="AE13" s="169">
        <v>18.385580000000001</v>
      </c>
      <c r="AF13" s="169">
        <v>252.96889999999999</v>
      </c>
      <c r="AG13" s="251">
        <f t="shared" ref="AG13:AG52" si="5">AA13*AF13</f>
        <v>3289.038564220933</v>
      </c>
      <c r="AH13" s="251">
        <f t="shared" si="2"/>
        <v>20373095.681073662</v>
      </c>
      <c r="AI13" s="64"/>
      <c r="AJ13" s="64"/>
      <c r="AK13" s="64"/>
      <c r="AL13" s="198" t="s">
        <v>427</v>
      </c>
    </row>
    <row r="14" spans="1:40" ht="25.2" customHeight="1" x14ac:dyDescent="0.4">
      <c r="A14" s="74"/>
      <c r="B14" s="74"/>
      <c r="C14" s="74"/>
      <c r="D14" s="74"/>
      <c r="E14" s="75"/>
      <c r="F14" s="75"/>
      <c r="G14" s="75"/>
      <c r="H14" s="75"/>
      <c r="I14" s="92"/>
      <c r="J14" s="76"/>
      <c r="K14" s="76"/>
      <c r="L14" s="76"/>
      <c r="M14" s="85"/>
      <c r="N14" s="190"/>
      <c r="O14" s="77"/>
      <c r="P14" s="77"/>
      <c r="Q14" s="82"/>
      <c r="R14" s="78" t="s">
        <v>412</v>
      </c>
      <c r="S14" s="78">
        <f>(0.7287406/3)*13</f>
        <v>3.1578759333333331</v>
      </c>
      <c r="T14" s="78"/>
      <c r="U14" s="158"/>
      <c r="V14" s="165"/>
      <c r="W14" s="209"/>
      <c r="X14" s="171"/>
      <c r="Y14" s="171"/>
      <c r="Z14" s="171"/>
      <c r="AA14" s="209"/>
      <c r="AB14" s="229"/>
      <c r="AC14" s="229"/>
      <c r="AD14" s="229"/>
      <c r="AE14" s="171"/>
      <c r="AF14" s="171"/>
      <c r="AG14" s="253"/>
      <c r="AH14" s="253"/>
      <c r="AI14" s="64"/>
      <c r="AJ14" s="467" t="s">
        <v>418</v>
      </c>
      <c r="AK14" s="476" t="e">
        <f>(SUM(AL7:AL10)+AN7)/AL11</f>
        <v>#REF!</v>
      </c>
      <c r="AL14" s="199"/>
    </row>
    <row r="15" spans="1:40" ht="25.2" customHeight="1" x14ac:dyDescent="0.4">
      <c r="A15" s="74"/>
      <c r="B15" s="74"/>
      <c r="C15" s="74"/>
      <c r="D15" s="74"/>
      <c r="E15" s="75"/>
      <c r="F15" s="75"/>
      <c r="G15" s="75"/>
      <c r="H15" s="75"/>
      <c r="I15" s="92"/>
      <c r="J15" s="76"/>
      <c r="K15" s="76"/>
      <c r="L15" s="76"/>
      <c r="M15" s="93"/>
      <c r="N15" s="187" t="s">
        <v>396</v>
      </c>
      <c r="O15" s="83">
        <v>7.7240669999999997E-2</v>
      </c>
      <c r="P15" s="116">
        <f>$L$12*$O$15</f>
        <v>29747.937268330905</v>
      </c>
      <c r="Q15" s="82"/>
      <c r="R15" s="79"/>
      <c r="S15" s="78"/>
      <c r="T15" s="78"/>
      <c r="U15" s="158"/>
      <c r="V15" s="165"/>
      <c r="W15" s="209"/>
      <c r="X15" s="171"/>
      <c r="Y15" s="171"/>
      <c r="Z15" s="171"/>
      <c r="AA15" s="209"/>
      <c r="AB15" s="171"/>
      <c r="AC15" s="171"/>
      <c r="AD15" s="171"/>
      <c r="AE15" s="171"/>
      <c r="AF15" s="171"/>
      <c r="AG15" s="251"/>
      <c r="AH15" s="251"/>
      <c r="AI15" s="64"/>
      <c r="AJ15" s="469"/>
      <c r="AK15" s="477"/>
      <c r="AL15" s="200"/>
    </row>
    <row r="16" spans="1:40" ht="25.2" customHeight="1" x14ac:dyDescent="0.4">
      <c r="A16" s="74"/>
      <c r="B16" s="74"/>
      <c r="C16" s="74"/>
      <c r="D16" s="74"/>
      <c r="E16" s="75"/>
      <c r="F16" s="183"/>
      <c r="G16" s="95"/>
      <c r="H16" s="96"/>
      <c r="I16" s="92"/>
      <c r="J16" s="76"/>
      <c r="K16" s="76"/>
      <c r="L16" s="76"/>
      <c r="M16" s="77"/>
      <c r="N16" s="77" t="s">
        <v>412</v>
      </c>
      <c r="O16" s="77">
        <f>(2.339646/3)*13</f>
        <v>10.138466000000001</v>
      </c>
      <c r="P16" s="77"/>
      <c r="Q16" s="86"/>
      <c r="R16" s="188" t="s">
        <v>396</v>
      </c>
      <c r="S16" s="80">
        <v>0.79177580000000003</v>
      </c>
      <c r="T16" s="117">
        <f>P15*S16</f>
        <v>23553.696828982516</v>
      </c>
      <c r="U16" s="176">
        <f>G17*K12*O15*S16</f>
        <v>4.7046309935275657E-2</v>
      </c>
      <c r="V16" s="168">
        <f>S17+O16+K13+G18</f>
        <v>23.16898510333333</v>
      </c>
      <c r="W16" s="208">
        <f>52-V16</f>
        <v>28.83101489666667</v>
      </c>
      <c r="X16" s="169" t="e">
        <f>(((V16*#REF!)/52))+((W16*#REF!)/52)</f>
        <v>#REF!</v>
      </c>
      <c r="Y16" s="169" t="e">
        <f t="shared" si="1"/>
        <v>#REF!</v>
      </c>
      <c r="Z16" s="208">
        <f>T16</f>
        <v>23553.696828982516</v>
      </c>
      <c r="AA16" s="208">
        <f>(5.462502/12)*52</f>
        <v>23.670841999999997</v>
      </c>
      <c r="AB16" s="171">
        <f t="shared" si="3"/>
        <v>28.329158000000003</v>
      </c>
      <c r="AC16" s="171" t="e">
        <f>(((AA16*#REF!)/52))+((AB16*#REF!)/52)</f>
        <v>#REF!</v>
      </c>
      <c r="AD16" s="171" t="e">
        <f t="shared" si="4"/>
        <v>#REF!</v>
      </c>
      <c r="AE16" s="169">
        <v>23.543340000000001</v>
      </c>
      <c r="AF16" s="169">
        <v>269.28820000000002</v>
      </c>
      <c r="AG16" s="251">
        <f t="shared" si="5"/>
        <v>6374.2784346643994</v>
      </c>
      <c r="AH16" s="251">
        <f t="shared" si="2"/>
        <v>150137821.7536065</v>
      </c>
      <c r="AI16" s="64"/>
      <c r="AJ16" s="469"/>
      <c r="AK16" s="477"/>
      <c r="AL16" s="200"/>
    </row>
    <row r="17" spans="1:38" ht="25.2" customHeight="1" x14ac:dyDescent="0.35">
      <c r="A17" s="74"/>
      <c r="B17" s="74"/>
      <c r="C17" s="74"/>
      <c r="D17" s="74"/>
      <c r="E17" s="97"/>
      <c r="F17" s="184" t="s">
        <v>408</v>
      </c>
      <c r="G17" s="97">
        <f>1-G41</f>
        <v>0.85877020000000004</v>
      </c>
      <c r="H17" s="114">
        <f>$C$28*$G$17</f>
        <v>429942.60260565468</v>
      </c>
      <c r="I17" s="92"/>
      <c r="J17" s="76"/>
      <c r="K17" s="76"/>
      <c r="L17" s="76"/>
      <c r="M17" s="77"/>
      <c r="N17" s="77"/>
      <c r="O17" s="77"/>
      <c r="P17" s="77"/>
      <c r="Q17" s="63"/>
      <c r="R17" s="78" t="s">
        <v>412</v>
      </c>
      <c r="S17" s="78">
        <f>(2.97551/3)*13</f>
        <v>12.893876666666666</v>
      </c>
      <c r="T17" s="118"/>
      <c r="U17" s="158"/>
      <c r="V17" s="165"/>
      <c r="W17" s="209"/>
      <c r="X17" s="171"/>
      <c r="Y17" s="171"/>
      <c r="Z17" s="171"/>
      <c r="AA17" s="209"/>
      <c r="AB17" s="229"/>
      <c r="AC17" s="229"/>
      <c r="AD17" s="229"/>
      <c r="AE17" s="171"/>
      <c r="AF17" s="171"/>
      <c r="AG17" s="253"/>
      <c r="AH17" s="253"/>
      <c r="AI17" s="64"/>
      <c r="AJ17" s="469"/>
      <c r="AK17" s="477"/>
      <c r="AL17" s="201">
        <v>0.36969999999999997</v>
      </c>
    </row>
    <row r="18" spans="1:38" ht="25.2" customHeight="1" x14ac:dyDescent="0.4">
      <c r="A18" s="74"/>
      <c r="B18" s="74"/>
      <c r="C18" s="74"/>
      <c r="D18" s="74"/>
      <c r="E18" s="98"/>
      <c r="F18" s="75" t="s">
        <v>412</v>
      </c>
      <c r="G18" s="75">
        <f>(0.01613246/3)*13</f>
        <v>6.9907326666666672E-2</v>
      </c>
      <c r="H18" s="75"/>
      <c r="I18" s="92"/>
      <c r="J18" s="76"/>
      <c r="K18" s="76"/>
      <c r="L18" s="76"/>
      <c r="M18" s="62"/>
      <c r="N18" s="62"/>
      <c r="O18" s="62"/>
      <c r="P18" s="62"/>
      <c r="Q18" s="78"/>
      <c r="R18" s="79"/>
      <c r="S18" s="78"/>
      <c r="T18" s="118"/>
      <c r="U18" s="158"/>
      <c r="V18" s="165"/>
      <c r="W18" s="209"/>
      <c r="X18" s="171"/>
      <c r="Y18" s="171"/>
      <c r="Z18" s="171"/>
      <c r="AA18" s="209"/>
      <c r="AB18" s="171"/>
      <c r="AC18" s="171"/>
      <c r="AD18" s="171"/>
      <c r="AE18" s="171"/>
      <c r="AF18" s="171"/>
      <c r="AG18" s="251"/>
      <c r="AH18" s="251"/>
      <c r="AI18" s="64"/>
      <c r="AJ18" s="469"/>
      <c r="AK18" s="477"/>
      <c r="AL18" s="200"/>
    </row>
    <row r="19" spans="1:38" ht="25.2" customHeight="1" x14ac:dyDescent="0.4">
      <c r="A19" s="74"/>
      <c r="B19" s="74"/>
      <c r="C19" s="74"/>
      <c r="D19" s="74"/>
      <c r="E19" s="98"/>
      <c r="F19" s="75"/>
      <c r="G19" s="75"/>
      <c r="H19" s="75"/>
      <c r="I19" s="92"/>
      <c r="J19" s="76"/>
      <c r="K19" s="76"/>
      <c r="L19" s="76"/>
      <c r="M19" s="62"/>
      <c r="N19" s="62"/>
      <c r="O19" s="62"/>
      <c r="P19" s="62"/>
      <c r="Q19" s="80"/>
      <c r="R19" s="188" t="s">
        <v>408</v>
      </c>
      <c r="S19" s="80">
        <f>1-S22</f>
        <v>0.69916859999999992</v>
      </c>
      <c r="T19" s="117">
        <f>$P$21*$S$19</f>
        <v>6522.2161018489542</v>
      </c>
      <c r="U19" s="176">
        <f>G17*K24*O21*S19</f>
        <v>1.3027517608822281E-2</v>
      </c>
      <c r="V19" s="168">
        <f>S20+O22+K25+G18</f>
        <v>14.118578586666665</v>
      </c>
      <c r="W19" s="208">
        <f>52-V19</f>
        <v>37.881421413333335</v>
      </c>
      <c r="X19" s="169" t="e">
        <f>(((V19*#REF!)/52))+((W19*#REF!)/52)</f>
        <v>#REF!</v>
      </c>
      <c r="Y19" s="169" t="e">
        <f t="shared" si="1"/>
        <v>#REF!</v>
      </c>
      <c r="Z19" s="208">
        <f>T19</f>
        <v>6522.2161018489542</v>
      </c>
      <c r="AA19" s="208">
        <f>(3.384529/12)*52</f>
        <v>14.666292333333335</v>
      </c>
      <c r="AB19" s="171">
        <f t="shared" si="3"/>
        <v>37.333707666666669</v>
      </c>
      <c r="AC19" s="171" t="e">
        <f>(((AA19*#REF!)/52))+((AB19*#REF!)/52)</f>
        <v>#REF!</v>
      </c>
      <c r="AD19" s="171" t="e">
        <f t="shared" si="4"/>
        <v>#REF!</v>
      </c>
      <c r="AE19" s="169">
        <v>17.746590000000001</v>
      </c>
      <c r="AF19" s="169">
        <v>285.99459999999999</v>
      </c>
      <c r="AG19" s="251">
        <f t="shared" si="5"/>
        <v>4194.4804093547336</v>
      </c>
      <c r="AH19" s="251">
        <f t="shared" si="2"/>
        <v>27357307.664783437</v>
      </c>
      <c r="AI19" s="64"/>
      <c r="AJ19" s="470"/>
      <c r="AK19" s="478"/>
      <c r="AL19" s="202"/>
    </row>
    <row r="20" spans="1:38" ht="25.2" customHeight="1" x14ac:dyDescent="0.4">
      <c r="A20" s="74"/>
      <c r="B20" s="74"/>
      <c r="C20" s="74"/>
      <c r="D20" s="74"/>
      <c r="E20" s="98"/>
      <c r="F20" s="75"/>
      <c r="G20" s="75"/>
      <c r="H20" s="75"/>
      <c r="I20" s="92"/>
      <c r="J20" s="76"/>
      <c r="K20" s="76"/>
      <c r="L20" s="76"/>
      <c r="M20" s="62"/>
      <c r="N20" s="99"/>
      <c r="O20" s="62"/>
      <c r="P20" s="62"/>
      <c r="Q20" s="82"/>
      <c r="R20" s="78" t="s">
        <v>412</v>
      </c>
      <c r="S20" s="78">
        <f>(0.05381846/3)*13</f>
        <v>0.23321332666666666</v>
      </c>
      <c r="T20" s="118"/>
      <c r="U20" s="158"/>
      <c r="V20" s="165"/>
      <c r="W20" s="209"/>
      <c r="X20" s="171"/>
      <c r="Y20" s="171"/>
      <c r="Z20" s="209"/>
      <c r="AA20" s="209"/>
      <c r="AB20" s="229"/>
      <c r="AC20" s="229"/>
      <c r="AD20" s="229"/>
      <c r="AE20" s="171"/>
      <c r="AF20" s="171"/>
      <c r="AG20" s="253"/>
      <c r="AH20" s="253"/>
      <c r="AI20" s="64"/>
      <c r="AJ20" s="467" t="s">
        <v>407</v>
      </c>
      <c r="AK20" s="473">
        <f>$U$10+$U$16+$U$22+$U$34+$U$28+$U$40+$U$46+$U$52</f>
        <v>0.2676134136676101</v>
      </c>
      <c r="AL20" s="203"/>
    </row>
    <row r="21" spans="1:38" ht="25.2" customHeight="1" x14ac:dyDescent="0.4">
      <c r="A21" s="74"/>
      <c r="B21" s="74"/>
      <c r="C21" s="74"/>
      <c r="D21" s="74"/>
      <c r="E21" s="98"/>
      <c r="F21" s="75"/>
      <c r="G21" s="75"/>
      <c r="H21" s="75"/>
      <c r="I21" s="92"/>
      <c r="J21" s="76"/>
      <c r="K21" s="76"/>
      <c r="L21" s="76"/>
      <c r="M21" s="83"/>
      <c r="N21" s="187" t="s">
        <v>408</v>
      </c>
      <c r="O21" s="83">
        <f>1-O27</f>
        <v>0.20818190000000003</v>
      </c>
      <c r="P21" s="116">
        <f>$O$21*$L$24</f>
        <v>9328.531203845474</v>
      </c>
      <c r="Q21" s="82"/>
      <c r="R21" s="79"/>
      <c r="S21" s="78"/>
      <c r="T21" s="118"/>
      <c r="U21" s="158"/>
      <c r="V21" s="165"/>
      <c r="W21" s="209"/>
      <c r="X21" s="171"/>
      <c r="Y21" s="171"/>
      <c r="Z21" s="209"/>
      <c r="AA21" s="209"/>
      <c r="AB21" s="171"/>
      <c r="AC21" s="171"/>
      <c r="AD21" s="171"/>
      <c r="AE21" s="171"/>
      <c r="AF21" s="171"/>
      <c r="AG21" s="251"/>
      <c r="AH21" s="251"/>
      <c r="AI21" s="64"/>
      <c r="AJ21" s="469"/>
      <c r="AK21" s="474"/>
      <c r="AL21" s="200"/>
    </row>
    <row r="22" spans="1:38" ht="25.2" customHeight="1" x14ac:dyDescent="0.4">
      <c r="A22" s="74"/>
      <c r="B22" s="74"/>
      <c r="C22" s="74"/>
      <c r="D22" s="74"/>
      <c r="E22" s="98"/>
      <c r="F22" s="75"/>
      <c r="G22" s="75"/>
      <c r="H22" s="75"/>
      <c r="I22" s="92"/>
      <c r="J22" s="76"/>
      <c r="K22" s="76"/>
      <c r="L22" s="76"/>
      <c r="M22" s="85"/>
      <c r="N22" s="77" t="s">
        <v>412</v>
      </c>
      <c r="O22" s="77">
        <f>(0.8483816/3)*13</f>
        <v>3.6763202666666666</v>
      </c>
      <c r="P22" s="77"/>
      <c r="Q22" s="86"/>
      <c r="R22" s="188" t="s">
        <v>396</v>
      </c>
      <c r="S22" s="80">
        <v>0.30083140000000003</v>
      </c>
      <c r="T22" s="117">
        <f>P21*S22</f>
        <v>2806.3151019965194</v>
      </c>
      <c r="U22" s="176">
        <f>G17*K24*O21*S22</f>
        <v>5.6053523581960918E-3</v>
      </c>
      <c r="V22" s="168">
        <f>S23+O22+K25+G18</f>
        <v>24.15508359333333</v>
      </c>
      <c r="W22" s="208">
        <f>52-V22</f>
        <v>27.84491640666667</v>
      </c>
      <c r="X22" s="169" t="e">
        <f>(((V22*#REF!)/52))+((W22*#REF!)/52)</f>
        <v>#REF!</v>
      </c>
      <c r="Y22" s="169" t="e">
        <f t="shared" si="1"/>
        <v>#REF!</v>
      </c>
      <c r="Z22" s="208">
        <f>T22</f>
        <v>2806.3151019965194</v>
      </c>
      <c r="AA22" s="208">
        <f>(5.579949/12)*52</f>
        <v>24.179779</v>
      </c>
      <c r="AB22" s="171">
        <f t="shared" si="3"/>
        <v>27.820221</v>
      </c>
      <c r="AC22" s="171" t="e">
        <f>(((AA22*#REF!)/52))+((AB22*#REF!)/52)</f>
        <v>#REF!</v>
      </c>
      <c r="AD22" s="171" t="e">
        <f t="shared" si="4"/>
        <v>#REF!</v>
      </c>
      <c r="AE22" s="169">
        <v>22.8172</v>
      </c>
      <c r="AF22" s="169">
        <v>217.39250000000001</v>
      </c>
      <c r="AG22" s="251">
        <f t="shared" si="5"/>
        <v>5256.5026062575007</v>
      </c>
      <c r="AH22" s="251">
        <f t="shared" si="2"/>
        <v>14751402.647624489</v>
      </c>
      <c r="AI22" s="64"/>
      <c r="AJ22" s="469"/>
      <c r="AK22" s="474"/>
      <c r="AL22" s="200"/>
    </row>
    <row r="23" spans="1:38" ht="25.2" customHeight="1" x14ac:dyDescent="0.35">
      <c r="A23" s="74"/>
      <c r="B23" s="74"/>
      <c r="C23" s="74"/>
      <c r="D23" s="74"/>
      <c r="E23" s="98"/>
      <c r="F23" s="75"/>
      <c r="G23" s="75"/>
      <c r="H23" s="75"/>
      <c r="I23" s="92"/>
      <c r="J23" s="87"/>
      <c r="K23" s="76"/>
      <c r="L23" s="76"/>
      <c r="M23" s="85"/>
      <c r="N23" s="77"/>
      <c r="O23" s="77"/>
      <c r="P23" s="77"/>
      <c r="Q23" s="78"/>
      <c r="R23" s="78" t="s">
        <v>412</v>
      </c>
      <c r="S23" s="78">
        <f>(2.369935/3)*13</f>
        <v>10.269718333333334</v>
      </c>
      <c r="T23" s="118"/>
      <c r="U23" s="158"/>
      <c r="V23" s="165"/>
      <c r="W23" s="209"/>
      <c r="X23" s="171"/>
      <c r="Y23" s="171"/>
      <c r="Z23" s="209"/>
      <c r="AA23" s="209"/>
      <c r="AB23" s="229"/>
      <c r="AC23" s="229"/>
      <c r="AD23" s="229"/>
      <c r="AE23" s="171"/>
      <c r="AF23" s="171"/>
      <c r="AG23" s="253"/>
      <c r="AH23" s="253"/>
      <c r="AI23" s="64"/>
      <c r="AJ23" s="469"/>
      <c r="AK23" s="474"/>
      <c r="AL23" s="201">
        <v>0.23549999999999999</v>
      </c>
    </row>
    <row r="24" spans="1:38" ht="25.2" customHeight="1" x14ac:dyDescent="0.4">
      <c r="A24" s="74"/>
      <c r="B24" s="74"/>
      <c r="C24" s="74"/>
      <c r="D24" s="74"/>
      <c r="E24" s="98"/>
      <c r="F24" s="75"/>
      <c r="G24" s="75"/>
      <c r="H24" s="75"/>
      <c r="I24" s="101"/>
      <c r="J24" s="186" t="s">
        <v>396</v>
      </c>
      <c r="K24" s="90">
        <v>0.1042221</v>
      </c>
      <c r="L24" s="115">
        <f>$K$24*$H$17</f>
        <v>44809.520923026801</v>
      </c>
      <c r="M24" s="85"/>
      <c r="N24" s="77"/>
      <c r="O24" s="77"/>
      <c r="P24" s="77"/>
      <c r="Q24" s="78"/>
      <c r="R24" s="79"/>
      <c r="S24" s="78"/>
      <c r="T24" s="118"/>
      <c r="U24" s="158"/>
      <c r="V24" s="165"/>
      <c r="W24" s="209"/>
      <c r="X24" s="171"/>
      <c r="Y24" s="171"/>
      <c r="Z24" s="209"/>
      <c r="AA24" s="209"/>
      <c r="AB24" s="171"/>
      <c r="AC24" s="171"/>
      <c r="AD24" s="171"/>
      <c r="AE24" s="171"/>
      <c r="AF24" s="171"/>
      <c r="AG24" s="251"/>
      <c r="AH24" s="251"/>
      <c r="AI24" s="102"/>
      <c r="AJ24" s="469"/>
      <c r="AK24" s="474"/>
      <c r="AL24" s="200"/>
    </row>
    <row r="25" spans="1:38" ht="25.2" customHeight="1" x14ac:dyDescent="0.4">
      <c r="A25" s="74"/>
      <c r="B25" s="74"/>
      <c r="C25" s="74"/>
      <c r="D25" s="74"/>
      <c r="E25" s="98"/>
      <c r="F25" s="75"/>
      <c r="G25" s="75"/>
      <c r="H25" s="75"/>
      <c r="I25" s="76"/>
      <c r="J25" s="76" t="s">
        <v>412</v>
      </c>
      <c r="K25" s="76">
        <f>(2.339801/3)*13</f>
        <v>10.139137666666667</v>
      </c>
      <c r="L25" s="76"/>
      <c r="M25" s="85"/>
      <c r="N25" s="77"/>
      <c r="O25" s="77"/>
      <c r="P25" s="77"/>
      <c r="Q25" s="80"/>
      <c r="R25" s="188" t="s">
        <v>408</v>
      </c>
      <c r="S25" s="80">
        <f>1-S28</f>
        <v>0.12503850000000005</v>
      </c>
      <c r="T25" s="117">
        <f>P27*S25</f>
        <v>4436.4897330018566</v>
      </c>
      <c r="U25" s="176">
        <f>G17*K24*O27*S25</f>
        <v>8.8614739554024411E-3</v>
      </c>
      <c r="V25" s="168">
        <f>S26+O28+K25+G18</f>
        <v>26.740774926666663</v>
      </c>
      <c r="W25" s="208">
        <f>52-V25</f>
        <v>25.259225073333337</v>
      </c>
      <c r="X25" s="169" t="e">
        <f>(((V25*#REF!)/52))+((W25*#REF!)/52)</f>
        <v>#REF!</v>
      </c>
      <c r="Y25" s="169" t="e">
        <f t="shared" si="1"/>
        <v>#REF!</v>
      </c>
      <c r="Z25" s="208">
        <f>T25</f>
        <v>4436.4897330018566</v>
      </c>
      <c r="AA25" s="208">
        <f>(6.118921/12)*52</f>
        <v>26.515324333333332</v>
      </c>
      <c r="AB25" s="171">
        <f t="shared" si="3"/>
        <v>25.484675666666668</v>
      </c>
      <c r="AC25" s="171" t="e">
        <f>(((AA25*#REF!)/52))+((AB25*#REF!)/52)</f>
        <v>#REF!</v>
      </c>
      <c r="AD25" s="171" t="e">
        <f t="shared" si="4"/>
        <v>#REF!</v>
      </c>
      <c r="AE25" s="169">
        <v>22.62424</v>
      </c>
      <c r="AF25" s="169">
        <v>301.53370000000001</v>
      </c>
      <c r="AG25" s="251">
        <f t="shared" si="5"/>
        <v>7995.263852930033</v>
      </c>
      <c r="AH25" s="251">
        <f t="shared" si="2"/>
        <v>35470905.996164955</v>
      </c>
      <c r="AI25" s="64"/>
      <c r="AJ25" s="470"/>
      <c r="AK25" s="475"/>
      <c r="AL25" s="202"/>
    </row>
    <row r="26" spans="1:38" ht="25.2" customHeight="1" x14ac:dyDescent="0.4">
      <c r="A26" s="74"/>
      <c r="B26" s="74"/>
      <c r="C26" s="74"/>
      <c r="D26" s="74"/>
      <c r="E26" s="98"/>
      <c r="F26" s="75"/>
      <c r="G26" s="75"/>
      <c r="H26" s="75"/>
      <c r="I26" s="76"/>
      <c r="J26" s="76"/>
      <c r="K26" s="76"/>
      <c r="L26" s="76"/>
      <c r="M26" s="85"/>
      <c r="N26" s="81"/>
      <c r="O26" s="77"/>
      <c r="P26" s="77"/>
      <c r="Q26" s="82"/>
      <c r="R26" s="78" t="s">
        <v>412</v>
      </c>
      <c r="S26" s="78">
        <f>(0.9586876/3)*13</f>
        <v>4.1543129333333333</v>
      </c>
      <c r="T26" s="118"/>
      <c r="U26" s="158"/>
      <c r="V26" s="165"/>
      <c r="W26" s="209"/>
      <c r="X26" s="171"/>
      <c r="Y26" s="171"/>
      <c r="Z26" s="209"/>
      <c r="AA26" s="209"/>
      <c r="AB26" s="229"/>
      <c r="AC26" s="229"/>
      <c r="AD26" s="229"/>
      <c r="AE26" s="171"/>
      <c r="AF26" s="171"/>
      <c r="AG26" s="253"/>
      <c r="AH26" s="253"/>
      <c r="AI26" s="64"/>
      <c r="AJ26" s="467" t="s">
        <v>419</v>
      </c>
      <c r="AK26" s="463">
        <f>IF(AA7&gt;=13,U7,0)+IF(AA10&gt;=13,U10,0)+IF(AA13&gt;=13,U13,0)+IF(AA16&gt;=13,U16,0)+IF(AA19&gt;=13,U19,0)+IF(AA22&gt;=13,U22,0)+IF(AA25&gt;=13,U25,0)+IF(AA28&gt;=13,U28,0)+IF(AA31&gt;=13,U31,0)+IF(AA34&gt;=13,U34,0)+IF(AA37&gt;=13,U37,0)+IF(AA40&gt;=13,U40,0)+IF(AA43&gt;=13,U43,0)+IF(AA46&gt;=13,U46,0)+IF(AA49&gt;=13,U49,0)+IF(AA52&gt;=13,U52,0)</f>
        <v>0.29015136044654738</v>
      </c>
      <c r="AL26" s="203"/>
    </row>
    <row r="27" spans="1:38" ht="25.2" customHeight="1" x14ac:dyDescent="0.4">
      <c r="A27" s="74"/>
      <c r="B27" s="103"/>
      <c r="C27" s="74"/>
      <c r="D27" s="74"/>
      <c r="E27" s="98"/>
      <c r="F27" s="75"/>
      <c r="G27" s="75"/>
      <c r="H27" s="75"/>
      <c r="I27" s="76"/>
      <c r="J27" s="76"/>
      <c r="K27" s="76"/>
      <c r="L27" s="76"/>
      <c r="M27" s="93"/>
      <c r="N27" s="187" t="s">
        <v>396</v>
      </c>
      <c r="O27" s="83">
        <v>0.79181809999999997</v>
      </c>
      <c r="P27" s="116">
        <f>L24*O27</f>
        <v>35480.989719181329</v>
      </c>
      <c r="Q27" s="82"/>
      <c r="R27" s="79"/>
      <c r="S27" s="78"/>
      <c r="T27" s="118"/>
      <c r="U27" s="158"/>
      <c r="V27" s="165"/>
      <c r="W27" s="209"/>
      <c r="X27" s="171"/>
      <c r="Y27" s="171"/>
      <c r="Z27" s="209"/>
      <c r="AA27" s="209"/>
      <c r="AB27" s="171"/>
      <c r="AC27" s="171"/>
      <c r="AD27" s="171"/>
      <c r="AE27" s="171"/>
      <c r="AF27" s="171"/>
      <c r="AG27" s="251"/>
      <c r="AH27" s="251"/>
      <c r="AI27" s="64"/>
      <c r="AJ27" s="469"/>
      <c r="AK27" s="464"/>
      <c r="AL27" s="200"/>
    </row>
    <row r="28" spans="1:38" ht="25.2" customHeight="1" x14ac:dyDescent="0.4">
      <c r="A28" s="104"/>
      <c r="B28" s="189" t="s">
        <v>408</v>
      </c>
      <c r="C28" s="119">
        <f>Specification!D29</f>
        <v>500649.18718145398</v>
      </c>
      <c r="D28" s="105"/>
      <c r="E28" s="98"/>
      <c r="F28" s="75"/>
      <c r="G28" s="75"/>
      <c r="H28" s="75"/>
      <c r="I28" s="76"/>
      <c r="J28" s="76"/>
      <c r="K28" s="76"/>
      <c r="L28" s="76"/>
      <c r="M28" s="77"/>
      <c r="N28" s="77" t="s">
        <v>412</v>
      </c>
      <c r="O28" s="77">
        <f>(2.856327/3)*13</f>
        <v>12.377416999999999</v>
      </c>
      <c r="P28" s="77"/>
      <c r="Q28" s="86"/>
      <c r="R28" s="188" t="s">
        <v>396</v>
      </c>
      <c r="S28" s="80">
        <v>0.87496149999999995</v>
      </c>
      <c r="T28" s="117">
        <f>P27*S28</f>
        <v>31044.499986179471</v>
      </c>
      <c r="U28" s="176">
        <f>G17*K24*O27*S28</f>
        <v>6.2008489738999188E-2</v>
      </c>
      <c r="V28" s="168">
        <f>S29+O28+K25+G18</f>
        <v>35.46677966</v>
      </c>
      <c r="W28" s="208">
        <f>52-V28</f>
        <v>16.53322034</v>
      </c>
      <c r="X28" s="169" t="e">
        <f>(((V28*#REF!)/52))+((W28*#REF!)/52)</f>
        <v>#REF!</v>
      </c>
      <c r="Y28" s="169" t="e">
        <f t="shared" si="1"/>
        <v>#REF!</v>
      </c>
      <c r="Z28" s="208">
        <f>T28</f>
        <v>31044.499986179471</v>
      </c>
      <c r="AA28" s="208">
        <f>(8.322635/12)*52</f>
        <v>36.064751666666666</v>
      </c>
      <c r="AB28" s="171">
        <f t="shared" si="3"/>
        <v>15.935248333333334</v>
      </c>
      <c r="AC28" s="171" t="e">
        <f>(((AA28*#REF!)/52))+((AB28*#REF!)/52)</f>
        <v>#REF!</v>
      </c>
      <c r="AD28" s="171" t="e">
        <f t="shared" si="4"/>
        <v>#REF!</v>
      </c>
      <c r="AE28" s="169">
        <v>25.775289999999998</v>
      </c>
      <c r="AF28" s="169">
        <v>303.47910000000002</v>
      </c>
      <c r="AG28" s="251">
        <f t="shared" si="5"/>
        <v>10944.898377523501</v>
      </c>
      <c r="AH28" s="251">
        <f t="shared" si="2"/>
        <v>339778897.52976406</v>
      </c>
      <c r="AI28" s="64"/>
      <c r="AJ28" s="469"/>
      <c r="AK28" s="464"/>
      <c r="AL28" s="200"/>
    </row>
    <row r="29" spans="1:38" ht="25.2" customHeight="1" x14ac:dyDescent="0.35">
      <c r="A29" s="74"/>
      <c r="B29" s="74" t="s">
        <v>412</v>
      </c>
      <c r="C29" s="74">
        <f>(0.1465017/3)*13</f>
        <v>0.63484070000000004</v>
      </c>
      <c r="D29" s="74"/>
      <c r="E29" s="98"/>
      <c r="F29" s="75"/>
      <c r="G29" s="75"/>
      <c r="H29" s="75"/>
      <c r="I29" s="76"/>
      <c r="J29" s="76"/>
      <c r="K29" s="76"/>
      <c r="L29" s="76"/>
      <c r="M29" s="77"/>
      <c r="N29" s="77"/>
      <c r="O29" s="77"/>
      <c r="P29" s="77"/>
      <c r="Q29" s="78"/>
      <c r="R29" s="78" t="s">
        <v>412</v>
      </c>
      <c r="S29" s="78">
        <f>(2.972381/3)*13</f>
        <v>12.880317666666667</v>
      </c>
      <c r="T29" s="118"/>
      <c r="U29" s="158"/>
      <c r="V29" s="165"/>
      <c r="W29" s="209"/>
      <c r="X29" s="171"/>
      <c r="Y29" s="171"/>
      <c r="Z29" s="209"/>
      <c r="AA29" s="209"/>
      <c r="AB29" s="229"/>
      <c r="AC29" s="229"/>
      <c r="AD29" s="229"/>
      <c r="AE29" s="171"/>
      <c r="AF29" s="171"/>
      <c r="AG29" s="253"/>
      <c r="AH29" s="253"/>
      <c r="AI29" s="64"/>
      <c r="AJ29" s="469"/>
      <c r="AK29" s="464"/>
      <c r="AL29" s="201">
        <v>0.22</v>
      </c>
    </row>
    <row r="30" spans="1:38" ht="25.2" customHeight="1" x14ac:dyDescent="0.4">
      <c r="A30" s="74"/>
      <c r="B30" s="74"/>
      <c r="C30" s="74"/>
      <c r="D30" s="74"/>
      <c r="E30" s="98"/>
      <c r="F30" s="75"/>
      <c r="G30" s="75"/>
      <c r="H30" s="75"/>
      <c r="I30" s="76"/>
      <c r="J30" s="76"/>
      <c r="K30" s="76"/>
      <c r="L30" s="76"/>
      <c r="M30" s="77"/>
      <c r="N30" s="77"/>
      <c r="O30" s="77"/>
      <c r="P30" s="77"/>
      <c r="Q30" s="78"/>
      <c r="R30" s="79"/>
      <c r="S30" s="78"/>
      <c r="T30" s="118"/>
      <c r="U30" s="158"/>
      <c r="V30" s="165"/>
      <c r="W30" s="209"/>
      <c r="X30" s="171"/>
      <c r="Y30" s="171"/>
      <c r="Z30" s="209"/>
      <c r="AA30" s="209"/>
      <c r="AB30" s="171"/>
      <c r="AC30" s="171"/>
      <c r="AD30" s="171"/>
      <c r="AE30" s="171"/>
      <c r="AF30" s="171"/>
      <c r="AG30" s="251"/>
      <c r="AH30" s="251"/>
      <c r="AI30" s="64"/>
      <c r="AJ30" s="469"/>
      <c r="AK30" s="464"/>
      <c r="AL30" s="200"/>
    </row>
    <row r="31" spans="1:38" ht="25.2" customHeight="1" x14ac:dyDescent="0.4">
      <c r="A31" s="74"/>
      <c r="B31" s="74"/>
      <c r="C31" s="74"/>
      <c r="D31" s="74"/>
      <c r="E31" s="98"/>
      <c r="F31" s="75"/>
      <c r="G31" s="75"/>
      <c r="H31" s="75"/>
      <c r="I31" s="76"/>
      <c r="J31" s="76"/>
      <c r="K31" s="76"/>
      <c r="L31" s="76"/>
      <c r="M31" s="77"/>
      <c r="N31" s="77"/>
      <c r="O31" s="77"/>
      <c r="P31" s="77"/>
      <c r="Q31" s="80"/>
      <c r="R31" s="188" t="s">
        <v>408</v>
      </c>
      <c r="S31" s="80">
        <f>1-S34</f>
        <v>0.75180820000000004</v>
      </c>
      <c r="T31" s="117">
        <f>P33*S31</f>
        <v>8334.6521611105927</v>
      </c>
      <c r="U31" s="176">
        <f>G41*K36*O33*S31</f>
        <v>1.6647689389116701E-2</v>
      </c>
      <c r="V31" s="168">
        <f>S32+O34+K37+G42</f>
        <v>15.1444124</v>
      </c>
      <c r="W31" s="208">
        <f>52-V31</f>
        <v>36.8555876</v>
      </c>
      <c r="X31" s="169" t="e">
        <f>(((V31*#REF!)/52))+((W31*#REF!)/52)</f>
        <v>#REF!</v>
      </c>
      <c r="Y31" s="169" t="e">
        <f t="shared" si="1"/>
        <v>#REF!</v>
      </c>
      <c r="Z31" s="208">
        <f>T31</f>
        <v>8334.6521611105927</v>
      </c>
      <c r="AA31" s="208">
        <f>(3.382963/12)*52</f>
        <v>14.659506333333333</v>
      </c>
      <c r="AB31" s="171">
        <f t="shared" si="3"/>
        <v>37.340493666666667</v>
      </c>
      <c r="AC31" s="171" t="e">
        <f>(((AA31*#REF!)/52))+((AB31*#REF!)/52)</f>
        <v>#REF!</v>
      </c>
      <c r="AD31" s="171" t="e">
        <f t="shared" si="4"/>
        <v>#REF!</v>
      </c>
      <c r="AE31" s="169">
        <v>17.18929</v>
      </c>
      <c r="AF31" s="169">
        <v>286.5942</v>
      </c>
      <c r="AG31" s="251">
        <f t="shared" si="5"/>
        <v>4201.3294899965995</v>
      </c>
      <c r="AH31" s="251">
        <f t="shared" si="2"/>
        <v>35016619.913337819</v>
      </c>
      <c r="AI31" s="64"/>
      <c r="AJ31" s="470"/>
      <c r="AK31" s="465"/>
      <c r="AL31" s="204"/>
    </row>
    <row r="32" spans="1:38" ht="25.2" customHeight="1" x14ac:dyDescent="0.35">
      <c r="A32" s="74"/>
      <c r="B32" s="74"/>
      <c r="C32" s="74"/>
      <c r="D32" s="74"/>
      <c r="E32" s="98"/>
      <c r="F32" s="75"/>
      <c r="G32" s="75"/>
      <c r="H32" s="75"/>
      <c r="I32" s="76"/>
      <c r="J32" s="76"/>
      <c r="K32" s="76"/>
      <c r="L32" s="76"/>
      <c r="M32" s="77"/>
      <c r="N32" s="81"/>
      <c r="O32" s="77"/>
      <c r="P32" s="77"/>
      <c r="Q32" s="82"/>
      <c r="R32" s="78" t="s">
        <v>412</v>
      </c>
      <c r="S32" s="78">
        <f>(0.03304804/3)*13</f>
        <v>0.14320817333333333</v>
      </c>
      <c r="T32" s="118"/>
      <c r="U32" s="158"/>
      <c r="V32" s="165"/>
      <c r="W32" s="209"/>
      <c r="X32" s="171"/>
      <c r="Y32" s="171"/>
      <c r="Z32" s="209"/>
      <c r="AA32" s="209"/>
      <c r="AB32" s="229"/>
      <c r="AC32" s="229"/>
      <c r="AD32" s="229"/>
      <c r="AE32" s="171"/>
      <c r="AF32" s="171"/>
      <c r="AG32" s="253"/>
      <c r="AH32" s="253"/>
      <c r="AI32" s="64"/>
      <c r="AJ32" s="64"/>
      <c r="AK32" s="64"/>
    </row>
    <row r="33" spans="1:37" ht="25.2" customHeight="1" x14ac:dyDescent="0.35">
      <c r="A33" s="74"/>
      <c r="B33" s="74"/>
      <c r="C33" s="74"/>
      <c r="D33" s="74"/>
      <c r="E33" s="98"/>
      <c r="F33" s="75"/>
      <c r="G33" s="75"/>
      <c r="H33" s="75"/>
      <c r="I33" s="76"/>
      <c r="J33" s="76"/>
      <c r="K33" s="76"/>
      <c r="L33" s="76"/>
      <c r="M33" s="83"/>
      <c r="N33" s="187" t="s">
        <v>408</v>
      </c>
      <c r="O33" s="83">
        <f>1-O39</f>
        <v>0.83158949999999998</v>
      </c>
      <c r="P33" s="116">
        <f>$L$36*$O$33</f>
        <v>11086.141599826382</v>
      </c>
      <c r="Q33" s="82"/>
      <c r="R33" s="79"/>
      <c r="S33" s="78"/>
      <c r="T33" s="118"/>
      <c r="U33" s="158"/>
      <c r="V33" s="165"/>
      <c r="W33" s="209"/>
      <c r="X33" s="171"/>
      <c r="Y33" s="171"/>
      <c r="Z33" s="209"/>
      <c r="AA33" s="209"/>
      <c r="AB33" s="171"/>
      <c r="AC33" s="171"/>
      <c r="AD33" s="171"/>
      <c r="AE33" s="171"/>
      <c r="AF33" s="171"/>
      <c r="AG33" s="251"/>
      <c r="AH33" s="251"/>
      <c r="AI33" s="64"/>
      <c r="AJ33" s="64"/>
      <c r="AK33" s="64"/>
    </row>
    <row r="34" spans="1:37" ht="25.2" customHeight="1" x14ac:dyDescent="0.35">
      <c r="A34" s="74"/>
      <c r="B34" s="74"/>
      <c r="C34" s="74"/>
      <c r="D34" s="74"/>
      <c r="E34" s="98"/>
      <c r="F34" s="75"/>
      <c r="G34" s="75"/>
      <c r="H34" s="75"/>
      <c r="I34" s="76"/>
      <c r="J34" s="76"/>
      <c r="K34" s="76"/>
      <c r="L34" s="76"/>
      <c r="M34" s="85"/>
      <c r="N34" s="77" t="s">
        <v>412</v>
      </c>
      <c r="O34" s="77">
        <f>(0.06580736/3)*13</f>
        <v>0.28516522666666666</v>
      </c>
      <c r="P34" s="77"/>
      <c r="Q34" s="86"/>
      <c r="R34" s="188" t="s">
        <v>396</v>
      </c>
      <c r="S34" s="80">
        <v>0.24819179999999999</v>
      </c>
      <c r="T34" s="117">
        <f>P33*S34</f>
        <v>2751.4894387157892</v>
      </c>
      <c r="U34" s="176">
        <f>G41*K36*O33*S34</f>
        <v>5.4958432154980138E-3</v>
      </c>
      <c r="V34" s="168">
        <f>S35+O34+K37+G42</f>
        <v>24.694792893333336</v>
      </c>
      <c r="W34" s="208">
        <f>52-V34</f>
        <v>27.305207106666664</v>
      </c>
      <c r="X34" s="169" t="e">
        <f>(((V34*#REF!)/52))+((W34*#REF!)/52)</f>
        <v>#REF!</v>
      </c>
      <c r="Y34" s="169" t="e">
        <f t="shared" si="1"/>
        <v>#REF!</v>
      </c>
      <c r="Z34" s="208">
        <f>T34</f>
        <v>2751.4894387157892</v>
      </c>
      <c r="AA34" s="208">
        <f>(5.724555/12)*52</f>
        <v>24.806404999999998</v>
      </c>
      <c r="AB34" s="171">
        <f t="shared" si="3"/>
        <v>27.193595000000002</v>
      </c>
      <c r="AC34" s="171" t="e">
        <f>(((AA34*#REF!)/52))+((AB34*#REF!)/52)</f>
        <v>#REF!</v>
      </c>
      <c r="AD34" s="171" t="e">
        <f t="shared" si="4"/>
        <v>#REF!</v>
      </c>
      <c r="AE34" s="169">
        <v>21.81324</v>
      </c>
      <c r="AF34" s="169">
        <v>229.16739999999999</v>
      </c>
      <c r="AG34" s="251">
        <f t="shared" si="5"/>
        <v>5684.8193371969992</v>
      </c>
      <c r="AH34" s="251">
        <f t="shared" si="2"/>
        <v>15641720.367304835</v>
      </c>
      <c r="AI34" s="64"/>
      <c r="AJ34" s="64"/>
      <c r="AK34" s="64"/>
    </row>
    <row r="35" spans="1:37" ht="25.2" customHeight="1" x14ac:dyDescent="0.35">
      <c r="A35" s="74"/>
      <c r="B35" s="74"/>
      <c r="C35" s="74"/>
      <c r="D35" s="74"/>
      <c r="E35" s="98"/>
      <c r="F35" s="75"/>
      <c r="G35" s="75"/>
      <c r="H35" s="75"/>
      <c r="I35" s="76"/>
      <c r="J35" s="87"/>
      <c r="K35" s="76"/>
      <c r="L35" s="76"/>
      <c r="M35" s="85"/>
      <c r="N35" s="77"/>
      <c r="O35" s="77"/>
      <c r="P35" s="77"/>
      <c r="Q35" s="78"/>
      <c r="R35" s="78" t="s">
        <v>412</v>
      </c>
      <c r="S35" s="78">
        <f>(2.236982/3)*13</f>
        <v>9.6935886666666669</v>
      </c>
      <c r="T35" s="118"/>
      <c r="U35" s="158"/>
      <c r="V35" s="165"/>
      <c r="W35" s="209"/>
      <c r="X35" s="171"/>
      <c r="Y35" s="171"/>
      <c r="Z35" s="209"/>
      <c r="AA35" s="209"/>
      <c r="AB35" s="229"/>
      <c r="AC35" s="229"/>
      <c r="AD35" s="229"/>
      <c r="AE35" s="171"/>
      <c r="AF35" s="171"/>
      <c r="AG35" s="253"/>
      <c r="AH35" s="253"/>
      <c r="AI35" s="64"/>
      <c r="AJ35" s="64"/>
      <c r="AK35" s="64"/>
    </row>
    <row r="36" spans="1:37" ht="25.2" customHeight="1" x14ac:dyDescent="0.35">
      <c r="A36" s="74"/>
      <c r="B36" s="74"/>
      <c r="C36" s="74"/>
      <c r="D36" s="74"/>
      <c r="E36" s="98"/>
      <c r="F36" s="75"/>
      <c r="G36" s="75"/>
      <c r="H36" s="75"/>
      <c r="I36" s="90"/>
      <c r="J36" s="186" t="s">
        <v>408</v>
      </c>
      <c r="K36" s="90">
        <f>1-K48</f>
        <v>0.18854349999999998</v>
      </c>
      <c r="L36" s="115">
        <f>$K$36*$H$41</f>
        <v>13331.266928967216</v>
      </c>
      <c r="M36" s="85"/>
      <c r="N36" s="77"/>
      <c r="O36" s="77"/>
      <c r="P36" s="77"/>
      <c r="Q36" s="78"/>
      <c r="R36" s="79"/>
      <c r="S36" s="78"/>
      <c r="T36" s="118"/>
      <c r="U36" s="158"/>
      <c r="V36" s="165"/>
      <c r="W36" s="209"/>
      <c r="X36" s="171"/>
      <c r="Y36" s="171"/>
      <c r="Z36" s="209"/>
      <c r="AA36" s="209"/>
      <c r="AB36" s="171"/>
      <c r="AC36" s="171"/>
      <c r="AD36" s="171"/>
      <c r="AE36" s="171"/>
      <c r="AF36" s="171"/>
      <c r="AG36" s="251"/>
      <c r="AH36" s="251"/>
      <c r="AI36" s="64"/>
      <c r="AJ36" s="64"/>
      <c r="AK36" s="64"/>
    </row>
    <row r="37" spans="1:37" ht="25.2" customHeight="1" x14ac:dyDescent="0.35">
      <c r="A37" s="74"/>
      <c r="B37" s="74"/>
      <c r="C37" s="74"/>
      <c r="D37" s="74"/>
      <c r="E37" s="98"/>
      <c r="F37" s="75"/>
      <c r="G37" s="75"/>
      <c r="H37" s="75"/>
      <c r="I37" s="91"/>
      <c r="J37" s="76" t="s">
        <v>412</v>
      </c>
      <c r="K37" s="76">
        <f>(1.026213/3)*13</f>
        <v>4.446923</v>
      </c>
      <c r="L37" s="76"/>
      <c r="M37" s="85"/>
      <c r="N37" s="77"/>
      <c r="O37" s="77"/>
      <c r="P37" s="77"/>
      <c r="Q37" s="80"/>
      <c r="R37" s="188" t="s">
        <v>408</v>
      </c>
      <c r="S37" s="80">
        <f>1-S40</f>
        <v>0.29121790000000003</v>
      </c>
      <c r="T37" s="117">
        <f>P39*S37</f>
        <v>653.82068358920219</v>
      </c>
      <c r="U37" s="176">
        <f>G41*K36*O39*S37</f>
        <v>1.3059457606833848E-3</v>
      </c>
      <c r="V37" s="168">
        <f>S38+O40+K37+G42</f>
        <v>29.5875801</v>
      </c>
      <c r="W37" s="208">
        <f>52-V37</f>
        <v>22.4124199</v>
      </c>
      <c r="X37" s="169" t="e">
        <f>(((V37*#REF!)/52))+((W37*#REF!)/52)</f>
        <v>#REF!</v>
      </c>
      <c r="Y37" s="169" t="e">
        <f t="shared" si="1"/>
        <v>#REF!</v>
      </c>
      <c r="Z37" s="208">
        <f>T37</f>
        <v>653.82068358920219</v>
      </c>
      <c r="AA37" s="208">
        <f>(6.554302/12)*52</f>
        <v>28.401975333333333</v>
      </c>
      <c r="AB37" s="171">
        <f t="shared" si="3"/>
        <v>23.598024666666667</v>
      </c>
      <c r="AC37" s="171" t="e">
        <f>(((AA37*#REF!)/52))+((AB37*#REF!)/52)</f>
        <v>#REF!</v>
      </c>
      <c r="AD37" s="171" t="e">
        <f t="shared" si="4"/>
        <v>#REF!</v>
      </c>
      <c r="AE37" s="169">
        <v>17.114090000000001</v>
      </c>
      <c r="AF37" s="169">
        <v>231.9803</v>
      </c>
      <c r="AG37" s="251">
        <f t="shared" si="5"/>
        <v>6588.6987584192666</v>
      </c>
      <c r="AH37" s="251">
        <f t="shared" si="2"/>
        <v>4307827.5261930125</v>
      </c>
      <c r="AI37" s="64"/>
      <c r="AJ37" s="64"/>
      <c r="AK37" s="64"/>
    </row>
    <row r="38" spans="1:37" ht="25.2" customHeight="1" x14ac:dyDescent="0.35">
      <c r="A38" s="74"/>
      <c r="B38" s="74"/>
      <c r="C38" s="74"/>
      <c r="D38" s="74"/>
      <c r="E38" s="98"/>
      <c r="F38" s="75"/>
      <c r="G38" s="75"/>
      <c r="H38" s="75"/>
      <c r="I38" s="92"/>
      <c r="J38" s="76"/>
      <c r="K38" s="76"/>
      <c r="L38" s="76"/>
      <c r="M38" s="85"/>
      <c r="N38" s="81"/>
      <c r="O38" s="77"/>
      <c r="P38" s="77"/>
      <c r="Q38" s="82"/>
      <c r="R38" s="78" t="s">
        <v>412</v>
      </c>
      <c r="S38" s="78">
        <f>(0.8562661/3)*13</f>
        <v>3.7104864333333332</v>
      </c>
      <c r="T38" s="118"/>
      <c r="U38" s="158"/>
      <c r="V38" s="165"/>
      <c r="W38" s="209"/>
      <c r="X38" s="171"/>
      <c r="Y38" s="171"/>
      <c r="Z38" s="209"/>
      <c r="AA38" s="209"/>
      <c r="AB38" s="229"/>
      <c r="AC38" s="229"/>
      <c r="AD38" s="229"/>
      <c r="AE38" s="171"/>
      <c r="AF38" s="171"/>
      <c r="AG38" s="253"/>
      <c r="AH38" s="253"/>
      <c r="AI38" s="64"/>
      <c r="AJ38" s="64"/>
      <c r="AK38" s="64"/>
    </row>
    <row r="39" spans="1:37" ht="25.2" customHeight="1" x14ac:dyDescent="0.35">
      <c r="A39" s="74"/>
      <c r="B39" s="74"/>
      <c r="C39" s="74"/>
      <c r="D39" s="74"/>
      <c r="E39" s="98"/>
      <c r="F39" s="75"/>
      <c r="G39" s="75"/>
      <c r="H39" s="75"/>
      <c r="I39" s="92"/>
      <c r="J39" s="76"/>
      <c r="K39" s="76"/>
      <c r="L39" s="76"/>
      <c r="M39" s="93"/>
      <c r="N39" s="187" t="s">
        <v>396</v>
      </c>
      <c r="O39" s="83">
        <v>0.16841049999999999</v>
      </c>
      <c r="P39" s="116">
        <f>$L$36*$O$39</f>
        <v>2245.1253291408329</v>
      </c>
      <c r="Q39" s="82"/>
      <c r="R39" s="79"/>
      <c r="S39" s="78"/>
      <c r="T39" s="118"/>
      <c r="U39" s="158"/>
      <c r="V39" s="165"/>
      <c r="W39" s="209"/>
      <c r="X39" s="171"/>
      <c r="Y39" s="171"/>
      <c r="Z39" s="209"/>
      <c r="AA39" s="209"/>
      <c r="AB39" s="171"/>
      <c r="AC39" s="171"/>
      <c r="AD39" s="171"/>
      <c r="AE39" s="171"/>
      <c r="AF39" s="171"/>
      <c r="AG39" s="251"/>
      <c r="AH39" s="251"/>
      <c r="AI39" s="64"/>
      <c r="AJ39" s="64"/>
      <c r="AK39" s="64"/>
    </row>
    <row r="40" spans="1:37" ht="25.2" customHeight="1" x14ac:dyDescent="0.35">
      <c r="A40" s="74"/>
      <c r="B40" s="74"/>
      <c r="C40" s="74"/>
      <c r="D40" s="74"/>
      <c r="E40" s="98"/>
      <c r="F40" s="131"/>
      <c r="G40" s="75"/>
      <c r="H40" s="75"/>
      <c r="I40" s="92"/>
      <c r="J40" s="76"/>
      <c r="K40" s="76"/>
      <c r="L40" s="76"/>
      <c r="M40" s="77"/>
      <c r="N40" s="77" t="s">
        <v>412</v>
      </c>
      <c r="O40" s="77">
        <f>(2.575628/3)*13</f>
        <v>11.161054666666667</v>
      </c>
      <c r="P40" s="77"/>
      <c r="Q40" s="86"/>
      <c r="R40" s="188" t="s">
        <v>396</v>
      </c>
      <c r="S40" s="80">
        <v>0.70878209999999997</v>
      </c>
      <c r="T40" s="117">
        <f>P39*S40</f>
        <v>1591.3046455516308</v>
      </c>
      <c r="U40" s="176">
        <f>G41*K36*O39*S40</f>
        <v>3.178482431001895E-3</v>
      </c>
      <c r="V40" s="168">
        <f>S41+O40+K37+G42</f>
        <v>38.709315666666669</v>
      </c>
      <c r="W40" s="208">
        <f>52-V40</f>
        <v>13.290684333333331</v>
      </c>
      <c r="X40" s="169" t="e">
        <f>(((V40*#REF!)/52))+((W40*#REF!)/52)</f>
        <v>#REF!</v>
      </c>
      <c r="Y40" s="169" t="e">
        <f t="shared" si="1"/>
        <v>#REF!</v>
      </c>
      <c r="Z40" s="208">
        <f>T40</f>
        <v>1591.3046455516308</v>
      </c>
      <c r="AA40" s="208">
        <f>(9.060181/12)*52</f>
        <v>39.260784333333334</v>
      </c>
      <c r="AB40" s="171">
        <f t="shared" si="3"/>
        <v>12.739215666666666</v>
      </c>
      <c r="AC40" s="171" t="e">
        <f>(((AA40*#REF!)/52))+((AB40*#REF!)/52)</f>
        <v>#REF!</v>
      </c>
      <c r="AD40" s="171" t="e">
        <f t="shared" si="4"/>
        <v>#REF!</v>
      </c>
      <c r="AE40" s="169">
        <v>25.60202</v>
      </c>
      <c r="AF40" s="169">
        <v>279.5564</v>
      </c>
      <c r="AG40" s="251">
        <f t="shared" si="5"/>
        <v>10975.603529403066</v>
      </c>
      <c r="AH40" s="251">
        <f t="shared" si="2"/>
        <v>17465528.884071972</v>
      </c>
      <c r="AI40" s="64"/>
      <c r="AJ40" s="64"/>
      <c r="AK40" s="64"/>
    </row>
    <row r="41" spans="1:37" ht="25.2" customHeight="1" x14ac:dyDescent="0.35">
      <c r="A41" s="74"/>
      <c r="B41" s="74"/>
      <c r="C41" s="74"/>
      <c r="D41" s="74"/>
      <c r="E41" s="107"/>
      <c r="F41" s="184" t="s">
        <v>396</v>
      </c>
      <c r="G41" s="97">
        <v>0.14122979999999999</v>
      </c>
      <c r="H41" s="114">
        <f>C28*G41</f>
        <v>70706.584575799308</v>
      </c>
      <c r="I41" s="92"/>
      <c r="J41" s="76"/>
      <c r="K41" s="76"/>
      <c r="L41" s="76"/>
      <c r="M41" s="77"/>
      <c r="N41" s="77"/>
      <c r="O41" s="77"/>
      <c r="P41" s="77"/>
      <c r="Q41" s="78"/>
      <c r="R41" s="78" t="s">
        <v>412</v>
      </c>
      <c r="S41" s="78">
        <f>(2.961282/3)*13</f>
        <v>12.832222</v>
      </c>
      <c r="T41" s="118"/>
      <c r="U41" s="158"/>
      <c r="V41" s="165"/>
      <c r="W41" s="209"/>
      <c r="X41" s="171"/>
      <c r="Y41" s="171"/>
      <c r="Z41" s="209"/>
      <c r="AA41" s="209"/>
      <c r="AB41" s="229"/>
      <c r="AC41" s="229"/>
      <c r="AD41" s="229"/>
      <c r="AE41" s="171"/>
      <c r="AF41" s="171"/>
      <c r="AG41" s="253"/>
      <c r="AH41" s="253"/>
      <c r="AI41" s="64"/>
      <c r="AJ41" s="64"/>
      <c r="AK41" s="64"/>
    </row>
    <row r="42" spans="1:37" ht="25.2" customHeight="1" x14ac:dyDescent="0.35">
      <c r="A42" s="74"/>
      <c r="B42" s="74"/>
      <c r="C42" s="74"/>
      <c r="D42" s="74"/>
      <c r="E42" s="75"/>
      <c r="F42" s="75" t="s">
        <v>412</v>
      </c>
      <c r="G42" s="75">
        <f>(2.369796/3)*13</f>
        <v>10.269116</v>
      </c>
      <c r="H42" s="75"/>
      <c r="I42" s="92"/>
      <c r="J42" s="76"/>
      <c r="K42" s="76"/>
      <c r="L42" s="76"/>
      <c r="M42" s="77"/>
      <c r="N42" s="77"/>
      <c r="O42" s="77"/>
      <c r="P42" s="77"/>
      <c r="Q42" s="78"/>
      <c r="R42" s="79"/>
      <c r="S42" s="78"/>
      <c r="T42" s="118"/>
      <c r="U42" s="158"/>
      <c r="V42" s="165"/>
      <c r="W42" s="209"/>
      <c r="X42" s="171"/>
      <c r="Y42" s="171"/>
      <c r="Z42" s="209"/>
      <c r="AA42" s="209"/>
      <c r="AB42" s="171"/>
      <c r="AC42" s="171"/>
      <c r="AD42" s="171"/>
      <c r="AE42" s="171"/>
      <c r="AF42" s="171"/>
      <c r="AG42" s="251"/>
      <c r="AH42" s="251"/>
      <c r="AI42" s="64"/>
      <c r="AJ42" s="64"/>
      <c r="AK42" s="64"/>
    </row>
    <row r="43" spans="1:37" ht="25.2" customHeight="1" x14ac:dyDescent="0.35">
      <c r="A43" s="74"/>
      <c r="B43" s="74"/>
      <c r="C43" s="74"/>
      <c r="D43" s="74"/>
      <c r="E43" s="75"/>
      <c r="F43" s="75"/>
      <c r="G43" s="75"/>
      <c r="H43" s="75"/>
      <c r="I43" s="92"/>
      <c r="J43" s="76"/>
      <c r="K43" s="76"/>
      <c r="L43" s="76"/>
      <c r="M43" s="77"/>
      <c r="N43" s="77"/>
      <c r="O43" s="77"/>
      <c r="P43" s="77"/>
      <c r="Q43" s="80"/>
      <c r="R43" s="188" t="s">
        <v>408</v>
      </c>
      <c r="S43" s="80">
        <f>1-S46</f>
        <v>0.71077820000000003</v>
      </c>
      <c r="T43" s="117">
        <f>P45*S43</f>
        <v>4514.2217727972929</v>
      </c>
      <c r="U43" s="176">
        <f>G41*K48*O45*S43</f>
        <v>9.016736446155799E-3</v>
      </c>
      <c r="V43" s="168">
        <f>S44+O46+K49+G42</f>
        <v>27.224330423333335</v>
      </c>
      <c r="W43" s="208">
        <f>52-V43</f>
        <v>24.775669576666665</v>
      </c>
      <c r="X43" s="169" t="e">
        <f>(((V43*#REF!)/52))+((W43*#REF!)/52)</f>
        <v>#REF!</v>
      </c>
      <c r="Y43" s="169" t="e">
        <f t="shared" si="1"/>
        <v>#REF!</v>
      </c>
      <c r="Z43" s="208">
        <f>T43</f>
        <v>4514.2217727972929</v>
      </c>
      <c r="AA43" s="208">
        <f>(6.239008/12)*52</f>
        <v>27.035701333333336</v>
      </c>
      <c r="AB43" s="171">
        <f t="shared" si="3"/>
        <v>24.964298666666664</v>
      </c>
      <c r="AC43" s="171" t="e">
        <f>(((AA43*#REF!)/52))+((AB43*#REF!)/52)</f>
        <v>#REF!</v>
      </c>
      <c r="AD43" s="171" t="e">
        <f t="shared" si="4"/>
        <v>#REF!</v>
      </c>
      <c r="AE43" s="169">
        <v>18.917390000000001</v>
      </c>
      <c r="AF43" s="169">
        <v>247.11349999999999</v>
      </c>
      <c r="AG43" s="251">
        <f t="shared" si="5"/>
        <v>6680.8867814346668</v>
      </c>
      <c r="AH43" s="251">
        <f t="shared" si="2"/>
        <v>30159004.570346002</v>
      </c>
      <c r="AI43" s="64"/>
      <c r="AJ43" s="64"/>
      <c r="AK43" s="64"/>
    </row>
    <row r="44" spans="1:37" ht="25.2" customHeight="1" x14ac:dyDescent="0.35">
      <c r="A44" s="74"/>
      <c r="B44" s="74"/>
      <c r="C44" s="74"/>
      <c r="D44" s="74"/>
      <c r="E44" s="75"/>
      <c r="F44" s="75"/>
      <c r="G44" s="75"/>
      <c r="H44" s="75"/>
      <c r="I44" s="92"/>
      <c r="J44" s="76"/>
      <c r="K44" s="76"/>
      <c r="L44" s="76"/>
      <c r="M44" s="77"/>
      <c r="N44" s="81"/>
      <c r="O44" s="77"/>
      <c r="P44" s="77"/>
      <c r="Q44" s="82"/>
      <c r="R44" s="78" t="s">
        <v>412</v>
      </c>
      <c r="S44" s="78">
        <f>(0.03641779/3)*13</f>
        <v>0.15781042333333331</v>
      </c>
      <c r="T44" s="118"/>
      <c r="U44" s="158"/>
      <c r="V44" s="165"/>
      <c r="W44" s="209"/>
      <c r="X44" s="171"/>
      <c r="Y44" s="171"/>
      <c r="Z44" s="209"/>
      <c r="AA44" s="209"/>
      <c r="AB44" s="229"/>
      <c r="AC44" s="229"/>
      <c r="AD44" s="229"/>
      <c r="AE44" s="171"/>
      <c r="AF44" s="171"/>
      <c r="AG44" s="253"/>
      <c r="AH44" s="253"/>
      <c r="AI44" s="64"/>
      <c r="AJ44" s="64"/>
      <c r="AK44" s="64"/>
    </row>
    <row r="45" spans="1:37" ht="25.2" customHeight="1" x14ac:dyDescent="0.35">
      <c r="A45" s="74"/>
      <c r="B45" s="74"/>
      <c r="C45" s="74"/>
      <c r="D45" s="74"/>
      <c r="E45" s="75"/>
      <c r="F45" s="75"/>
      <c r="G45" s="75"/>
      <c r="H45" s="75"/>
      <c r="I45" s="92"/>
      <c r="J45" s="76"/>
      <c r="K45" s="76"/>
      <c r="L45" s="76"/>
      <c r="M45" s="83"/>
      <c r="N45" s="187" t="s">
        <v>408</v>
      </c>
      <c r="O45" s="83">
        <f>1-O51</f>
        <v>0.11069390000000001</v>
      </c>
      <c r="P45" s="116">
        <f>$L$48*$O$45</f>
        <v>6351.0976740666683</v>
      </c>
      <c r="Q45" s="82"/>
      <c r="R45" s="79"/>
      <c r="S45" s="78"/>
      <c r="T45" s="118"/>
      <c r="U45" s="158"/>
      <c r="V45" s="165"/>
      <c r="W45" s="209"/>
      <c r="X45" s="171"/>
      <c r="Y45" s="171"/>
      <c r="Z45" s="209"/>
      <c r="AA45" s="209"/>
      <c r="AB45" s="171"/>
      <c r="AC45" s="171"/>
      <c r="AD45" s="171"/>
      <c r="AE45" s="171"/>
      <c r="AF45" s="171"/>
      <c r="AG45" s="251"/>
      <c r="AH45" s="251"/>
      <c r="AI45" s="64"/>
      <c r="AJ45" s="64"/>
      <c r="AK45" s="64"/>
    </row>
    <row r="46" spans="1:37" ht="25.2" customHeight="1" x14ac:dyDescent="0.35">
      <c r="A46" s="74"/>
      <c r="B46" s="74"/>
      <c r="C46" s="74"/>
      <c r="D46" s="74"/>
      <c r="E46" s="75"/>
      <c r="F46" s="75"/>
      <c r="G46" s="75"/>
      <c r="H46" s="75"/>
      <c r="I46" s="92"/>
      <c r="J46" s="76"/>
      <c r="K46" s="76"/>
      <c r="L46" s="76"/>
      <c r="M46" s="85"/>
      <c r="N46" s="77" t="s">
        <v>412</v>
      </c>
      <c r="O46" s="77">
        <f>(1.039147/3)*13</f>
        <v>4.5029703333333337</v>
      </c>
      <c r="P46" s="77"/>
      <c r="Q46" s="86"/>
      <c r="R46" s="188" t="s">
        <v>396</v>
      </c>
      <c r="S46" s="80">
        <v>0.28922179999999997</v>
      </c>
      <c r="T46" s="117">
        <f>P45*S46</f>
        <v>1836.8759012693749</v>
      </c>
      <c r="U46" s="176">
        <f>G41*K48*O45*S46</f>
        <v>3.6689880824746497E-3</v>
      </c>
      <c r="V46" s="168">
        <f>S47+O46+K49+G42</f>
        <v>38.489832333333339</v>
      </c>
      <c r="W46" s="208">
        <f>52-V46</f>
        <v>13.510167666666661</v>
      </c>
      <c r="X46" s="169" t="e">
        <f>(((V46*#REF!)/52))+((W46*#REF!)/52)</f>
        <v>#REF!</v>
      </c>
      <c r="Y46" s="169" t="e">
        <f t="shared" si="1"/>
        <v>#REF!</v>
      </c>
      <c r="Z46" s="208">
        <f>T46</f>
        <v>1836.8759012693749</v>
      </c>
      <c r="AA46" s="208">
        <f>(8.918548/12)*52</f>
        <v>38.647041333333327</v>
      </c>
      <c r="AB46" s="171">
        <f t="shared" si="3"/>
        <v>13.352958666666673</v>
      </c>
      <c r="AC46" s="171" t="e">
        <f>(((AA46*#REF!)/52))+((AB46*#REF!)/52)</f>
        <v>#REF!</v>
      </c>
      <c r="AD46" s="171" t="e">
        <f t="shared" si="4"/>
        <v>#REF!</v>
      </c>
      <c r="AE46" s="169">
        <v>22.301659999999998</v>
      </c>
      <c r="AF46" s="169">
        <v>316.97649999999999</v>
      </c>
      <c r="AG46" s="251">
        <f t="shared" si="5"/>
        <v>12250.203897195332</v>
      </c>
      <c r="AH46" s="251">
        <f t="shared" si="2"/>
        <v>22502104.324394286</v>
      </c>
      <c r="AI46" s="64"/>
      <c r="AJ46" s="64"/>
      <c r="AK46" s="64"/>
    </row>
    <row r="47" spans="1:37" ht="25.2" customHeight="1" x14ac:dyDescent="0.35">
      <c r="A47" s="74"/>
      <c r="B47" s="74"/>
      <c r="C47" s="74"/>
      <c r="D47" s="74"/>
      <c r="E47" s="75"/>
      <c r="F47" s="75"/>
      <c r="G47" s="75"/>
      <c r="H47" s="75"/>
      <c r="I47" s="92"/>
      <c r="J47" s="87"/>
      <c r="K47" s="76"/>
      <c r="L47" s="76"/>
      <c r="M47" s="85"/>
      <c r="N47" s="77"/>
      <c r="O47" s="77"/>
      <c r="P47" s="77"/>
      <c r="Q47" s="78"/>
      <c r="R47" s="78" t="s">
        <v>412</v>
      </c>
      <c r="S47" s="78">
        <f>(2.636149/3)*13</f>
        <v>11.423312333333334</v>
      </c>
      <c r="T47" s="118"/>
      <c r="U47" s="158"/>
      <c r="V47" s="165"/>
      <c r="W47" s="209"/>
      <c r="X47" s="171"/>
      <c r="Y47" s="171"/>
      <c r="Z47" s="209"/>
      <c r="AA47" s="209"/>
      <c r="AB47" s="229"/>
      <c r="AC47" s="229"/>
      <c r="AD47" s="229"/>
      <c r="AE47" s="171"/>
      <c r="AF47" s="171"/>
      <c r="AG47" s="253"/>
      <c r="AH47" s="253"/>
      <c r="AI47" s="64"/>
      <c r="AJ47" s="64"/>
      <c r="AK47" s="64"/>
    </row>
    <row r="48" spans="1:37" ht="25.2" customHeight="1" x14ac:dyDescent="0.35">
      <c r="A48" s="74"/>
      <c r="B48" s="74"/>
      <c r="C48" s="74"/>
      <c r="D48" s="74"/>
      <c r="E48" s="75"/>
      <c r="F48" s="75"/>
      <c r="G48" s="75"/>
      <c r="H48" s="75"/>
      <c r="I48" s="101"/>
      <c r="J48" s="186" t="s">
        <v>396</v>
      </c>
      <c r="K48" s="90">
        <v>0.81145650000000002</v>
      </c>
      <c r="L48" s="115">
        <f>$H$41*$K$48</f>
        <v>57375.317646832096</v>
      </c>
      <c r="M48" s="85"/>
      <c r="N48" s="77"/>
      <c r="O48" s="77"/>
      <c r="P48" s="77"/>
      <c r="Q48" s="78"/>
      <c r="R48" s="79"/>
      <c r="S48" s="78"/>
      <c r="T48" s="118"/>
      <c r="U48" s="158"/>
      <c r="V48" s="165"/>
      <c r="W48" s="209"/>
      <c r="X48" s="171"/>
      <c r="Y48" s="171"/>
      <c r="Z48" s="209"/>
      <c r="AA48" s="209"/>
      <c r="AB48" s="171"/>
      <c r="AC48" s="171"/>
      <c r="AD48" s="171"/>
      <c r="AE48" s="171"/>
      <c r="AF48" s="171"/>
      <c r="AG48" s="251"/>
      <c r="AH48" s="251"/>
      <c r="AI48" s="64"/>
      <c r="AJ48" s="64"/>
      <c r="AK48" s="64"/>
    </row>
    <row r="49" spans="1:37" ht="25.2" customHeight="1" x14ac:dyDescent="0.35">
      <c r="A49" s="74"/>
      <c r="B49" s="74"/>
      <c r="C49" s="74"/>
      <c r="D49" s="74"/>
      <c r="E49" s="75"/>
      <c r="F49" s="75"/>
      <c r="G49" s="75"/>
      <c r="H49" s="75"/>
      <c r="I49" s="76"/>
      <c r="J49" s="76" t="s">
        <v>412</v>
      </c>
      <c r="K49" s="76">
        <f>(2.837177/3)*13</f>
        <v>12.294433666666666</v>
      </c>
      <c r="L49" s="76"/>
      <c r="M49" s="85"/>
      <c r="N49" s="77"/>
      <c r="O49" s="77"/>
      <c r="P49" s="77"/>
      <c r="Q49" s="80"/>
      <c r="R49" s="188" t="s">
        <v>408</v>
      </c>
      <c r="S49" s="80">
        <f>1-S52</f>
        <v>8.1993100000000041E-2</v>
      </c>
      <c r="T49" s="117">
        <f>P51*S49</f>
        <v>4183.6339706489553</v>
      </c>
      <c r="U49" s="176">
        <f>G41*K48*O51*S49</f>
        <v>8.3564181821644493E-3</v>
      </c>
      <c r="V49" s="168">
        <f>S50+O52+K49+G42</f>
        <v>39.227003400000001</v>
      </c>
      <c r="W49" s="208">
        <f>52-V49</f>
        <v>12.772996599999999</v>
      </c>
      <c r="X49" s="169" t="e">
        <f>(((V49*#REF!)/52))+((W49*#REF!)/52)</f>
        <v>#REF!</v>
      </c>
      <c r="Y49" s="169" t="e">
        <f t="shared" si="1"/>
        <v>#REF!</v>
      </c>
      <c r="Z49" s="208">
        <f>T49</f>
        <v>4183.6339706489553</v>
      </c>
      <c r="AA49" s="208">
        <f>(8.872768/12)*52</f>
        <v>38.448661333333334</v>
      </c>
      <c r="AB49" s="171">
        <f t="shared" si="3"/>
        <v>13.551338666666666</v>
      </c>
      <c r="AC49" s="171" t="e">
        <f>(((AA49*#REF!)/52))+((AB49*#REF!)/52)</f>
        <v>#REF!</v>
      </c>
      <c r="AD49" s="171" t="e">
        <f t="shared" si="4"/>
        <v>#REF!</v>
      </c>
      <c r="AE49" s="169">
        <v>17.547930000000001</v>
      </c>
      <c r="AF49" s="227">
        <v>244.6713</v>
      </c>
      <c r="AG49" s="251">
        <f t="shared" si="5"/>
        <v>9407.2839516864005</v>
      </c>
      <c r="AH49" s="251">
        <f t="shared" si="2"/>
        <v>39356632.711815968</v>
      </c>
      <c r="AI49" s="64"/>
      <c r="AJ49" s="64"/>
      <c r="AK49" s="64"/>
    </row>
    <row r="50" spans="1:37" ht="25.2" customHeight="1" x14ac:dyDescent="0.35">
      <c r="A50" s="74"/>
      <c r="B50" s="74"/>
      <c r="C50" s="74"/>
      <c r="D50" s="74"/>
      <c r="E50" s="75"/>
      <c r="F50" s="75"/>
      <c r="G50" s="75"/>
      <c r="H50" s="75"/>
      <c r="I50" s="76"/>
      <c r="J50" s="76"/>
      <c r="K50" s="76"/>
      <c r="L50" s="76"/>
      <c r="M50" s="85"/>
      <c r="N50" s="81"/>
      <c r="O50" s="77"/>
      <c r="P50" s="77"/>
      <c r="Q50" s="82"/>
      <c r="R50" s="78" t="s">
        <v>412</v>
      </c>
      <c r="S50" s="78">
        <f>(0.9823494/3)*13</f>
        <v>4.2568473999999998</v>
      </c>
      <c r="T50" s="118"/>
      <c r="U50" s="158"/>
      <c r="V50" s="165"/>
      <c r="W50" s="209"/>
      <c r="X50" s="171"/>
      <c r="Y50" s="171"/>
      <c r="Z50" s="209"/>
      <c r="AA50" s="209"/>
      <c r="AB50" s="229"/>
      <c r="AC50" s="229"/>
      <c r="AD50" s="229"/>
      <c r="AE50" s="171"/>
      <c r="AF50" s="171"/>
      <c r="AG50" s="253"/>
      <c r="AH50" s="253"/>
      <c r="AI50" s="64"/>
      <c r="AJ50" s="64"/>
      <c r="AK50" s="64"/>
    </row>
    <row r="51" spans="1:37" ht="25.2" customHeight="1" x14ac:dyDescent="0.35">
      <c r="A51" s="74"/>
      <c r="B51" s="74"/>
      <c r="C51" s="74"/>
      <c r="D51" s="74"/>
      <c r="E51" s="75"/>
      <c r="F51" s="75"/>
      <c r="G51" s="75"/>
      <c r="H51" s="75"/>
      <c r="I51" s="76"/>
      <c r="J51" s="76"/>
      <c r="K51" s="76"/>
      <c r="L51" s="76"/>
      <c r="M51" s="93"/>
      <c r="N51" s="187" t="s">
        <v>396</v>
      </c>
      <c r="O51" s="83">
        <v>0.88930609999999999</v>
      </c>
      <c r="P51" s="116">
        <f>$L$48*$O$51</f>
        <v>51024.21997276543</v>
      </c>
      <c r="Q51" s="82"/>
      <c r="R51" s="79"/>
      <c r="S51" s="78"/>
      <c r="T51" s="118"/>
      <c r="U51" s="158"/>
      <c r="V51" s="165"/>
      <c r="W51" s="209"/>
      <c r="X51" s="171"/>
      <c r="Y51" s="171"/>
      <c r="Z51" s="209"/>
      <c r="AA51" s="209"/>
      <c r="AB51" s="171"/>
      <c r="AC51" s="171"/>
      <c r="AD51" s="171"/>
      <c r="AE51" s="171"/>
      <c r="AF51" s="171"/>
      <c r="AG51" s="251"/>
      <c r="AH51" s="251"/>
      <c r="AI51" s="64"/>
      <c r="AJ51" s="64"/>
      <c r="AK51" s="64"/>
    </row>
    <row r="52" spans="1:37" ht="25.2" customHeight="1" x14ac:dyDescent="0.35">
      <c r="A52" s="74"/>
      <c r="B52" s="74"/>
      <c r="C52" s="74"/>
      <c r="D52" s="74"/>
      <c r="E52" s="75"/>
      <c r="F52" s="75"/>
      <c r="G52" s="75"/>
      <c r="H52" s="75"/>
      <c r="I52" s="76"/>
      <c r="J52" s="76"/>
      <c r="K52" s="76"/>
      <c r="L52" s="76"/>
      <c r="M52" s="77"/>
      <c r="N52" s="77" t="s">
        <v>412</v>
      </c>
      <c r="O52" s="77">
        <f>(2.863063/3)*13</f>
        <v>12.406606333333333</v>
      </c>
      <c r="P52" s="77"/>
      <c r="Q52" s="86"/>
      <c r="R52" s="188" t="s">
        <v>396</v>
      </c>
      <c r="S52" s="80">
        <v>0.91800689999999996</v>
      </c>
      <c r="T52" s="117">
        <f>P51*S52</f>
        <v>46840.586002116477</v>
      </c>
      <c r="U52" s="176">
        <f>G41*K48*O51*S52</f>
        <v>9.3559696492905089E-2</v>
      </c>
      <c r="V52" s="168">
        <f>S53+O52+K49+G42</f>
        <v>47.755127333333334</v>
      </c>
      <c r="W52" s="208">
        <f>52-V52</f>
        <v>4.2448726666666659</v>
      </c>
      <c r="X52" s="169" t="e">
        <f>(((V52*#REF!)/52))+((W52*#REF!)/52)</f>
        <v>#REF!</v>
      </c>
      <c r="Y52" s="169" t="e">
        <f t="shared" si="1"/>
        <v>#REF!</v>
      </c>
      <c r="Z52" s="208">
        <f>T52</f>
        <v>46840.586002116477</v>
      </c>
      <c r="AA52" s="208">
        <f>(11.02438/12)*52</f>
        <v>47.772313333333337</v>
      </c>
      <c r="AB52" s="169">
        <f t="shared" si="3"/>
        <v>4.2276866666666635</v>
      </c>
      <c r="AC52" s="171" t="e">
        <f>(((AA52*#REF!)/52))+((AB52*#REF!)/52)</f>
        <v>#REF!</v>
      </c>
      <c r="AD52" s="171" t="e">
        <f t="shared" si="4"/>
        <v>#REF!</v>
      </c>
      <c r="AE52" s="169">
        <v>25.916709999999998</v>
      </c>
      <c r="AF52" s="169">
        <v>330.82729999999998</v>
      </c>
      <c r="AG52" s="249">
        <f t="shared" si="5"/>
        <v>15804.385434820666</v>
      </c>
      <c r="AH52" s="249">
        <f t="shared" si="2"/>
        <v>740286675.17031443</v>
      </c>
      <c r="AI52" s="64"/>
      <c r="AJ52" s="64"/>
      <c r="AK52" s="64"/>
    </row>
    <row r="53" spans="1:37" ht="25.2" customHeight="1" x14ac:dyDescent="0.45">
      <c r="A53" s="108"/>
      <c r="B53" s="108"/>
      <c r="C53" s="108"/>
      <c r="D53" s="108"/>
      <c r="E53" s="109"/>
      <c r="F53" s="109"/>
      <c r="G53" s="109"/>
      <c r="H53" s="109"/>
      <c r="I53" s="110"/>
      <c r="J53" s="110"/>
      <c r="K53" s="110"/>
      <c r="L53" s="110"/>
      <c r="M53" s="111"/>
      <c r="N53" s="111"/>
      <c r="O53" s="111"/>
      <c r="P53" s="111"/>
      <c r="Q53" s="112"/>
      <c r="R53" s="112" t="s">
        <v>412</v>
      </c>
      <c r="S53" s="160">
        <f>(2.950378/3)*13</f>
        <v>12.784971333333333</v>
      </c>
      <c r="T53" s="112"/>
      <c r="W53" s="167"/>
      <c r="AC53" s="247"/>
      <c r="AD53" s="247"/>
    </row>
    <row r="54" spans="1:37" ht="25.2" customHeight="1" x14ac:dyDescent="0.45">
      <c r="U54" s="162"/>
      <c r="Z54" s="163" t="e">
        <f>SUM(Z7:Z52)</f>
        <v>#REF!</v>
      </c>
    </row>
    <row r="55" spans="1:37" ht="25.2" customHeight="1" x14ac:dyDescent="0.45">
      <c r="U55" s="162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</row>
    <row r="56" spans="1:37" ht="25.2" customHeight="1" x14ac:dyDescent="0.45">
      <c r="C56" s="8" t="s">
        <v>390</v>
      </c>
      <c r="D56" s="8" t="s">
        <v>391</v>
      </c>
      <c r="E56" s="8" t="s">
        <v>392</v>
      </c>
      <c r="F56" s="8" t="s">
        <v>393</v>
      </c>
    </row>
    <row r="57" spans="1:37" ht="25.2" customHeight="1" x14ac:dyDescent="0.45">
      <c r="A57" s="448" t="s">
        <v>8</v>
      </c>
      <c r="B57" s="461"/>
      <c r="C57" s="136">
        <f>$C$28</f>
        <v>500649.18718145398</v>
      </c>
      <c r="D57" s="136">
        <f t="shared" ref="D57:E57" si="6">$C$28</f>
        <v>500649.18718145398</v>
      </c>
      <c r="E57" s="136">
        <f t="shared" si="6"/>
        <v>500649.18718145398</v>
      </c>
      <c r="F57" s="136">
        <f>$C$28</f>
        <v>500649.18718145398</v>
      </c>
    </row>
    <row r="58" spans="1:37" ht="25.2" customHeight="1" x14ac:dyDescent="0.45">
      <c r="A58" s="448" t="s">
        <v>406</v>
      </c>
      <c r="B58" s="461"/>
      <c r="C58" s="136">
        <f>H41</f>
        <v>70706.584575799308</v>
      </c>
      <c r="D58" s="136">
        <f>L24+L48</f>
        <v>102184.8385698589</v>
      </c>
      <c r="E58" s="136">
        <f>P15+P27+P39+P51</f>
        <v>118498.2722894185</v>
      </c>
      <c r="F58" s="136">
        <f>T10+T16+T22+T28+T34+T40+T46+T52</f>
        <v>133980.43803154322</v>
      </c>
      <c r="R58" s="113"/>
    </row>
    <row r="59" spans="1:37" ht="25.2" customHeight="1" x14ac:dyDescent="0.45">
      <c r="A59" s="448" t="s">
        <v>403</v>
      </c>
      <c r="B59" s="461"/>
      <c r="C59" s="137">
        <f>C58/C57</f>
        <v>0.14122979999999999</v>
      </c>
      <c r="D59" s="137">
        <f t="shared" ref="D59:F59" si="7">D58/D57</f>
        <v>0.20410467286512002</v>
      </c>
      <c r="E59" s="137">
        <f t="shared" si="7"/>
        <v>0.23668923334628383</v>
      </c>
      <c r="F59" s="137">
        <f t="shared" si="7"/>
        <v>0.26761341366761016</v>
      </c>
    </row>
    <row r="60" spans="1:37" ht="25.2" customHeight="1" x14ac:dyDescent="0.45">
      <c r="A60" s="448" t="s">
        <v>424</v>
      </c>
      <c r="B60" s="461"/>
      <c r="C60" s="193">
        <f>$G$18*($H$17/$C$28)+$G$42*($H$41/$C$28)</f>
        <v>1.5103395277597986</v>
      </c>
      <c r="D60" s="138">
        <f>$K$13*($L$12/$C$28)+$K$25*($L$24/$C$28)+$K$37*($L$36/$C$28)+$K$49*($L$48/$C$28)</f>
        <v>2.486195895837974</v>
      </c>
      <c r="E60" s="138">
        <f>$O$10*($P$9/$C$28)+$O$16*($P$15/$C$28)+$O$22*($P$21/$C$28)+$O$28*($P$27/$C$28)+$O$34*($P$33/$C$28)+$O$40*($P$39/$C$28)+$O$46*($P$45/$C$28)+$O$52*($P$51/$C$28)</f>
        <v>2.9595648454872867</v>
      </c>
      <c r="F60" s="138">
        <f>S8*(T7/C28)+S11*(T10/C28)+S14*(T13/C28)+S17*(T16/C28)+S20*(T19/C28)+S23*(T22/C28)+S26*(T25/C28)+S29*(T28/C28)+S32*(T31/C28) +S35*(T34/C28) +S38*(T37/C28) +S41*(T40/C28) +S44*(T43/C28) +S47*(T46/C28) +S50*(T49/C28) +S53*(T52/C28)</f>
        <v>3.407394898925288</v>
      </c>
    </row>
    <row r="61" spans="1:37" ht="25.2" customHeight="1" x14ac:dyDescent="0.45">
      <c r="A61" s="448" t="s">
        <v>425</v>
      </c>
      <c r="B61" s="461"/>
      <c r="C61" s="138" t="e">
        <f>$C$60*#REF!</f>
        <v>#REF!</v>
      </c>
      <c r="D61" s="138" t="e">
        <f>$D$60*#REF!</f>
        <v>#REF!</v>
      </c>
      <c r="E61" s="138" t="e">
        <f>$E$60*#REF!</f>
        <v>#REF!</v>
      </c>
      <c r="F61" s="138" t="e">
        <f>$F$60*#REF!</f>
        <v>#REF!</v>
      </c>
    </row>
    <row r="62" spans="1:37" ht="25.2" customHeight="1" x14ac:dyDescent="0.35">
      <c r="A62" s="448" t="s">
        <v>404</v>
      </c>
      <c r="B62" s="448"/>
      <c r="C62" s="154" t="e">
        <f>C57*C61</f>
        <v>#REF!</v>
      </c>
      <c r="D62" s="154" t="e">
        <f t="shared" ref="D62:F62" si="8">D57*D61</f>
        <v>#REF!</v>
      </c>
      <c r="E62" s="154" t="e">
        <f t="shared" si="8"/>
        <v>#REF!</v>
      </c>
      <c r="F62" s="154" t="e">
        <f t="shared" si="8"/>
        <v>#REF!</v>
      </c>
      <c r="H62" s="113"/>
      <c r="L62" s="113"/>
      <c r="P62" s="113"/>
      <c r="T62" s="113"/>
      <c r="U62" s="163"/>
    </row>
    <row r="63" spans="1:37" ht="25.2" customHeight="1" x14ac:dyDescent="0.45">
      <c r="A63" s="448" t="s">
        <v>423</v>
      </c>
      <c r="B63" s="461"/>
      <c r="C63" s="139" t="e">
        <f>$C$60*#REF!</f>
        <v>#REF!</v>
      </c>
      <c r="D63" s="139" t="e">
        <f>$D$60*#REF!</f>
        <v>#REF!</v>
      </c>
      <c r="E63" s="139" t="e">
        <f>$E$60*#REF!</f>
        <v>#REF!</v>
      </c>
      <c r="F63" s="139" t="e">
        <f>$F$60*#REF!</f>
        <v>#REF!</v>
      </c>
    </row>
    <row r="64" spans="1:37" ht="25.2" customHeight="1" x14ac:dyDescent="0.45">
      <c r="A64" s="448" t="s">
        <v>405</v>
      </c>
      <c r="B64" s="461"/>
      <c r="C64" s="139" t="e">
        <f>$C$63*$C$57</f>
        <v>#REF!</v>
      </c>
      <c r="D64" s="139" t="e">
        <f>$D$63*$D$57</f>
        <v>#REF!</v>
      </c>
      <c r="E64" s="139" t="e">
        <f>$E$63*$E$57</f>
        <v>#REF!</v>
      </c>
      <c r="F64" s="139" t="e">
        <f>$F$63*$F$57</f>
        <v>#REF!</v>
      </c>
    </row>
    <row r="68" spans="2:8" ht="25.2" customHeight="1" x14ac:dyDescent="0.45">
      <c r="F68"/>
      <c r="H68" s="113"/>
    </row>
    <row r="69" spans="2:8" ht="25.2" customHeight="1" x14ac:dyDescent="0.45">
      <c r="F69"/>
      <c r="H69" s="113"/>
    </row>
    <row r="70" spans="2:8" ht="25.2" customHeight="1" x14ac:dyDescent="0.45">
      <c r="B70" s="11"/>
      <c r="C70" s="11"/>
      <c r="D70"/>
      <c r="E70"/>
      <c r="F70"/>
    </row>
    <row r="71" spans="2:8" ht="25.2" customHeight="1" x14ac:dyDescent="0.45">
      <c r="B71"/>
      <c r="C71"/>
      <c r="D71"/>
      <c r="E71" s="8" t="s">
        <v>434</v>
      </c>
      <c r="F71" s="8">
        <f>D92</f>
        <v>0.1042887</v>
      </c>
      <c r="H71" t="s">
        <v>451</v>
      </c>
    </row>
    <row r="72" spans="2:8" ht="25.2" customHeight="1" x14ac:dyDescent="0.45">
      <c r="B72"/>
      <c r="C72"/>
      <c r="D72"/>
      <c r="E72"/>
      <c r="F72"/>
    </row>
    <row r="73" spans="2:8" ht="25.2" customHeight="1" x14ac:dyDescent="0.45">
      <c r="B73"/>
      <c r="C73"/>
      <c r="D73"/>
      <c r="E73"/>
      <c r="F73"/>
    </row>
    <row r="74" spans="2:8" ht="25.2" customHeight="1" x14ac:dyDescent="0.45">
      <c r="B74"/>
      <c r="C74"/>
      <c r="D74"/>
      <c r="E74"/>
      <c r="F74"/>
    </row>
    <row r="75" spans="2:8" ht="25.2" customHeight="1" x14ac:dyDescent="0.45">
      <c r="B75"/>
      <c r="C75"/>
      <c r="D75"/>
      <c r="E75"/>
      <c r="F75"/>
    </row>
    <row r="76" spans="2:8" ht="25.2" customHeight="1" x14ac:dyDescent="0.45">
      <c r="B76"/>
      <c r="C76"/>
      <c r="D76"/>
      <c r="E76"/>
      <c r="F76"/>
    </row>
    <row r="77" spans="2:8" ht="25.2" customHeight="1" x14ac:dyDescent="0.45">
      <c r="B77"/>
      <c r="C77"/>
      <c r="D77"/>
      <c r="E77"/>
      <c r="F77"/>
    </row>
    <row r="78" spans="2:8" ht="25.2" customHeight="1" x14ac:dyDescent="0.45">
      <c r="B78"/>
      <c r="C78"/>
      <c r="D78"/>
      <c r="E78"/>
      <c r="F78"/>
    </row>
    <row r="79" spans="2:8" ht="25.2" customHeight="1" x14ac:dyDescent="0.45">
      <c r="B79"/>
      <c r="C79"/>
      <c r="D79"/>
      <c r="E79"/>
      <c r="F79"/>
    </row>
    <row r="80" spans="2:8" ht="25.2" customHeight="1" x14ac:dyDescent="0.45">
      <c r="B80"/>
      <c r="C80"/>
      <c r="D80"/>
      <c r="E80"/>
      <c r="F80"/>
    </row>
    <row r="81" spans="2:9" ht="25.2" customHeight="1" x14ac:dyDescent="0.45">
      <c r="B81"/>
      <c r="C81"/>
      <c r="D81"/>
      <c r="E81"/>
      <c r="F81"/>
    </row>
    <row r="82" spans="2:9" ht="25.2" customHeight="1" x14ac:dyDescent="0.45">
      <c r="B82"/>
      <c r="C82"/>
      <c r="D82"/>
      <c r="E82"/>
      <c r="F82"/>
    </row>
    <row r="83" spans="2:9" ht="25.2" customHeight="1" x14ac:dyDescent="0.45">
      <c r="B83" s="8" t="s">
        <v>435</v>
      </c>
      <c r="C83" s="8">
        <f>C92</f>
        <v>0.89571129999999999</v>
      </c>
      <c r="D83"/>
      <c r="E83"/>
      <c r="F83"/>
      <c r="H83" s="8" t="s">
        <v>435</v>
      </c>
      <c r="I83" s="8">
        <f>D93</f>
        <v>0.84735539999999998</v>
      </c>
    </row>
    <row r="84" spans="2:9" ht="25.2" customHeight="1" x14ac:dyDescent="0.45">
      <c r="B84"/>
      <c r="C84"/>
      <c r="D84"/>
      <c r="E84"/>
      <c r="F84"/>
    </row>
    <row r="85" spans="2:9" ht="25.2" customHeight="1" x14ac:dyDescent="0.45">
      <c r="B85"/>
      <c r="C85"/>
      <c r="D85"/>
      <c r="E85" s="8" t="s">
        <v>436</v>
      </c>
      <c r="F85" s="8">
        <f>C93</f>
        <v>0.15264460000000002</v>
      </c>
    </row>
    <row r="86" spans="2:9" ht="25.2" customHeight="1" x14ac:dyDescent="0.45">
      <c r="B86"/>
      <c r="C86"/>
      <c r="D86"/>
      <c r="E86"/>
      <c r="F86"/>
    </row>
    <row r="87" spans="2:9" ht="25.2" customHeight="1" x14ac:dyDescent="0.45">
      <c r="B87"/>
      <c r="C87"/>
      <c r="D87"/>
      <c r="E87"/>
      <c r="F87"/>
    </row>
    <row r="88" spans="2:9" ht="25.2" customHeight="1" x14ac:dyDescent="0.45">
      <c r="B88"/>
      <c r="C88"/>
      <c r="D88"/>
      <c r="E88"/>
      <c r="F88"/>
    </row>
    <row r="89" spans="2:9" ht="25.2" customHeight="1" x14ac:dyDescent="0.45">
      <c r="B89"/>
      <c r="C89"/>
      <c r="D89"/>
      <c r="E89"/>
      <c r="F89"/>
    </row>
    <row r="90" spans="2:9" ht="25.2" customHeight="1" x14ac:dyDescent="0.45">
      <c r="B90" s="443" t="s">
        <v>437</v>
      </c>
      <c r="C90" s="443"/>
      <c r="D90" s="443"/>
      <c r="E90"/>
      <c r="F90"/>
    </row>
    <row r="91" spans="2:9" ht="25.2" customHeight="1" x14ac:dyDescent="0.45">
      <c r="B91" s="153"/>
      <c r="C91" s="153" t="s">
        <v>453</v>
      </c>
      <c r="D91" s="153" t="s">
        <v>433</v>
      </c>
      <c r="E91"/>
      <c r="F91"/>
    </row>
    <row r="92" spans="2:9" ht="25.2" customHeight="1" x14ac:dyDescent="0.45">
      <c r="B92" s="153" t="s">
        <v>453</v>
      </c>
      <c r="C92" s="153">
        <f>1-D92</f>
        <v>0.89571129999999999</v>
      </c>
      <c r="D92" s="153">
        <v>0.1042887</v>
      </c>
      <c r="E92"/>
      <c r="F92"/>
    </row>
    <row r="93" spans="2:9" ht="25.2" customHeight="1" x14ac:dyDescent="0.45">
      <c r="B93" s="153" t="s">
        <v>433</v>
      </c>
      <c r="C93" s="153">
        <f>1-D93</f>
        <v>0.15264460000000002</v>
      </c>
      <c r="D93" s="2">
        <v>0.84735539999999998</v>
      </c>
      <c r="E93"/>
      <c r="F93"/>
    </row>
    <row r="94" spans="2:9" ht="25.2" customHeight="1" x14ac:dyDescent="0.45">
      <c r="B94"/>
      <c r="C94"/>
      <c r="D94"/>
      <c r="E94"/>
      <c r="F94"/>
    </row>
    <row r="95" spans="2:9" ht="25.2" customHeight="1" x14ac:dyDescent="0.45">
      <c r="F95"/>
      <c r="H95" s="113"/>
    </row>
    <row r="96" spans="2:9" ht="25.2" customHeight="1" x14ac:dyDescent="0.45">
      <c r="F96"/>
      <c r="H96" s="113"/>
    </row>
    <row r="97" spans="1:32" ht="25.2" customHeight="1" thickBot="1" x14ac:dyDescent="0.5">
      <c r="B97" s="300" t="s">
        <v>452</v>
      </c>
      <c r="C97" s="300" t="s">
        <v>10</v>
      </c>
      <c r="D97" s="300" t="s">
        <v>454</v>
      </c>
      <c r="E97" s="300" t="s">
        <v>411</v>
      </c>
      <c r="F97" s="301" t="s">
        <v>462</v>
      </c>
      <c r="G97" s="300" t="s">
        <v>464</v>
      </c>
      <c r="H97" s="302" t="s">
        <v>461</v>
      </c>
      <c r="I97" s="300" t="s">
        <v>466</v>
      </c>
      <c r="J97" s="300" t="s">
        <v>465</v>
      </c>
      <c r="K97" s="301" t="s">
        <v>471</v>
      </c>
      <c r="L97" s="303" t="s">
        <v>472</v>
      </c>
      <c r="M97" s="301" t="s">
        <v>473</v>
      </c>
    </row>
    <row r="98" spans="1:32" ht="25.2" customHeight="1" x14ac:dyDescent="0.45">
      <c r="A98" s="444" t="s">
        <v>455</v>
      </c>
      <c r="B98" s="255">
        <v>1</v>
      </c>
      <c r="C98" s="260">
        <f>C28</f>
        <v>500649.18718145398</v>
      </c>
      <c r="D98" s="260">
        <f>H17</f>
        <v>429942.60260565468</v>
      </c>
      <c r="E98" s="260">
        <f>H41</f>
        <v>70706.584575799308</v>
      </c>
      <c r="F98" s="268">
        <f>IFERROR((((G42*H41)+(G18*H17))/C28), 0)</f>
        <v>1.5103395277597986</v>
      </c>
      <c r="G98" s="269" t="e">
        <f>F98*#REF!</f>
        <v>#REF!</v>
      </c>
      <c r="H98" s="269" t="e">
        <f>G98*C98</f>
        <v>#REF!</v>
      </c>
      <c r="I98" s="276" t="e">
        <f>((F98*#REF!)+((13-F98)*#REF!))/13</f>
        <v>#REF!</v>
      </c>
      <c r="J98" s="274" t="e">
        <f>(I98*C98)/4</f>
        <v>#REF!</v>
      </c>
      <c r="K98" s="269" t="e">
        <f>F98*#REF!</f>
        <v>#REF!</v>
      </c>
      <c r="L98" s="269" t="e">
        <f>F98*#REF!</f>
        <v>#REF!</v>
      </c>
      <c r="M98" s="304" t="e">
        <f>F98*#REF!</f>
        <v>#REF!</v>
      </c>
      <c r="P98" s="113"/>
      <c r="T98" s="113"/>
      <c r="AF98" s="252"/>
    </row>
    <row r="99" spans="1:32" ht="25.2" customHeight="1" x14ac:dyDescent="0.45">
      <c r="A99" s="445"/>
      <c r="B99" s="292">
        <v>2</v>
      </c>
      <c r="C99" s="298">
        <f t="shared" ref="C99:C100" si="9">D99+E99</f>
        <v>500649.18718145404</v>
      </c>
      <c r="D99" s="293">
        <f>L12+L36</f>
        <v>398464.34861159511</v>
      </c>
      <c r="E99" s="293">
        <f>L24+L48</f>
        <v>102184.8385698589</v>
      </c>
      <c r="F99" s="294">
        <f>IFERROR((((K13*L12)+(K25*L24)+(K37*L36)+(K49*L48))/C28), 0)</f>
        <v>2.4861958958379744</v>
      </c>
      <c r="G99" s="295" t="e">
        <f>F99*#REF!</f>
        <v>#REF!</v>
      </c>
      <c r="H99" s="295" t="e">
        <f t="shared" ref="H99:H117" si="10">G99*C99</f>
        <v>#REF!</v>
      </c>
      <c r="I99" s="296" t="e">
        <f>((F99*#REF!)+((13-F99)*#REF!))/13</f>
        <v>#REF!</v>
      </c>
      <c r="J99" s="297" t="e">
        <f>(I99*C99)/4</f>
        <v>#REF!</v>
      </c>
      <c r="K99" s="295" t="e">
        <f>F99*#REF!</f>
        <v>#REF!</v>
      </c>
      <c r="L99" s="295" t="e">
        <f>F99*#REF!</f>
        <v>#REF!</v>
      </c>
      <c r="M99" s="305" t="e">
        <f>F99*#REF!</f>
        <v>#REF!</v>
      </c>
      <c r="P99" s="113"/>
      <c r="T99" s="113"/>
      <c r="AF99" s="252"/>
    </row>
    <row r="100" spans="1:32" ht="25.2" customHeight="1" x14ac:dyDescent="0.45">
      <c r="A100" s="445"/>
      <c r="B100" s="292">
        <v>3</v>
      </c>
      <c r="C100" s="298">
        <f t="shared" si="9"/>
        <v>500649.18718145404</v>
      </c>
      <c r="D100" s="293">
        <f>P9+P21+P33+P45</f>
        <v>382150.91489203554</v>
      </c>
      <c r="E100" s="293">
        <f>P15+P27+P39+P51</f>
        <v>118498.2722894185</v>
      </c>
      <c r="F100" s="294">
        <f>IFERROR((((O10*P9)+(O16*P15)+(O22*P21)+(O28*P27)+(O34*P33)+(O40*P39)+(O46*P45)+(O52*P51))/C28), 0)</f>
        <v>2.9595648454872867</v>
      </c>
      <c r="G100" s="295" t="e">
        <f>F100*#REF!</f>
        <v>#REF!</v>
      </c>
      <c r="H100" s="295" t="e">
        <f t="shared" si="10"/>
        <v>#REF!</v>
      </c>
      <c r="I100" s="296" t="e">
        <f>((F100*#REF!)+((13-F100)*#REF!))/13</f>
        <v>#REF!</v>
      </c>
      <c r="J100" s="297" t="e">
        <f t="shared" ref="J100:J117" si="11">(I100*C100)/4</f>
        <v>#REF!</v>
      </c>
      <c r="K100" s="295" t="e">
        <f>F100*#REF!</f>
        <v>#REF!</v>
      </c>
      <c r="L100" s="295" t="e">
        <f>F100*#REF!</f>
        <v>#REF!</v>
      </c>
      <c r="M100" s="305" t="e">
        <f>F100*#REF!</f>
        <v>#REF!</v>
      </c>
      <c r="P100" s="113"/>
      <c r="T100" s="113"/>
      <c r="AF100" s="252"/>
    </row>
    <row r="101" spans="1:32" ht="25.2" customHeight="1" thickBot="1" x14ac:dyDescent="0.5">
      <c r="A101" s="447"/>
      <c r="B101" s="256">
        <v>4</v>
      </c>
      <c r="C101" s="259">
        <f>D101+E101</f>
        <v>500649.18718145409</v>
      </c>
      <c r="D101" s="259">
        <f>SUM(T7+T13+T19+T25+T31+T37+T43+T49)</f>
        <v>366668.74914991087</v>
      </c>
      <c r="E101" s="259">
        <f>SUM(T10+T16+T22+T28+T34+T40+T46+T52)</f>
        <v>133980.43803154322</v>
      </c>
      <c r="F101" s="270">
        <f>IFERROR((((S8*T7)+(S11*T10)+(S14*T13)+(S17*T16)+(S20*T19)+(S23*T22)+(S26*T25)+(S29*T28)+(S32*T31)+(S35*T34)+(S38*T37)+(S41*T40)+(S44*T43)+(S47*T46)+(S50+T49)+(S53*T52))/C28), 0)</f>
        <v>3.3801878227505626</v>
      </c>
      <c r="G101" s="271" t="e">
        <f>F101*#REF!</f>
        <v>#REF!</v>
      </c>
      <c r="H101" s="271" t="e">
        <f t="shared" si="10"/>
        <v>#REF!</v>
      </c>
      <c r="I101" s="277" t="e">
        <f>((F101*#REF!)+((13-F101)*#REF!))/13</f>
        <v>#REF!</v>
      </c>
      <c r="J101" s="275" t="e">
        <f t="shared" si="11"/>
        <v>#REF!</v>
      </c>
      <c r="K101" s="271" t="e">
        <f>F101*#REF!</f>
        <v>#REF!</v>
      </c>
      <c r="L101" s="271" t="e">
        <f>F101*#REF!</f>
        <v>#REF!</v>
      </c>
      <c r="M101" s="306" t="e">
        <f>F101*#REF!</f>
        <v>#REF!</v>
      </c>
    </row>
    <row r="102" spans="1:32" ht="25.2" customHeight="1" x14ac:dyDescent="0.45">
      <c r="A102" s="444" t="s">
        <v>456</v>
      </c>
      <c r="B102" s="155">
        <v>1</v>
      </c>
      <c r="C102" s="257">
        <f>D102+E102</f>
        <v>500649.18718145409</v>
      </c>
      <c r="D102" s="257">
        <f>(D101*$C$92)+(E101*$C$93)</f>
        <v>348880.73234159028</v>
      </c>
      <c r="E102" s="257">
        <f>(E101*$D$93)+(D101*$D$92)</f>
        <v>151768.45483986381</v>
      </c>
      <c r="F102" s="268">
        <f>IFERROR((((D102*#REF!)+(E102*#REF!))/C102), 0)</f>
        <v>0</v>
      </c>
      <c r="G102" s="269" t="e">
        <f>F102*#REF!</f>
        <v>#REF!</v>
      </c>
      <c r="H102" s="269" t="e">
        <f t="shared" si="10"/>
        <v>#REF!</v>
      </c>
      <c r="I102" s="276" t="e">
        <f>((F102*#REF!)+((13-F102)*#REF!))/13</f>
        <v>#REF!</v>
      </c>
      <c r="J102" s="274" t="e">
        <f t="shared" si="11"/>
        <v>#REF!</v>
      </c>
      <c r="K102" s="269" t="e">
        <f>F102*#REF!</f>
        <v>#REF!</v>
      </c>
      <c r="L102" s="269" t="e">
        <f>F102*#REF!</f>
        <v>#REF!</v>
      </c>
      <c r="M102" s="304" t="e">
        <f>F102*#REF!</f>
        <v>#REF!</v>
      </c>
    </row>
    <row r="103" spans="1:32" ht="25.2" customHeight="1" x14ac:dyDescent="0.45">
      <c r="A103" s="445"/>
      <c r="B103" s="313">
        <v>2</v>
      </c>
      <c r="C103" s="298">
        <f t="shared" ref="C103:C116" si="12">D103+E103</f>
        <v>500649.18718145404</v>
      </c>
      <c r="D103" s="298">
        <f t="shared" ref="D103:D117" si="13">(D102*$C$92)+(E102*$C$93)</f>
        <v>335663.04939228692</v>
      </c>
      <c r="E103" s="298">
        <f t="shared" ref="E103:E117" si="14">(E102*$D$93)+(D102*$D$92)</f>
        <v>164986.13778916714</v>
      </c>
      <c r="F103" s="294">
        <f>IFERROR((((D103*#REF!)+(E103*#REF!))/C103), 0)</f>
        <v>0</v>
      </c>
      <c r="G103" s="295" t="e">
        <f>F103*#REF!</f>
        <v>#REF!</v>
      </c>
      <c r="H103" s="295" t="e">
        <f t="shared" si="10"/>
        <v>#REF!</v>
      </c>
      <c r="I103" s="296" t="e">
        <f>((F103*#REF!)+((13-F103)*#REF!))/13</f>
        <v>#REF!</v>
      </c>
      <c r="J103" s="297" t="e">
        <f t="shared" si="11"/>
        <v>#REF!</v>
      </c>
      <c r="K103" s="295" t="e">
        <f>F103*#REF!</f>
        <v>#REF!</v>
      </c>
      <c r="L103" s="295" t="e">
        <f>F103*#REF!</f>
        <v>#REF!</v>
      </c>
      <c r="M103" s="305" t="e">
        <f>F103*#REF!</f>
        <v>#REF!</v>
      </c>
    </row>
    <row r="104" spans="1:32" ht="25.2" customHeight="1" x14ac:dyDescent="0.45">
      <c r="A104" s="445"/>
      <c r="B104" s="313">
        <v>3</v>
      </c>
      <c r="C104" s="298">
        <f t="shared" si="12"/>
        <v>500649.18718145404</v>
      </c>
      <c r="D104" s="298">
        <f t="shared" si="13"/>
        <v>325841.42934150185</v>
      </c>
      <c r="E104" s="298">
        <f t="shared" si="14"/>
        <v>174807.75783995222</v>
      </c>
      <c r="F104" s="294">
        <f>IFERROR((((D104*#REF!)+(E104*#REF!))/C104), 0)</f>
        <v>0</v>
      </c>
      <c r="G104" s="295" t="e">
        <f>F104*#REF!</f>
        <v>#REF!</v>
      </c>
      <c r="H104" s="295" t="e">
        <f t="shared" si="10"/>
        <v>#REF!</v>
      </c>
      <c r="I104" s="296" t="e">
        <f>((F104*#REF!)+((13-F104)*#REF!))/13</f>
        <v>#REF!</v>
      </c>
      <c r="J104" s="297" t="e">
        <f t="shared" si="11"/>
        <v>#REF!</v>
      </c>
      <c r="K104" s="295" t="e">
        <f>F104*#REF!</f>
        <v>#REF!</v>
      </c>
      <c r="L104" s="295" t="e">
        <f>F104*#REF!</f>
        <v>#REF!</v>
      </c>
      <c r="M104" s="305" t="e">
        <f>F104*#REF!</f>
        <v>#REF!</v>
      </c>
    </row>
    <row r="105" spans="1:32" ht="25.2" customHeight="1" thickBot="1" x14ac:dyDescent="0.5">
      <c r="A105" s="447"/>
      <c r="B105" s="156">
        <v>4</v>
      </c>
      <c r="C105" s="258">
        <f t="shared" si="12"/>
        <v>500649.18718145404</v>
      </c>
      <c r="D105" s="258">
        <f t="shared" si="13"/>
        <v>318543.31054171111</v>
      </c>
      <c r="E105" s="258">
        <f t="shared" si="14"/>
        <v>182105.87663974293</v>
      </c>
      <c r="F105" s="270">
        <f>IFERROR((((D105*#REF!)+(E105*#REF!))/C105), 0)</f>
        <v>0</v>
      </c>
      <c r="G105" s="271" t="e">
        <f>F105*#REF!</f>
        <v>#REF!</v>
      </c>
      <c r="H105" s="271" t="e">
        <f t="shared" si="10"/>
        <v>#REF!</v>
      </c>
      <c r="I105" s="277" t="e">
        <f>((F105*#REF!)+((13-F105)*#REF!))/13</f>
        <v>#REF!</v>
      </c>
      <c r="J105" s="275" t="e">
        <f t="shared" si="11"/>
        <v>#REF!</v>
      </c>
      <c r="K105" s="271" t="e">
        <f>F105*#REF!</f>
        <v>#REF!</v>
      </c>
      <c r="L105" s="271" t="e">
        <f>F105*#REF!</f>
        <v>#REF!</v>
      </c>
      <c r="M105" s="306" t="e">
        <f>F105*#REF!</f>
        <v>#REF!</v>
      </c>
    </row>
    <row r="106" spans="1:32" ht="25.2" customHeight="1" x14ac:dyDescent="0.45">
      <c r="A106" s="444" t="s">
        <v>457</v>
      </c>
      <c r="B106" s="155">
        <v>1</v>
      </c>
      <c r="C106" s="257">
        <f t="shared" si="12"/>
        <v>500649.18718145404</v>
      </c>
      <c r="D106" s="257">
        <f t="shared" si="13"/>
        <v>313120.32148894266</v>
      </c>
      <c r="E106" s="257">
        <f t="shared" si="14"/>
        <v>187528.86569251135</v>
      </c>
      <c r="F106" s="268">
        <f>IFERROR((((D106*#REF!)+(E106*#REF!))/C106), 0)</f>
        <v>0</v>
      </c>
      <c r="G106" s="269" t="e">
        <f>F106*#REF!</f>
        <v>#REF!</v>
      </c>
      <c r="H106" s="269" t="e">
        <f t="shared" si="10"/>
        <v>#REF!</v>
      </c>
      <c r="I106" s="276" t="e">
        <f>((F106*#REF!)+((13-F106)*#REF!))/13</f>
        <v>#REF!</v>
      </c>
      <c r="J106" s="274" t="e">
        <f t="shared" si="11"/>
        <v>#REF!</v>
      </c>
      <c r="K106" s="269" t="e">
        <f>F106*#REF!</f>
        <v>#REF!</v>
      </c>
      <c r="L106" s="269" t="e">
        <f>F106*#REF!</f>
        <v>#REF!</v>
      </c>
      <c r="M106" s="304" t="e">
        <f>F106*#REF!</f>
        <v>#REF!</v>
      </c>
    </row>
    <row r="107" spans="1:32" ht="25.2" customHeight="1" x14ac:dyDescent="0.45">
      <c r="A107" s="445"/>
      <c r="B107" s="313">
        <v>2</v>
      </c>
      <c r="C107" s="298">
        <f t="shared" si="12"/>
        <v>500649.18718145404</v>
      </c>
      <c r="D107" s="298">
        <f t="shared" si="13"/>
        <v>309090.6789093659</v>
      </c>
      <c r="E107" s="298">
        <f t="shared" si="14"/>
        <v>191558.50827208813</v>
      </c>
      <c r="F107" s="294">
        <f>IFERROR((((D107*#REF!)+(E107*#REF!))/C107), 0)</f>
        <v>0</v>
      </c>
      <c r="G107" s="295" t="e">
        <f>F107*#REF!</f>
        <v>#REF!</v>
      </c>
      <c r="H107" s="295" t="e">
        <f t="shared" si="10"/>
        <v>#REF!</v>
      </c>
      <c r="I107" s="296" t="e">
        <f>((F107*#REF!)+((13-F107)*#REF!))/13</f>
        <v>#REF!</v>
      </c>
      <c r="J107" s="297" t="e">
        <f t="shared" si="11"/>
        <v>#REF!</v>
      </c>
      <c r="K107" s="295" t="e">
        <f>F107*#REF!</f>
        <v>#REF!</v>
      </c>
      <c r="L107" s="295" t="e">
        <f>F107*#REF!</f>
        <v>#REF!</v>
      </c>
      <c r="M107" s="305" t="e">
        <f>F107*#REF!</f>
        <v>#REF!</v>
      </c>
    </row>
    <row r="108" spans="1:32" ht="25.2" customHeight="1" x14ac:dyDescent="0.45">
      <c r="A108" s="445"/>
      <c r="B108" s="313">
        <v>3</v>
      </c>
      <c r="C108" s="298">
        <f t="shared" si="12"/>
        <v>500649.18718145404</v>
      </c>
      <c r="D108" s="298">
        <f t="shared" si="13"/>
        <v>306096.38569558028</v>
      </c>
      <c r="E108" s="298">
        <f t="shared" si="14"/>
        <v>194552.80148587373</v>
      </c>
      <c r="F108" s="294">
        <f>IFERROR((((D108*#REF!)+(E108*#REF!))/C108), 0)</f>
        <v>0</v>
      </c>
      <c r="G108" s="295" t="e">
        <f>F108*#REF!</f>
        <v>#REF!</v>
      </c>
      <c r="H108" s="295" t="e">
        <f t="shared" si="10"/>
        <v>#REF!</v>
      </c>
      <c r="I108" s="296" t="e">
        <f>((F108*#REF!)+((13-F108)*#REF!))/13</f>
        <v>#REF!</v>
      </c>
      <c r="J108" s="297" t="e">
        <f t="shared" si="11"/>
        <v>#REF!</v>
      </c>
      <c r="K108" s="295" t="e">
        <f>F108*#REF!</f>
        <v>#REF!</v>
      </c>
      <c r="L108" s="295" t="e">
        <f>F108*#REF!</f>
        <v>#REF!</v>
      </c>
      <c r="M108" s="305" t="e">
        <f>F108*#REF!</f>
        <v>#REF!</v>
      </c>
    </row>
    <row r="109" spans="1:32" ht="25.2" customHeight="1" thickBot="1" x14ac:dyDescent="0.5">
      <c r="A109" s="447"/>
      <c r="B109" s="156">
        <v>4</v>
      </c>
      <c r="C109" s="258">
        <f t="shared" si="12"/>
        <v>500649.18718145404</v>
      </c>
      <c r="D109" s="258">
        <f t="shared" si="13"/>
        <v>303871.42611838022</v>
      </c>
      <c r="E109" s="258">
        <f t="shared" si="14"/>
        <v>196777.76106307379</v>
      </c>
      <c r="F109" s="270">
        <f>IFERROR((((D109*#REF!)+(E109*#REF!))/C109), 0)</f>
        <v>0</v>
      </c>
      <c r="G109" s="271" t="e">
        <f>F109*#REF!</f>
        <v>#REF!</v>
      </c>
      <c r="H109" s="271" t="e">
        <f t="shared" si="10"/>
        <v>#REF!</v>
      </c>
      <c r="I109" s="277" t="e">
        <f>((F109*#REF!)+((13-F109)*#REF!))/13</f>
        <v>#REF!</v>
      </c>
      <c r="J109" s="275" t="e">
        <f t="shared" si="11"/>
        <v>#REF!</v>
      </c>
      <c r="K109" s="271" t="e">
        <f>F109*#REF!</f>
        <v>#REF!</v>
      </c>
      <c r="L109" s="271" t="e">
        <f>F109*#REF!</f>
        <v>#REF!</v>
      </c>
      <c r="M109" s="306" t="e">
        <f>F109*#REF!</f>
        <v>#REF!</v>
      </c>
    </row>
    <row r="110" spans="1:32" ht="25.2" customHeight="1" x14ac:dyDescent="0.45">
      <c r="A110" s="444" t="s">
        <v>458</v>
      </c>
      <c r="B110" s="155">
        <v>1</v>
      </c>
      <c r="C110" s="257">
        <f t="shared" si="12"/>
        <v>500649.18718145404</v>
      </c>
      <c r="D110" s="257">
        <f t="shared" si="13"/>
        <v>302218.13274771679</v>
      </c>
      <c r="E110" s="257">
        <f t="shared" si="14"/>
        <v>198431.05443373724</v>
      </c>
      <c r="F110" s="268">
        <f>IFERROR((((D110*#REF!)+(E110*#REF!))/C110), 0)</f>
        <v>0</v>
      </c>
      <c r="G110" s="269" t="e">
        <f>F110*#REF!</f>
        <v>#REF!</v>
      </c>
      <c r="H110" s="269" t="e">
        <f t="shared" si="10"/>
        <v>#REF!</v>
      </c>
      <c r="I110" s="276" t="e">
        <f>((F110*#REF!)+((13-F110)*#REF!))/13</f>
        <v>#REF!</v>
      </c>
      <c r="J110" s="274" t="e">
        <f t="shared" si="11"/>
        <v>#REF!</v>
      </c>
      <c r="K110" s="269" t="e">
        <f>F110*#REF!</f>
        <v>#REF!</v>
      </c>
      <c r="L110" s="269" t="e">
        <f>F110*#REF!</f>
        <v>#REF!</v>
      </c>
      <c r="M110" s="304" t="e">
        <f>F110*#REF!</f>
        <v>#REF!</v>
      </c>
    </row>
    <row r="111" spans="1:32" ht="25.2" customHeight="1" x14ac:dyDescent="0.45">
      <c r="A111" s="445"/>
      <c r="B111" s="313">
        <v>2</v>
      </c>
      <c r="C111" s="298">
        <f t="shared" si="12"/>
        <v>500649.18718145404</v>
      </c>
      <c r="D111" s="298">
        <f t="shared" si="13"/>
        <v>300989.62549864606</v>
      </c>
      <c r="E111" s="298">
        <f t="shared" si="14"/>
        <v>199659.56168280801</v>
      </c>
      <c r="F111" s="294">
        <f>IFERROR((((D111*#REF!)+(E111*#REF!))/C111), 0)</f>
        <v>0</v>
      </c>
      <c r="G111" s="295" t="e">
        <f>F111*#REF!</f>
        <v>#REF!</v>
      </c>
      <c r="H111" s="295" t="e">
        <f t="shared" si="10"/>
        <v>#REF!</v>
      </c>
      <c r="I111" s="296" t="e">
        <f>((F111*#REF!)+((13-F111)*#REF!))/13</f>
        <v>#REF!</v>
      </c>
      <c r="J111" s="297" t="e">
        <f t="shared" si="11"/>
        <v>#REF!</v>
      </c>
      <c r="K111" s="295" t="e">
        <f>F111*#REF!</f>
        <v>#REF!</v>
      </c>
      <c r="L111" s="295" t="e">
        <f>F111*#REF!</f>
        <v>#REF!</v>
      </c>
      <c r="M111" s="305" t="e">
        <f>F111*#REF!</f>
        <v>#REF!</v>
      </c>
    </row>
    <row r="112" spans="1:32" ht="25.2" customHeight="1" x14ac:dyDescent="0.45">
      <c r="A112" s="445"/>
      <c r="B112" s="313">
        <v>3</v>
      </c>
      <c r="C112" s="298">
        <f t="shared" si="12"/>
        <v>500649.18718145404</v>
      </c>
      <c r="D112" s="298">
        <f t="shared" si="13"/>
        <v>300076.76267115294</v>
      </c>
      <c r="E112" s="298">
        <f t="shared" si="14"/>
        <v>200572.42451030109</v>
      </c>
      <c r="F112" s="294">
        <f>IFERROR((((D112*#REF!)+(E112*#REF!))/C112), 0)</f>
        <v>0</v>
      </c>
      <c r="G112" s="295" t="e">
        <f>F112*#REF!</f>
        <v>#REF!</v>
      </c>
      <c r="H112" s="295" t="e">
        <f t="shared" si="10"/>
        <v>#REF!</v>
      </c>
      <c r="I112" s="296" t="e">
        <f>((F112*#REF!)+((13-F112)*#REF!))/13</f>
        <v>#REF!</v>
      </c>
      <c r="J112" s="297" t="e">
        <f t="shared" si="11"/>
        <v>#REF!</v>
      </c>
      <c r="K112" s="295" t="e">
        <f>F112*#REF!</f>
        <v>#REF!</v>
      </c>
      <c r="L112" s="295" t="e">
        <f>F112*#REF!</f>
        <v>#REF!</v>
      </c>
      <c r="M112" s="305" t="e">
        <f>F112*#REF!</f>
        <v>#REF!</v>
      </c>
    </row>
    <row r="113" spans="1:13" ht="25.2" customHeight="1" thickBot="1" x14ac:dyDescent="0.5">
      <c r="A113" s="447"/>
      <c r="B113" s="156">
        <v>4</v>
      </c>
      <c r="C113" s="258">
        <f t="shared" si="12"/>
        <v>500649.18718145404</v>
      </c>
      <c r="D113" s="258">
        <f t="shared" si="13"/>
        <v>299398.44470237498</v>
      </c>
      <c r="E113" s="258">
        <f t="shared" si="14"/>
        <v>201250.74247907905</v>
      </c>
      <c r="F113" s="270">
        <f>IFERROR((((D113*#REF!)+(E113*#REF!))/C113), 0)</f>
        <v>0</v>
      </c>
      <c r="G113" s="271" t="e">
        <f>F113*#REF!</f>
        <v>#REF!</v>
      </c>
      <c r="H113" s="271" t="e">
        <f t="shared" si="10"/>
        <v>#REF!</v>
      </c>
      <c r="I113" s="277" t="e">
        <f>((F113*#REF!)+((13-F113)*#REF!))/13</f>
        <v>#REF!</v>
      </c>
      <c r="J113" s="275" t="e">
        <f t="shared" si="11"/>
        <v>#REF!</v>
      </c>
      <c r="K113" s="271" t="e">
        <f>F113*#REF!</f>
        <v>#REF!</v>
      </c>
      <c r="L113" s="271" t="e">
        <f>F113*#REF!</f>
        <v>#REF!</v>
      </c>
      <c r="M113" s="306" t="e">
        <f>F113*#REF!</f>
        <v>#REF!</v>
      </c>
    </row>
    <row r="114" spans="1:13" ht="25.2" customHeight="1" x14ac:dyDescent="0.45">
      <c r="A114" s="444" t="s">
        <v>459</v>
      </c>
      <c r="B114" s="155">
        <v>1</v>
      </c>
      <c r="C114" s="257">
        <f t="shared" si="12"/>
        <v>500649.18718145404</v>
      </c>
      <c r="D114" s="257">
        <f t="shared" si="13"/>
        <v>298894.40920776443</v>
      </c>
      <c r="E114" s="257">
        <f t="shared" si="14"/>
        <v>201754.77797368958</v>
      </c>
      <c r="F114" s="268">
        <f>IFERROR((((D114*#REF!)+(E114*#REF!))/C114), 0)</f>
        <v>0</v>
      </c>
      <c r="G114" s="269" t="e">
        <f>F114*#REF!</f>
        <v>#REF!</v>
      </c>
      <c r="H114" s="269" t="e">
        <f t="shared" si="10"/>
        <v>#REF!</v>
      </c>
      <c r="I114" s="276" t="e">
        <f>((F114*#REF!)+((13-F114)*#REF!))/13</f>
        <v>#REF!</v>
      </c>
      <c r="J114" s="274" t="e">
        <f t="shared" si="11"/>
        <v>#REF!</v>
      </c>
      <c r="K114" s="269" t="e">
        <f>F114*#REF!</f>
        <v>#REF!</v>
      </c>
      <c r="L114" s="269" t="e">
        <f>F114*#REF!</f>
        <v>#REF!</v>
      </c>
      <c r="M114" s="304" t="e">
        <f>F114*#REF!</f>
        <v>#REF!</v>
      </c>
    </row>
    <row r="115" spans="1:13" ht="25.2" customHeight="1" x14ac:dyDescent="0.45">
      <c r="A115" s="445"/>
      <c r="B115" s="313">
        <v>2</v>
      </c>
      <c r="C115" s="298">
        <f t="shared" si="12"/>
        <v>500649.18718145398</v>
      </c>
      <c r="D115" s="298">
        <f t="shared" si="13"/>
        <v>298519.87721610127</v>
      </c>
      <c r="E115" s="298">
        <f t="shared" si="14"/>
        <v>202129.3099653527</v>
      </c>
      <c r="F115" s="294">
        <f>IFERROR((((D115*#REF!)+(E115*#REF!))/C115), 0)</f>
        <v>0</v>
      </c>
      <c r="G115" s="295" t="e">
        <f>F115*#REF!</f>
        <v>#REF!</v>
      </c>
      <c r="H115" s="295" t="e">
        <f t="shared" si="10"/>
        <v>#REF!</v>
      </c>
      <c r="I115" s="296" t="e">
        <f>((F115*#REF!)+((13-F115)*#REF!))/13</f>
        <v>#REF!</v>
      </c>
      <c r="J115" s="297" t="e">
        <f t="shared" si="11"/>
        <v>#REF!</v>
      </c>
      <c r="K115" s="295" t="e">
        <f>F115*#REF!</f>
        <v>#REF!</v>
      </c>
      <c r="L115" s="295" t="e">
        <f>F115*#REF!</f>
        <v>#REF!</v>
      </c>
      <c r="M115" s="305" t="e">
        <f>F115*#REF!</f>
        <v>#REF!</v>
      </c>
    </row>
    <row r="116" spans="1:13" ht="25.2" customHeight="1" x14ac:dyDescent="0.45">
      <c r="A116" s="445"/>
      <c r="B116" s="313">
        <v>3</v>
      </c>
      <c r="C116" s="298">
        <f t="shared" si="12"/>
        <v>500649.18718145398</v>
      </c>
      <c r="D116" s="298">
        <f t="shared" si="13"/>
        <v>298241.57496501174</v>
      </c>
      <c r="E116" s="298">
        <f t="shared" si="14"/>
        <v>202407.61221644224</v>
      </c>
      <c r="F116" s="294">
        <f>IFERROR((((D116*#REF!)+(E116*#REF!))/C116), 0)</f>
        <v>0</v>
      </c>
      <c r="G116" s="295" t="e">
        <f>F116*#REF!</f>
        <v>#REF!</v>
      </c>
      <c r="H116" s="295" t="e">
        <f t="shared" si="10"/>
        <v>#REF!</v>
      </c>
      <c r="I116" s="296" t="e">
        <f>((F116*#REF!)+((13-F116)*#REF!))/13</f>
        <v>#REF!</v>
      </c>
      <c r="J116" s="297" t="e">
        <f t="shared" si="11"/>
        <v>#REF!</v>
      </c>
      <c r="K116" s="295" t="e">
        <f>F116*#REF!</f>
        <v>#REF!</v>
      </c>
      <c r="L116" s="295" t="e">
        <f>F116*#REF!</f>
        <v>#REF!</v>
      </c>
      <c r="M116" s="305" t="e">
        <f>F116*#REF!</f>
        <v>#REF!</v>
      </c>
    </row>
    <row r="117" spans="1:13" ht="25.2" customHeight="1" thickBot="1" x14ac:dyDescent="0.5">
      <c r="A117" s="447"/>
      <c r="B117" s="156">
        <v>4</v>
      </c>
      <c r="C117" s="258">
        <f>D117+E117</f>
        <v>500649.18718145398</v>
      </c>
      <c r="D117" s="258">
        <f t="shared" si="13"/>
        <v>298034.77782969206</v>
      </c>
      <c r="E117" s="258">
        <f t="shared" si="14"/>
        <v>202614.40935176192</v>
      </c>
      <c r="F117" s="270">
        <f>IFERROR((((D117*#REF!)+(E117*#REF!))/C117), 0)</f>
        <v>0</v>
      </c>
      <c r="G117" s="271" t="e">
        <f>F117*#REF!</f>
        <v>#REF!</v>
      </c>
      <c r="H117" s="271" t="e">
        <f t="shared" si="10"/>
        <v>#REF!</v>
      </c>
      <c r="I117" s="277" t="e">
        <f>((F117*#REF!)+((13-F117)*#REF!))/13</f>
        <v>#REF!</v>
      </c>
      <c r="J117" s="275" t="e">
        <f t="shared" si="11"/>
        <v>#REF!</v>
      </c>
      <c r="K117" s="271" t="e">
        <f>F117*#REF!</f>
        <v>#REF!</v>
      </c>
      <c r="L117" s="271" t="e">
        <f>F117*#REF!</f>
        <v>#REF!</v>
      </c>
      <c r="M117" s="306" t="e">
        <f>F117*#REF!</f>
        <v>#REF!</v>
      </c>
    </row>
  </sheetData>
  <mergeCells count="45">
    <mergeCell ref="Z1:Z2"/>
    <mergeCell ref="AA1:AA2"/>
    <mergeCell ref="U1:U2"/>
    <mergeCell ref="AL2:AL3"/>
    <mergeCell ref="AM2:AM3"/>
    <mergeCell ref="V1:V2"/>
    <mergeCell ref="W1:W2"/>
    <mergeCell ref="X1:X2"/>
    <mergeCell ref="Y1:Y2"/>
    <mergeCell ref="AE1:AE2"/>
    <mergeCell ref="AF1:AF2"/>
    <mergeCell ref="AB1:AB2"/>
    <mergeCell ref="AC1:AC2"/>
    <mergeCell ref="AD1:AD2"/>
    <mergeCell ref="AG1:AG2"/>
    <mergeCell ref="AH1:AH2"/>
    <mergeCell ref="AN2:AN3"/>
    <mergeCell ref="AJ26:AJ31"/>
    <mergeCell ref="AK26:AK31"/>
    <mergeCell ref="AJ2:AJ3"/>
    <mergeCell ref="AK2:AK3"/>
    <mergeCell ref="AJ20:AJ25"/>
    <mergeCell ref="AK20:AK25"/>
    <mergeCell ref="AJ14:AJ19"/>
    <mergeCell ref="AK14:AK19"/>
    <mergeCell ref="A64:B64"/>
    <mergeCell ref="A61:B61"/>
    <mergeCell ref="A57:B57"/>
    <mergeCell ref="A1:T2"/>
    <mergeCell ref="B3:C3"/>
    <mergeCell ref="F3:G3"/>
    <mergeCell ref="J3:K3"/>
    <mergeCell ref="N3:O3"/>
    <mergeCell ref="R3:S3"/>
    <mergeCell ref="A58:B58"/>
    <mergeCell ref="A59:B59"/>
    <mergeCell ref="A60:B60"/>
    <mergeCell ref="A63:B63"/>
    <mergeCell ref="A62:B62"/>
    <mergeCell ref="B90:D90"/>
    <mergeCell ref="A102:A105"/>
    <mergeCell ref="A106:A109"/>
    <mergeCell ref="A110:A113"/>
    <mergeCell ref="A114:A117"/>
    <mergeCell ref="A98:A10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-0.499984740745262"/>
  </sheetPr>
  <dimension ref="A1:CR122"/>
  <sheetViews>
    <sheetView topLeftCell="AE11" zoomScale="70" zoomScaleNormal="70" workbookViewId="0">
      <selection activeCell="AK20" sqref="AK20:AK25"/>
    </sheetView>
  </sheetViews>
  <sheetFormatPr defaultColWidth="15.6640625" defaultRowHeight="25.2" customHeight="1" x14ac:dyDescent="0.45"/>
  <cols>
    <col min="2" max="2" width="33.5546875" style="8" customWidth="1"/>
    <col min="3" max="5" width="20.6640625" style="120" customWidth="1"/>
    <col min="6" max="6" width="20.6640625" style="64" customWidth="1"/>
    <col min="7" max="7" width="17.33203125" bestFit="1" customWidth="1"/>
    <col min="10" max="10" width="30.6640625" customWidth="1"/>
    <col min="11" max="11" width="27.88671875" customWidth="1"/>
    <col min="12" max="12" width="30.109375" customWidth="1"/>
    <col min="13" max="13" width="25.5546875" customWidth="1"/>
    <col min="14" max="14" width="30.6640625" customWidth="1"/>
    <col min="15" max="15" width="25.88671875" customWidth="1"/>
    <col min="16" max="16" width="23.88671875" customWidth="1"/>
    <col min="18" max="18" width="30.6640625" customWidth="1"/>
    <col min="19" max="19" width="17.33203125" bestFit="1" customWidth="1"/>
    <col min="21" max="21" width="15.6640625" style="161"/>
    <col min="22" max="22" width="24.109375" style="163" customWidth="1"/>
    <col min="23" max="23" width="26.6640625" style="163" customWidth="1"/>
    <col min="24" max="24" width="16" style="163" customWidth="1"/>
    <col min="25" max="25" width="18.33203125" style="163" customWidth="1"/>
    <col min="26" max="26" width="24.109375" style="163" customWidth="1"/>
    <col min="27" max="31" width="30.77734375" style="163" customWidth="1"/>
    <col min="32" max="33" width="31.88671875" style="163" customWidth="1"/>
    <col min="34" max="34" width="31.88671875" style="252" customWidth="1"/>
    <col min="36" max="39" width="30.6640625" customWidth="1"/>
  </cols>
  <sheetData>
    <row r="1" spans="1:42" ht="25.2" customHeight="1" x14ac:dyDescent="0.35">
      <c r="A1" s="451" t="s">
        <v>410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2" t="s">
        <v>417</v>
      </c>
      <c r="V1" s="449" t="s">
        <v>443</v>
      </c>
      <c r="W1" s="449" t="s">
        <v>414</v>
      </c>
      <c r="X1" s="450" t="s">
        <v>415</v>
      </c>
      <c r="Y1" s="450" t="s">
        <v>416</v>
      </c>
      <c r="Z1" s="449" t="s">
        <v>444</v>
      </c>
      <c r="AA1" s="449" t="s">
        <v>445</v>
      </c>
      <c r="AB1" s="449" t="s">
        <v>448</v>
      </c>
      <c r="AC1" s="449" t="s">
        <v>415</v>
      </c>
      <c r="AD1" s="449" t="s">
        <v>416</v>
      </c>
      <c r="AE1" s="449" t="s">
        <v>446</v>
      </c>
      <c r="AF1" s="449" t="s">
        <v>447</v>
      </c>
      <c r="AG1" s="449" t="s">
        <v>449</v>
      </c>
      <c r="AH1" s="468" t="s">
        <v>450</v>
      </c>
      <c r="AI1" s="64"/>
      <c r="AJ1" s="64"/>
      <c r="AK1" s="64"/>
    </row>
    <row r="2" spans="1:42" ht="49.2" customHeight="1" x14ac:dyDescent="0.35">
      <c r="A2" s="451"/>
      <c r="B2" s="451"/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2"/>
      <c r="V2" s="449"/>
      <c r="W2" s="449"/>
      <c r="X2" s="450"/>
      <c r="Y2" s="450"/>
      <c r="Z2" s="449"/>
      <c r="AA2" s="449"/>
      <c r="AB2" s="449"/>
      <c r="AC2" s="449"/>
      <c r="AD2" s="449"/>
      <c r="AE2" s="449"/>
      <c r="AF2" s="449"/>
      <c r="AG2" s="449"/>
      <c r="AH2" s="468"/>
      <c r="AI2" s="196"/>
      <c r="AJ2" s="467" t="s">
        <v>394</v>
      </c>
      <c r="AK2" s="471" t="s">
        <v>395</v>
      </c>
      <c r="AL2" s="471" t="s">
        <v>420</v>
      </c>
      <c r="AM2" s="459" t="s">
        <v>422</v>
      </c>
    </row>
    <row r="3" spans="1:42" ht="25.2" customHeight="1" x14ac:dyDescent="0.35">
      <c r="A3" s="65"/>
      <c r="B3" s="453" t="s">
        <v>389</v>
      </c>
      <c r="C3" s="453"/>
      <c r="D3" s="66"/>
      <c r="E3" s="67"/>
      <c r="F3" s="454" t="s">
        <v>390</v>
      </c>
      <c r="G3" s="454"/>
      <c r="H3" s="68"/>
      <c r="I3" s="69"/>
      <c r="J3" s="455" t="s">
        <v>391</v>
      </c>
      <c r="K3" s="455"/>
      <c r="L3" s="69"/>
      <c r="M3" s="70"/>
      <c r="N3" s="456" t="s">
        <v>392</v>
      </c>
      <c r="O3" s="456"/>
      <c r="P3" s="70"/>
      <c r="Q3" s="71"/>
      <c r="R3" s="457" t="s">
        <v>393</v>
      </c>
      <c r="S3" s="457"/>
      <c r="T3" s="72"/>
      <c r="U3" s="158"/>
      <c r="V3" s="177"/>
      <c r="W3" s="177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250"/>
      <c r="AI3" s="64"/>
      <c r="AJ3" s="470"/>
      <c r="AK3" s="472"/>
      <c r="AL3" s="472"/>
      <c r="AM3" s="467"/>
    </row>
    <row r="4" spans="1:42" ht="25.2" customHeight="1" x14ac:dyDescent="0.35">
      <c r="A4" s="65"/>
      <c r="B4" s="66"/>
      <c r="C4" s="66"/>
      <c r="D4" s="66"/>
      <c r="E4" s="67"/>
      <c r="F4" s="67"/>
      <c r="G4" s="67"/>
      <c r="H4" s="68"/>
      <c r="I4" s="69"/>
      <c r="J4" s="220"/>
      <c r="K4" s="220"/>
      <c r="L4" s="69"/>
      <c r="M4" s="70"/>
      <c r="N4" s="221"/>
      <c r="O4" s="221"/>
      <c r="P4" s="70"/>
      <c r="Q4" s="71"/>
      <c r="R4" s="222"/>
      <c r="S4" s="222"/>
      <c r="T4" s="72"/>
      <c r="U4" s="158"/>
      <c r="V4" s="177"/>
      <c r="W4" s="177"/>
      <c r="X4" s="178"/>
      <c r="Y4" s="178"/>
      <c r="Z4" s="178"/>
      <c r="AA4" s="178"/>
      <c r="AB4" s="178"/>
      <c r="AC4" s="178"/>
      <c r="AD4" s="178"/>
      <c r="AE4" s="178"/>
      <c r="AF4" s="178"/>
      <c r="AG4" s="178"/>
      <c r="AH4" s="250"/>
      <c r="AI4" s="64"/>
      <c r="AJ4" s="225"/>
      <c r="AK4" s="226"/>
      <c r="AL4" s="246"/>
      <c r="AM4" s="223"/>
    </row>
    <row r="5" spans="1:42" ht="25.2" customHeight="1" x14ac:dyDescent="0.35">
      <c r="A5" s="65"/>
      <c r="B5" s="66"/>
      <c r="C5" s="66"/>
      <c r="D5" s="66"/>
      <c r="E5" s="67"/>
      <c r="F5" s="67"/>
      <c r="G5" s="67"/>
      <c r="H5" s="68"/>
      <c r="I5" s="69"/>
      <c r="J5" s="220"/>
      <c r="K5" s="220"/>
      <c r="L5" s="69"/>
      <c r="M5" s="70"/>
      <c r="N5" s="221"/>
      <c r="O5" s="221"/>
      <c r="P5" s="70"/>
      <c r="Q5" s="71"/>
      <c r="R5" s="222"/>
      <c r="S5" s="222"/>
      <c r="T5" s="72"/>
      <c r="U5" s="176">
        <v>0.87697298236633436</v>
      </c>
      <c r="V5" s="208">
        <v>7.1682341497596641E-2</v>
      </c>
      <c r="W5" s="168">
        <v>51.928317658502401</v>
      </c>
      <c r="X5" s="170">
        <v>0.30225443187718648</v>
      </c>
      <c r="Y5" s="169">
        <v>4656.7512332490496</v>
      </c>
      <c r="Z5" s="248" t="e">
        <f>T7-Z7</f>
        <v>#REF!</v>
      </c>
      <c r="AA5" s="169">
        <v>0</v>
      </c>
      <c r="AB5" s="169">
        <f>52-AA5</f>
        <v>52</v>
      </c>
      <c r="AC5" s="169" t="e">
        <f>(((AA5*#REF!)/52))+((AB5*#REF!)/52)</f>
        <v>#REF!</v>
      </c>
      <c r="AD5" s="169" t="e">
        <f t="shared" ref="AD5" si="0">Z5*AC5</f>
        <v>#REF!</v>
      </c>
      <c r="AE5" s="241">
        <v>0</v>
      </c>
      <c r="AF5" s="241">
        <v>0</v>
      </c>
      <c r="AG5" s="241">
        <v>0</v>
      </c>
      <c r="AH5" s="251" t="e">
        <f>AG5*Z5</f>
        <v>#REF!</v>
      </c>
      <c r="AI5" s="64"/>
      <c r="AJ5" s="225"/>
      <c r="AK5" s="226"/>
      <c r="AL5" s="246"/>
      <c r="AM5" s="223"/>
    </row>
    <row r="6" spans="1:42" ht="25.2" customHeight="1" thickBot="1" x14ac:dyDescent="0.4">
      <c r="A6" s="74"/>
      <c r="B6" s="74"/>
      <c r="C6" s="74"/>
      <c r="D6" s="74"/>
      <c r="E6" s="75"/>
      <c r="F6" s="75"/>
      <c r="G6" s="75"/>
      <c r="H6" s="75"/>
      <c r="I6" s="76"/>
      <c r="J6" s="76"/>
      <c r="K6" s="76"/>
      <c r="L6" s="76"/>
      <c r="M6" s="77"/>
      <c r="N6" s="77"/>
      <c r="O6" s="77"/>
      <c r="P6" s="77"/>
      <c r="Q6" s="78"/>
      <c r="R6" s="79"/>
      <c r="S6" s="78"/>
      <c r="T6" s="78"/>
      <c r="U6" s="236"/>
      <c r="V6" s="179"/>
      <c r="W6" s="179"/>
      <c r="X6" s="165"/>
      <c r="Y6" s="165"/>
      <c r="Z6" s="165"/>
      <c r="AA6" s="165"/>
      <c r="AB6" s="165"/>
      <c r="AC6" s="171"/>
      <c r="AD6" s="171"/>
      <c r="AE6" s="165"/>
      <c r="AF6" s="165"/>
      <c r="AG6" s="165"/>
      <c r="AH6" s="253"/>
      <c r="AI6" s="64"/>
      <c r="AJ6" s="73">
        <v>0</v>
      </c>
      <c r="AK6" s="135">
        <f>$U$7</f>
        <v>0.85950749817008854</v>
      </c>
      <c r="AL6" s="213">
        <f>'Tree Unemployed'!AL6+'Tree Sick'!AL6+'Tree Inactive'!AL6+'Tree Other'!AL6+'Tree No Benefits'!AL6</f>
        <v>2483854.7180870511</v>
      </c>
      <c r="AM6" s="230">
        <f>'Tree Unemployed'!AN6+'Tree Sick'!AN6+'Tree Inactive'!AN6+'Tree Other'!AN6+'Tree No Benefits'!AN6</f>
        <v>18265.493603165152</v>
      </c>
    </row>
    <row r="7" spans="1:42" ht="25.2" customHeight="1" thickBot="1" x14ac:dyDescent="0.4">
      <c r="A7" s="74"/>
      <c r="B7" s="74"/>
      <c r="C7" s="74"/>
      <c r="D7" s="74"/>
      <c r="E7" s="75"/>
      <c r="F7" s="75"/>
      <c r="G7" s="75"/>
      <c r="H7" s="75"/>
      <c r="I7" s="76"/>
      <c r="J7" s="76"/>
      <c r="K7" s="76"/>
      <c r="L7" s="76"/>
      <c r="M7" s="77"/>
      <c r="N7" s="77"/>
      <c r="O7" s="77"/>
      <c r="P7" s="77"/>
      <c r="Q7" s="80"/>
      <c r="R7" s="188" t="s">
        <v>408</v>
      </c>
      <c r="S7" s="80"/>
      <c r="T7" s="117">
        <f>SUM('Tree Unemployed'!T7,'Tree Sick'!T7,'Tree Inactive'!T7,'Tree Other'!T7,'Tree No Benefits'!T7)</f>
        <v>2483854.7180870511</v>
      </c>
      <c r="U7" s="237">
        <f>T7/C28</f>
        <v>0.85950749817008854</v>
      </c>
      <c r="V7" s="208">
        <f>G18+K13+O10+S8</f>
        <v>8.5561123631404501E-2</v>
      </c>
      <c r="W7" s="168">
        <f>52-V7</f>
        <v>51.914438876368592</v>
      </c>
      <c r="X7" s="169" t="e">
        <f>(((V7*#REF!)/52))+((W7*#REF!)/52)</f>
        <v>#REF!</v>
      </c>
      <c r="Y7" s="169" t="e">
        <f>T7*X7</f>
        <v>#REF!</v>
      </c>
      <c r="Z7" s="208" t="e">
        <f>AM7</f>
        <v>#REF!</v>
      </c>
      <c r="AA7" s="164" t="e">
        <f>('Tree No Benefits'!Z7/'Tree Total'!Z7)*'Tree No Benefits'!AA7+('Tree Other'!Z7/'Tree Total'!Z7)*'Tree Other'!AA7+('Tree Inactive'!Z7/'Tree Total'!Z7)*'Tree Inactive'!AA7+('Tree Sick'!Z7/'Tree Total'!Z7)*'Tree Sick'!AA7+('Tree Unemployed'!Z7/'Tree Total'!Z7)*'Tree Unemployed'!AA7</f>
        <v>#REF!</v>
      </c>
      <c r="AB7" s="169" t="e">
        <f>52-AA7</f>
        <v>#REF!</v>
      </c>
      <c r="AC7" s="169" t="e">
        <f>(((AA7*#REF!)/52))+((AB7*#REF!)/52)</f>
        <v>#REF!</v>
      </c>
      <c r="AD7" s="169" t="e">
        <f>Z7*AC7</f>
        <v>#REF!</v>
      </c>
      <c r="AE7" s="261" t="e">
        <f>('Tree No Benefits'!Z7/'Tree Total'!Z7)*'Tree No Benefits'!AE7+('Tree Other'!Z7/'Tree Total'!Z7)*'Tree Other'!AE7+('Tree Inactive'!Z7/'Tree Total'!Z7)*'Tree Inactive'!AE7+('Tree Sick'!Z7/'Tree Total'!Z7)*'Tree Sick'!AE7+('Tree Unemployed'!Z7/'Tree Total'!Z7)*'Tree Unemployed'!AE7</f>
        <v>#REF!</v>
      </c>
      <c r="AF7" s="261" t="e">
        <f>('Tree No Benefits'!Z7/'Tree Total'!Z7)*'Tree No Benefits'!AF7+('Tree Other'!Z7/'Tree Total'!Z7)*'Tree Other'!AF7+('Tree Inactive'!Z7/'Tree Total'!Z7)*'Tree Inactive'!AF7+('Tree Sick'!Z7/'Tree Total'!Z7)*'Tree Sick'!AF7+('Tree Unemployed'!Z7/'Tree Total'!Z7)*'Tree Unemployed'!AF7</f>
        <v>#REF!</v>
      </c>
      <c r="AG7" s="262" t="e">
        <f t="shared" ref="AG7" si="1">AA7*AF7</f>
        <v>#REF!</v>
      </c>
      <c r="AH7" s="262" t="e">
        <f t="shared" ref="AH7" si="2">AG7*Z7</f>
        <v>#REF!</v>
      </c>
      <c r="AI7" s="64"/>
      <c r="AJ7" s="73">
        <v>1</v>
      </c>
      <c r="AK7" s="135">
        <f>$U$10+$U$13+$U$19+$U$31</f>
        <v>3.7774203769075455E-2</v>
      </c>
      <c r="AL7" s="213">
        <f>'Tree Unemployed'!AL7+'Tree Sick'!AL7+'Tree Inactive'!AL7+'Tree Other'!AL7+'Tree No Benefits'!AL7</f>
        <v>109162.0892820094</v>
      </c>
      <c r="AM7" s="214" t="e">
        <f>SUM('Tree Unemployed'!AN7+'Tree Sick'!AN7+'Tree Inactive'!AN7+'Tree Other'!AN7+'Tree No Benefits'!AN7)</f>
        <v>#REF!</v>
      </c>
    </row>
    <row r="8" spans="1:42" ht="25.2" customHeight="1" x14ac:dyDescent="0.35">
      <c r="A8" s="74"/>
      <c r="B8" s="74"/>
      <c r="C8" s="74"/>
      <c r="D8" s="74"/>
      <c r="E8" s="75"/>
      <c r="F8" s="75"/>
      <c r="G8" s="75"/>
      <c r="H8" s="75"/>
      <c r="I8" s="76"/>
      <c r="J8" s="76"/>
      <c r="K8" s="76"/>
      <c r="L8" s="76"/>
      <c r="M8" s="77"/>
      <c r="N8" s="81"/>
      <c r="O8" s="77"/>
      <c r="P8" s="77"/>
      <c r="Q8" s="82"/>
      <c r="R8" s="78" t="s">
        <v>412</v>
      </c>
      <c r="S8" s="78">
        <f>('Tree Unemployed'!S8*'Benefit Groups by HC'!B2)+('Tree Inactive'!S8*'Benefit Groups by HC'!D2)+('Tree Sick'!S8*'Benefit Groups by HC'!C2)+('Tree Other'!S8*'Benefit Groups by HC'!E2)+('Tree No Benefits'!S8*'Benefit Groups by HC'!F2)</f>
        <v>1.5330754887968697E-2</v>
      </c>
      <c r="T8" s="78"/>
      <c r="U8" s="158"/>
      <c r="V8" s="209"/>
      <c r="W8" s="165"/>
      <c r="X8" s="171"/>
      <c r="Y8" s="171"/>
      <c r="Z8" s="209"/>
      <c r="AA8" s="254"/>
      <c r="AB8" s="171"/>
      <c r="AC8" s="171"/>
      <c r="AD8" s="171"/>
      <c r="AE8" s="171"/>
      <c r="AF8" s="171"/>
      <c r="AG8" s="251"/>
      <c r="AH8" s="251"/>
      <c r="AI8" s="64"/>
      <c r="AJ8" s="73">
        <v>2</v>
      </c>
      <c r="AK8" s="135">
        <f>$U$16+$U$25+$U$22+$U$34+$U$37+$U$43</f>
        <v>3.6588165928340598E-2</v>
      </c>
      <c r="AL8" s="191">
        <f>'Tree Unemployed'!AL8+'Tree Sick'!AL8+'Tree Inactive'!AL8+'Tree Other'!AL8+'Tree No Benefits'!AL8</f>
        <v>105734.608203821</v>
      </c>
    </row>
    <row r="9" spans="1:42" ht="25.2" customHeight="1" x14ac:dyDescent="0.35">
      <c r="A9" s="74"/>
      <c r="B9" s="74"/>
      <c r="C9" s="74"/>
      <c r="D9" s="74"/>
      <c r="E9" s="75"/>
      <c r="F9" s="75"/>
      <c r="G9" s="75"/>
      <c r="H9" s="75"/>
      <c r="I9" s="76"/>
      <c r="J9" s="76"/>
      <c r="K9" s="76"/>
      <c r="L9" s="76"/>
      <c r="M9" s="83"/>
      <c r="N9" s="187" t="s">
        <v>408</v>
      </c>
      <c r="O9" s="83"/>
      <c r="P9" s="116">
        <f>SUM('Tree Unemployed'!P9,'Tree Sick'!P9,'Tree Inactive'!P9,'Tree Other'!P9,'Tree No Benefits'!P9)</f>
        <v>2548219.3808166231</v>
      </c>
      <c r="Q9" s="82"/>
      <c r="R9" s="79"/>
      <c r="S9" s="78"/>
      <c r="T9" s="78"/>
      <c r="U9" s="158"/>
      <c r="V9" s="209"/>
      <c r="W9" s="165"/>
      <c r="X9" s="171"/>
      <c r="Y9" s="171"/>
      <c r="Z9" s="209"/>
      <c r="AA9" s="164"/>
      <c r="AB9" s="171"/>
      <c r="AC9" s="171"/>
      <c r="AD9" s="171"/>
      <c r="AE9" s="171"/>
      <c r="AF9" s="171"/>
      <c r="AG9" s="251"/>
      <c r="AH9" s="251"/>
      <c r="AI9" s="64"/>
      <c r="AJ9" s="73">
        <v>3</v>
      </c>
      <c r="AK9" s="135">
        <f>$U$28+$U$40+$U$46+$U$49</f>
        <v>3.1385751060131972E-2</v>
      </c>
      <c r="AL9" s="191">
        <f>'Tree Unemployed'!AL9+'Tree Sick'!AL9+'Tree Inactive'!AL9+'Tree Other'!AL9+'Tree No Benefits'!AL9</f>
        <v>90700.367381771648</v>
      </c>
      <c r="AM9" s="120"/>
    </row>
    <row r="10" spans="1:42" ht="25.2" customHeight="1" x14ac:dyDescent="0.35">
      <c r="A10" s="74"/>
      <c r="B10" s="74"/>
      <c r="C10" s="74"/>
      <c r="D10" s="74"/>
      <c r="E10" s="75"/>
      <c r="F10" s="75"/>
      <c r="G10" s="75"/>
      <c r="H10" s="75"/>
      <c r="I10" s="76"/>
      <c r="J10" s="84"/>
      <c r="K10" s="76"/>
      <c r="L10" s="76"/>
      <c r="M10" s="85"/>
      <c r="N10" s="77" t="s">
        <v>412</v>
      </c>
      <c r="O10" s="77">
        <f>('Tree Unemployed'!O10*'Benefit Groups by HC'!B2)+('Tree Inactive'!O10*'Benefit Groups by HC'!D2)+('Tree Sick'!O10*'Benefit Groups by HC'!C2)+('Tree Other'!O10*'Benefit Groups by HC'!E2)+('Tree No Benefits'!O10*'Benefit Groups by HC'!F2)</f>
        <v>1.1833396521396651E-2</v>
      </c>
      <c r="P10" s="77"/>
      <c r="Q10" s="86"/>
      <c r="R10" s="188" t="s">
        <v>396</v>
      </c>
      <c r="S10" s="80"/>
      <c r="T10" s="117">
        <f>SUM('Tree Unemployed'!T10,'Tree Sick'!T10,'Tree Inactive'!T10,'Tree Other'!T10,'Tree No Benefits'!T10)</f>
        <v>64364.662729572927</v>
      </c>
      <c r="U10" s="176">
        <f>T10/C28</f>
        <v>2.2272603075538622E-2</v>
      </c>
      <c r="V10" s="208">
        <f>G18+K13+O10+S11</f>
        <v>10.390603889627606</v>
      </c>
      <c r="W10" s="168">
        <f>52-V10</f>
        <v>41.609396110372394</v>
      </c>
      <c r="X10" s="169" t="e">
        <f>(((V10*#REF!)/52))+((W10*#REF!)/52)</f>
        <v>#REF!</v>
      </c>
      <c r="Y10" s="169" t="e">
        <f t="shared" ref="Y10:Y52" si="3">T10*X10</f>
        <v>#REF!</v>
      </c>
      <c r="Z10" s="208">
        <f>T10</f>
        <v>64364.662729572927</v>
      </c>
      <c r="AA10" s="168">
        <f>('Tree No Benefits'!Z10/'Tree Total'!Z10)*'Tree No Benefits'!AA10+('Tree Other'!Z10/'Tree Total'!Z10)*'Tree Other'!AA10+('Tree Inactive'!Z10/'Tree Total'!Z10)*'Tree Inactive'!AA10+('Tree Sick'!Z10/'Tree Total'!Z10)*'Tree Sick'!AA10+('Tree Unemployed'!Z10/'Tree Total'!Z10)*'Tree Unemployed'!AA10</f>
        <v>10.474253832548463</v>
      </c>
      <c r="AB10" s="171">
        <f>52-AA10</f>
        <v>41.525746167451537</v>
      </c>
      <c r="AC10" s="171" t="e">
        <f>(((AA10*#REF!)/52))+((AB10*#REF!)/52)</f>
        <v>#REF!</v>
      </c>
      <c r="AD10" s="171" t="e">
        <f>Z10*AC10</f>
        <v>#REF!</v>
      </c>
      <c r="AE10" s="171">
        <f>('Tree No Benefits'!Z10/'Tree Total'!Z10)*'Tree No Benefits'!AE10+('Tree Other'!Z10/'Tree Total'!Z10)*'Tree Other'!AE10+('Tree Inactive'!Z10/'Tree Total'!Z10)*'Tree Inactive'!AE10+('Tree Sick'!Z10/'Tree Total'!Z10)*'Tree Sick'!AE10+('Tree Unemployed'!Z10/'Tree Total'!Z10)*'Tree Unemployed'!AE10</f>
        <v>22.410853817057131</v>
      </c>
      <c r="AF10" s="171">
        <f>('Tree No Benefits'!Z10/'Tree Total'!Z10)*'Tree No Benefits'!AF10+('Tree Other'!Z10/'Tree Total'!Z10)*'Tree Other'!AF10+('Tree Inactive'!Z10/'Tree Total'!Z10)*'Tree Inactive'!AF10+('Tree Sick'!Z10/'Tree Total'!Z10)*'Tree Sick'!AF10+('Tree Unemployed'!Z10/'Tree Total'!Z10)*'Tree Unemployed'!AF10</f>
        <v>246.43602257914961</v>
      </c>
      <c r="AG10" s="251">
        <f>AA10*AF10</f>
        <v>2581.2334539776575</v>
      </c>
      <c r="AH10" s="251">
        <f t="shared" ref="AH10:AH52" si="4">AG10*Z10</f>
        <v>166140220.69156253</v>
      </c>
      <c r="AI10" s="64"/>
      <c r="AJ10" s="73">
        <v>4</v>
      </c>
      <c r="AK10" s="135">
        <f>$U$52</f>
        <v>3.4744381072363509E-2</v>
      </c>
      <c r="AL10" s="191">
        <f>'Tree Unemployed'!AL10+'Tree Sick'!AL10+'Tree Inactive'!AL10+'Tree Other'!AL10+'Tree No Benefits'!AL10</f>
        <v>100406.33157632625</v>
      </c>
    </row>
    <row r="11" spans="1:42" ht="25.2" customHeight="1" x14ac:dyDescent="0.35">
      <c r="A11" s="74"/>
      <c r="B11" s="74"/>
      <c r="C11" s="74"/>
      <c r="D11" s="74"/>
      <c r="E11" s="75"/>
      <c r="F11" s="75"/>
      <c r="G11" s="75"/>
      <c r="H11" s="75"/>
      <c r="I11" s="76"/>
      <c r="J11" s="87"/>
      <c r="K11" s="76"/>
      <c r="L11" s="76"/>
      <c r="M11" s="85"/>
      <c r="N11" s="77"/>
      <c r="O11" s="77"/>
      <c r="P11" s="77"/>
      <c r="Q11" s="78"/>
      <c r="R11" s="78" t="s">
        <v>412</v>
      </c>
      <c r="S11" s="78">
        <f>('Tree Unemployed'!S11*'Benefit Groups by HC'!B2)+('Tree Inactive'!S11*'Benefit Groups by HC'!D2)+('Tree Sick'!S11*'Benefit Groups by HC'!C2)+('Tree Other'!S11*'Benefit Groups by HC'!E2)+('Tree No Benefits'!S11*'Benefit Groups by HC'!F2)</f>
        <v>10.32037352088417</v>
      </c>
      <c r="T11" s="78"/>
      <c r="U11" s="158"/>
      <c r="V11" s="209"/>
      <c r="W11" s="165"/>
      <c r="X11" s="171"/>
      <c r="Y11" s="171"/>
      <c r="Z11" s="171"/>
      <c r="AA11" s="164"/>
      <c r="AB11" s="229"/>
      <c r="AC11" s="229"/>
      <c r="AD11" s="229"/>
      <c r="AE11" s="229"/>
      <c r="AF11" s="229"/>
      <c r="AG11" s="253"/>
      <c r="AH11" s="253"/>
      <c r="AI11" s="64"/>
      <c r="AJ11" s="88"/>
      <c r="AK11" s="89">
        <f>SUM($AK$6:$AK$10)</f>
        <v>1</v>
      </c>
      <c r="AL11" s="192">
        <f>'Tree Unemployed'!AL11+'Tree Sick'!AL11+'Tree Inactive'!AL11+'Tree Other'!AL11+'Tree No Benefits'!AL11</f>
        <v>2889858.1145309787</v>
      </c>
    </row>
    <row r="12" spans="1:42" ht="25.2" customHeight="1" x14ac:dyDescent="0.35">
      <c r="A12" s="74"/>
      <c r="B12" s="74"/>
      <c r="C12" s="74"/>
      <c r="D12" s="74"/>
      <c r="E12" s="75"/>
      <c r="F12" s="75"/>
      <c r="G12" s="75"/>
      <c r="H12" s="75"/>
      <c r="I12" s="90"/>
      <c r="J12" s="186" t="s">
        <v>408</v>
      </c>
      <c r="K12" s="90"/>
      <c r="L12" s="115">
        <f>SUM('Tree Unemployed'!L12,'Tree Sick'!L12,'Tree Inactive'!L12,'Tree Other'!L12,'Tree No Benefits'!L12)</f>
        <v>2633856.0800908743</v>
      </c>
      <c r="M12" s="85"/>
      <c r="N12" s="77"/>
      <c r="O12" s="77"/>
      <c r="P12" s="77"/>
      <c r="Q12" s="78"/>
      <c r="R12" s="79"/>
      <c r="S12" s="78"/>
      <c r="T12" s="78"/>
      <c r="U12" s="158"/>
      <c r="V12" s="209"/>
      <c r="W12" s="165"/>
      <c r="X12" s="171"/>
      <c r="Y12" s="171"/>
      <c r="Z12" s="171"/>
      <c r="AA12" s="164"/>
      <c r="AB12" s="171"/>
      <c r="AC12" s="171"/>
      <c r="AD12" s="171"/>
      <c r="AE12" s="171"/>
      <c r="AF12" s="171"/>
      <c r="AG12" s="251"/>
      <c r="AH12" s="251"/>
      <c r="AI12" s="64"/>
      <c r="AJ12" s="64"/>
      <c r="AK12" s="64"/>
      <c r="AM12" s="113"/>
    </row>
    <row r="13" spans="1:42" ht="25.2" customHeight="1" x14ac:dyDescent="0.4">
      <c r="A13" s="74"/>
      <c r="B13" s="74"/>
      <c r="C13" s="74"/>
      <c r="D13" s="74"/>
      <c r="E13" s="75"/>
      <c r="F13" s="75"/>
      <c r="G13" s="75"/>
      <c r="H13" s="75"/>
      <c r="I13" s="91"/>
      <c r="J13" s="76" t="s">
        <v>412</v>
      </c>
      <c r="K13" s="76">
        <f>('Tree Unemployed'!K13*'Benefit Groups by HC'!B2)+('Tree Inactive'!K13*'Benefit Groups by HC'!D2)+('Tree Sick'!K13*'Benefit Groups by HC'!C2)+('Tree Other'!K13*'Benefit Groups by HC'!E2)+('Tree No Benefits'!K13*'Benefit Groups by HC'!F2)</f>
        <v>2.3055101873268008E-2</v>
      </c>
      <c r="L13" s="76"/>
      <c r="M13" s="85"/>
      <c r="N13" s="77"/>
      <c r="O13" s="77"/>
      <c r="P13" s="77"/>
      <c r="Q13" s="80"/>
      <c r="R13" s="188" t="s">
        <v>408</v>
      </c>
      <c r="S13" s="80"/>
      <c r="T13" s="117">
        <f>SUM('Tree Unemployed'!T13,'Tree Sick'!T13,'Tree Inactive'!T13,'Tree Other'!T13,'Tree No Benefits'!T13)</f>
        <v>13656.666684845157</v>
      </c>
      <c r="U13" s="176">
        <f>T13/C28</f>
        <v>4.7257222132034045E-3</v>
      </c>
      <c r="V13" s="208">
        <f>G18+K13+O16+S14</f>
        <v>12.223331268610673</v>
      </c>
      <c r="W13" s="168">
        <f>52-V13</f>
        <v>39.776668731389329</v>
      </c>
      <c r="X13" s="169" t="e">
        <f>(((V13*#REF!)/52))+((W13*#REF!)/52)</f>
        <v>#REF!</v>
      </c>
      <c r="Y13" s="169" t="e">
        <f t="shared" si="3"/>
        <v>#REF!</v>
      </c>
      <c r="Z13" s="208">
        <f>T13</f>
        <v>13656.666684845157</v>
      </c>
      <c r="AA13" s="168">
        <f>('Tree No Benefits'!Z13/'Tree Total'!Z13)*'Tree No Benefits'!AA13+('Tree Other'!Z13/'Tree Total'!Z13)*'Tree Other'!AA13+('Tree Inactive'!Z13/'Tree Total'!Z13)*'Tree Inactive'!AA13+('Tree Sick'!Z13/'Tree Total'!Z13)*'Tree Sick'!AA13+('Tree Unemployed'!Z13/'Tree Total'!Z13)*'Tree Unemployed'!AA13</f>
        <v>14.524737974292606</v>
      </c>
      <c r="AB13" s="171">
        <f t="shared" ref="AB13:AB52" si="5">52-AA13</f>
        <v>37.475262025707394</v>
      </c>
      <c r="AC13" s="171" t="e">
        <f>(((AA13*#REF!)/52))+((AB13*#REF!)/52)</f>
        <v>#REF!</v>
      </c>
      <c r="AD13" s="171" t="e">
        <f t="shared" ref="AD13:AD52" si="6">Z13*AC13</f>
        <v>#REF!</v>
      </c>
      <c r="AE13" s="171">
        <f>('Tree No Benefits'!Z13/'Tree Total'!Z13)*'Tree No Benefits'!AE13+('Tree Other'!Z13/'Tree Total'!Z13)*'Tree Other'!AE13+('Tree Inactive'!Z13/'Tree Total'!Z13)*'Tree Inactive'!AE13+('Tree Sick'!Z13/'Tree Total'!Z13)*'Tree Sick'!AE13+('Tree Unemployed'!Z13/'Tree Total'!Z13)*'Tree Unemployed'!AE13</f>
        <v>18.92115751234752</v>
      </c>
      <c r="AF13" s="171">
        <f>('Tree No Benefits'!Z13/'Tree Total'!Z13)*'Tree No Benefits'!AF13+('Tree Other'!Z13/'Tree Total'!Z13)*'Tree Other'!AF13+('Tree Inactive'!Z13/'Tree Total'!Z13)*'Tree Inactive'!AF13+('Tree Sick'!Z13/'Tree Total'!Z13)*'Tree Sick'!AF13+('Tree Unemployed'!Z13/'Tree Total'!Z13)*'Tree Unemployed'!AF13</f>
        <v>227.4788072876047</v>
      </c>
      <c r="AG13" s="251">
        <f t="shared" ref="AG13:AG52" si="7">AA13*AF13</f>
        <v>3304.0700705570616</v>
      </c>
      <c r="AH13" s="251">
        <f t="shared" si="4"/>
        <v>45122583.656970613</v>
      </c>
      <c r="AI13" s="64"/>
      <c r="AJ13" s="64"/>
      <c r="AK13" s="64"/>
      <c r="AL13" s="198" t="s">
        <v>427</v>
      </c>
      <c r="AP13" s="212"/>
    </row>
    <row r="14" spans="1:42" ht="25.2" customHeight="1" x14ac:dyDescent="0.4">
      <c r="A14" s="74"/>
      <c r="B14" s="74"/>
      <c r="C14" s="74"/>
      <c r="D14" s="74"/>
      <c r="E14" s="75"/>
      <c r="F14" s="75"/>
      <c r="G14" s="75"/>
      <c r="H14" s="75"/>
      <c r="I14" s="92"/>
      <c r="J14" s="76"/>
      <c r="K14" s="76"/>
      <c r="L14" s="76"/>
      <c r="M14" s="85"/>
      <c r="N14" s="81"/>
      <c r="O14" s="77"/>
      <c r="P14" s="77"/>
      <c r="Q14" s="82"/>
      <c r="R14" s="78" t="s">
        <v>412</v>
      </c>
      <c r="S14" s="78">
        <f>('Tree Unemployed'!S14*'Benefit Groups by HC'!B2)+('Tree Inactive'!S14*'Benefit Groups by HC'!D2)+('Tree Sick'!S14*'Benefit Groups by HC'!C2)+('Tree Other'!S14*'Benefit Groups by HC'!E2)+('Tree No Benefits'!S14*'Benefit Groups by HC'!F2)</f>
        <v>2.5743513225501329</v>
      </c>
      <c r="T14" s="78"/>
      <c r="U14" s="158"/>
      <c r="V14" s="209"/>
      <c r="W14" s="164"/>
      <c r="X14" s="171"/>
      <c r="Y14" s="171"/>
      <c r="Z14" s="171"/>
      <c r="AA14" s="164"/>
      <c r="AB14" s="229"/>
      <c r="AC14" s="229"/>
      <c r="AD14" s="229"/>
      <c r="AE14" s="229"/>
      <c r="AF14" s="229"/>
      <c r="AG14" s="253"/>
      <c r="AH14" s="253"/>
      <c r="AI14" s="64"/>
      <c r="AJ14" s="467" t="s">
        <v>418</v>
      </c>
      <c r="AK14" s="479">
        <f>(SUM(AL7:AL10))/AL11</f>
        <v>0.14049250182991158</v>
      </c>
      <c r="AL14" s="199"/>
    </row>
    <row r="15" spans="1:42" ht="25.2" customHeight="1" x14ac:dyDescent="0.4">
      <c r="A15" s="74"/>
      <c r="B15" s="74"/>
      <c r="C15" s="74"/>
      <c r="D15" s="74"/>
      <c r="E15" s="75"/>
      <c r="F15" s="75"/>
      <c r="G15" s="75"/>
      <c r="H15" s="75"/>
      <c r="I15" s="92"/>
      <c r="J15" s="76"/>
      <c r="K15" s="76"/>
      <c r="L15" s="76"/>
      <c r="M15" s="93"/>
      <c r="N15" s="187" t="s">
        <v>396</v>
      </c>
      <c r="O15" s="83"/>
      <c r="P15" s="116">
        <f>SUM('Tree Unemployed'!P15,'Tree Sick'!P15,'Tree Inactive'!P15,'Tree Other'!P15,'Tree No Benefits'!P15)</f>
        <v>85636.699274250379</v>
      </c>
      <c r="Q15" s="82"/>
      <c r="R15" s="79"/>
      <c r="S15" s="78"/>
      <c r="T15" s="78"/>
      <c r="U15" s="158"/>
      <c r="V15" s="209"/>
      <c r="W15" s="164"/>
      <c r="X15" s="171"/>
      <c r="Y15" s="171"/>
      <c r="Z15" s="171"/>
      <c r="AA15" s="164"/>
      <c r="AB15" s="171"/>
      <c r="AC15" s="171"/>
      <c r="AD15" s="171"/>
      <c r="AE15" s="171"/>
      <c r="AF15" s="171"/>
      <c r="AG15" s="251"/>
      <c r="AH15" s="251"/>
      <c r="AI15" s="64"/>
      <c r="AJ15" s="469"/>
      <c r="AK15" s="480"/>
      <c r="AL15" s="200"/>
    </row>
    <row r="16" spans="1:42" ht="25.2" customHeight="1" x14ac:dyDescent="0.4">
      <c r="A16" s="74"/>
      <c r="B16" s="74"/>
      <c r="C16" s="74"/>
      <c r="D16" s="74"/>
      <c r="E16" s="75"/>
      <c r="F16" s="94"/>
      <c r="G16" s="95"/>
      <c r="H16" s="96"/>
      <c r="I16" s="92"/>
      <c r="J16" s="76"/>
      <c r="K16" s="76"/>
      <c r="L16" s="76"/>
      <c r="M16" s="77"/>
      <c r="N16" s="77" t="s">
        <v>412</v>
      </c>
      <c r="O16" s="77">
        <f>('Tree Unemployed'!O16*'Benefit Groups by HC'!B2)+('Tree Inactive'!O16*'Benefit Groups by HC'!D2)+('Tree Sick'!O16*'Benefit Groups by HC'!C2)+('Tree Other'!O16*'Benefit Groups by HC'!E2)+('Tree No Benefits'!O16*'Benefit Groups by HC'!F2)</f>
        <v>9.5905829738385009</v>
      </c>
      <c r="P16" s="77"/>
      <c r="Q16" s="86"/>
      <c r="R16" s="188" t="s">
        <v>396</v>
      </c>
      <c r="S16" s="80"/>
      <c r="T16" s="117">
        <f>SUM('Tree Unemployed'!T16,'Tree Sick'!T16,'Tree Inactive'!T16,'Tree Other'!T16,'Tree No Benefits'!T16)</f>
        <v>71980.032589405222</v>
      </c>
      <c r="U16" s="176">
        <f>T16/C28</f>
        <v>2.4907808527854836E-2</v>
      </c>
      <c r="V16" s="208">
        <f>S17+O16+K13+G18</f>
        <v>22.598909037607573</v>
      </c>
      <c r="W16" s="168">
        <f>52-V16</f>
        <v>29.401090962392427</v>
      </c>
      <c r="X16" s="169" t="e">
        <f>(((V16*#REF!)/52))+((W16*#REF!)/52)</f>
        <v>#REF!</v>
      </c>
      <c r="Y16" s="169" t="e">
        <f t="shared" si="3"/>
        <v>#REF!</v>
      </c>
      <c r="Z16" s="208">
        <f>T16</f>
        <v>71980.032589405222</v>
      </c>
      <c r="AA16" s="168">
        <f>('Tree No Benefits'!Z16/'Tree Total'!Z16)*'Tree No Benefits'!AA16+('Tree Other'!Z16/'Tree Total'!Z16)*'Tree Other'!AA16+('Tree Inactive'!Z16/'Tree Total'!Z16)*'Tree Inactive'!AA16+('Tree Sick'!Z16/'Tree Total'!Z16)*'Tree Sick'!AA16+('Tree Unemployed'!Z16/'Tree Total'!Z16)*'Tree Unemployed'!AA16</f>
        <v>22.835158635853062</v>
      </c>
      <c r="AB16" s="171">
        <f t="shared" si="5"/>
        <v>29.164841364146938</v>
      </c>
      <c r="AC16" s="171" t="e">
        <f>(((AA16*#REF!)/52))+((AB16*#REF!)/52)</f>
        <v>#REF!</v>
      </c>
      <c r="AD16" s="171" t="e">
        <f t="shared" si="6"/>
        <v>#REF!</v>
      </c>
      <c r="AE16" s="171">
        <f>('Tree No Benefits'!Z16/'Tree Total'!Z16)*'Tree No Benefits'!AE16+('Tree Other'!Z16/'Tree Total'!Z16)*'Tree Other'!AE16+('Tree Inactive'!Z16/'Tree Total'!Z16)*'Tree Inactive'!AE16+('Tree Sick'!Z16/'Tree Total'!Z16)*'Tree Sick'!AE16+('Tree Unemployed'!Z16/'Tree Total'!Z16)*'Tree Unemployed'!AE16</f>
        <v>23.696856558054243</v>
      </c>
      <c r="AF16" s="171">
        <f>('Tree No Benefits'!Z16/'Tree Total'!Z16)*'Tree No Benefits'!AF16+('Tree Other'!Z16/'Tree Total'!Z16)*'Tree Other'!AF16+('Tree Inactive'!Z16/'Tree Total'!Z16)*'Tree Inactive'!AF16+('Tree Sick'!Z16/'Tree Total'!Z16)*'Tree Sick'!AF16+('Tree Unemployed'!Z16/'Tree Total'!Z16)*'Tree Unemployed'!AF16</f>
        <v>218.50752441801271</v>
      </c>
      <c r="AG16" s="251">
        <f t="shared" si="7"/>
        <v>4989.6539832128565</v>
      </c>
      <c r="AH16" s="251">
        <f t="shared" si="4"/>
        <v>359155456.32151699</v>
      </c>
      <c r="AI16" s="64"/>
      <c r="AJ16" s="469"/>
      <c r="AK16" s="480"/>
      <c r="AL16" s="200"/>
    </row>
    <row r="17" spans="1:38" ht="25.2" customHeight="1" x14ac:dyDescent="0.35">
      <c r="A17" s="74"/>
      <c r="B17" s="74"/>
      <c r="C17" s="74"/>
      <c r="D17" s="74"/>
      <c r="E17" s="97"/>
      <c r="F17" s="184" t="s">
        <v>408</v>
      </c>
      <c r="G17" s="97"/>
      <c r="H17" s="114">
        <f>SUM('Tree Unemployed'!H17,'Tree Sick'!H17,'Tree Inactive'!H17,'Tree Other'!H17,'Tree No Benefits'!H17)</f>
        <v>2732285.7444260633</v>
      </c>
      <c r="I17" s="92"/>
      <c r="J17" s="76"/>
      <c r="K17" s="76"/>
      <c r="L17" s="76"/>
      <c r="M17" s="77"/>
      <c r="N17" s="77"/>
      <c r="O17" s="77"/>
      <c r="P17" s="77"/>
      <c r="Q17" s="63"/>
      <c r="R17" s="78" t="s">
        <v>412</v>
      </c>
      <c r="S17" s="78">
        <f>('Tree Unemployed'!S17*'Benefit Groups by HC'!B2)+('Tree Inactive'!S17*'Benefit Groups by HC'!D2)+('Tree Sick'!S17*'Benefit Groups by HC'!C2)+('Tree Other'!S17*'Benefit Groups by HC'!E2)+('Tree No Benefits'!S17*'Benefit Groups by HC'!F2)</f>
        <v>12.949929091547036</v>
      </c>
      <c r="T17" s="118"/>
      <c r="U17" s="158"/>
      <c r="V17" s="209"/>
      <c r="W17" s="164"/>
      <c r="X17" s="171"/>
      <c r="Y17" s="171"/>
      <c r="Z17" s="171"/>
      <c r="AA17" s="164"/>
      <c r="AB17" s="229"/>
      <c r="AC17" s="229"/>
      <c r="AD17" s="229"/>
      <c r="AE17" s="229"/>
      <c r="AF17" s="229"/>
      <c r="AG17" s="253"/>
      <c r="AH17" s="253"/>
      <c r="AI17" s="64"/>
      <c r="AJ17" s="469"/>
      <c r="AK17" s="480"/>
      <c r="AL17" s="201">
        <v>0.36969999999999997</v>
      </c>
    </row>
    <row r="18" spans="1:38" ht="25.2" customHeight="1" x14ac:dyDescent="0.4">
      <c r="A18" s="74"/>
      <c r="B18" s="74"/>
      <c r="C18" s="74"/>
      <c r="D18" s="74"/>
      <c r="E18" s="98"/>
      <c r="F18" s="75" t="s">
        <v>412</v>
      </c>
      <c r="G18" s="75">
        <f>('Tree Unemployed'!G18*'Benefit Groups by HC'!B2)+('Tree Inactive'!G18*'Benefit Groups by HC'!D2)+('Tree Sick'!G18*'Benefit Groups by HC'!C2)+('Tree Other'!G18*'Benefit Groups by HC'!E2)+('Tree No Benefits'!G18*'Benefit Groups by HC'!F2)</f>
        <v>3.5341870348771148E-2</v>
      </c>
      <c r="H18" s="75"/>
      <c r="I18" s="92"/>
      <c r="J18" s="76"/>
      <c r="K18" s="76"/>
      <c r="L18" s="76"/>
      <c r="M18" s="62"/>
      <c r="N18" s="62"/>
      <c r="O18" s="62"/>
      <c r="P18" s="62"/>
      <c r="Q18" s="78"/>
      <c r="R18" s="79"/>
      <c r="S18" s="78"/>
      <c r="T18" s="118"/>
      <c r="U18" s="158"/>
      <c r="V18" s="209"/>
      <c r="W18" s="164"/>
      <c r="X18" s="171"/>
      <c r="Y18" s="171"/>
      <c r="Z18" s="171"/>
      <c r="AA18" s="164"/>
      <c r="AB18" s="171"/>
      <c r="AC18" s="171"/>
      <c r="AD18" s="171"/>
      <c r="AE18" s="171"/>
      <c r="AF18" s="171"/>
      <c r="AG18" s="251"/>
      <c r="AH18" s="251"/>
      <c r="AI18" s="64"/>
      <c r="AJ18" s="469"/>
      <c r="AK18" s="480"/>
      <c r="AL18" s="200"/>
    </row>
    <row r="19" spans="1:38" ht="25.2" customHeight="1" x14ac:dyDescent="0.4">
      <c r="A19" s="74"/>
      <c r="B19" s="74"/>
      <c r="C19" s="74"/>
      <c r="D19" s="74"/>
      <c r="E19" s="98"/>
      <c r="F19" s="75"/>
      <c r="G19" s="75"/>
      <c r="H19" s="75"/>
      <c r="I19" s="92"/>
      <c r="J19" s="76"/>
      <c r="K19" s="76"/>
      <c r="L19" s="76"/>
      <c r="M19" s="62"/>
      <c r="N19" s="62"/>
      <c r="O19" s="62"/>
      <c r="P19" s="62"/>
      <c r="Q19" s="80"/>
      <c r="R19" s="188" t="s">
        <v>408</v>
      </c>
      <c r="S19" s="80"/>
      <c r="T19" s="117">
        <f>SUM('Tree Unemployed'!T19,'Tree Sick'!T19,'Tree Inactive'!T19,'Tree Other'!T19,'Tree No Benefits'!T19)</f>
        <v>11297.717347595737</v>
      </c>
      <c r="U19" s="176">
        <f>T19/C28</f>
        <v>3.9094366919911376E-3</v>
      </c>
      <c r="V19" s="208">
        <f>S20+O22+K25+G18</f>
        <v>12.761914535147101</v>
      </c>
      <c r="W19" s="168">
        <f>52-V19</f>
        <v>39.238085464852901</v>
      </c>
      <c r="X19" s="169" t="e">
        <f>(((V19*#REF!)/52))+((W19*#REF!)/52)</f>
        <v>#REF!</v>
      </c>
      <c r="Y19" s="169" t="e">
        <f t="shared" si="3"/>
        <v>#REF!</v>
      </c>
      <c r="Z19" s="208">
        <f>T19</f>
        <v>11297.717347595737</v>
      </c>
      <c r="AA19" s="168">
        <f>('Tree No Benefits'!Z19/'Tree Total'!Z19)*'Tree No Benefits'!AA19+('Tree Other'!Z19/'Tree Total'!Z19)*'Tree Other'!AA19+('Tree Inactive'!Z19/'Tree Total'!Z19)*'Tree Inactive'!AA19+('Tree Sick'!Z19/'Tree Total'!Z19)*'Tree Sick'!AA19+('Tree Unemployed'!Z19/'Tree Total'!Z19)*'Tree Unemployed'!AA19</f>
        <v>13.886829357380726</v>
      </c>
      <c r="AB19" s="171">
        <f t="shared" si="5"/>
        <v>38.113170642619274</v>
      </c>
      <c r="AC19" s="171" t="e">
        <f>(((AA19*#REF!)/52))+((AB19*#REF!)/52)</f>
        <v>#REF!</v>
      </c>
      <c r="AD19" s="171" t="e">
        <f t="shared" si="6"/>
        <v>#REF!</v>
      </c>
      <c r="AE19" s="171">
        <f>('Tree No Benefits'!Z19/'Tree Total'!Z19)*'Tree No Benefits'!AE19+('Tree Other'!Z19/'Tree Total'!Z19)*'Tree Other'!AE19+('Tree Inactive'!Z19/'Tree Total'!Z19)*'Tree Inactive'!AE19+('Tree Sick'!Z19/'Tree Total'!Z19)*'Tree Sick'!AE19+('Tree Unemployed'!Z19/'Tree Total'!Z19)*'Tree Unemployed'!AE19</f>
        <v>17.798497893801748</v>
      </c>
      <c r="AF19" s="171">
        <f>('Tree No Benefits'!Z19/'Tree Total'!Z19)*'Tree No Benefits'!AF19+('Tree Other'!Z19/'Tree Total'!Z19)*'Tree Other'!AF19+('Tree Inactive'!Z19/'Tree Total'!Z19)*'Tree Inactive'!AF19+('Tree Sick'!Z19/'Tree Total'!Z19)*'Tree Sick'!AF19+('Tree Unemployed'!Z19/'Tree Total'!Z19)*'Tree Unemployed'!AF19</f>
        <v>238.7592323160822</v>
      </c>
      <c r="AG19" s="251">
        <f t="shared" si="7"/>
        <v>3315.6087166726552</v>
      </c>
      <c r="AH19" s="251">
        <f t="shared" si="4"/>
        <v>37458810.116192296</v>
      </c>
      <c r="AI19" s="64"/>
      <c r="AJ19" s="470"/>
      <c r="AK19" s="481"/>
      <c r="AL19" s="202"/>
    </row>
    <row r="20" spans="1:38" ht="25.2" customHeight="1" x14ac:dyDescent="0.4">
      <c r="A20" s="74"/>
      <c r="B20" s="74"/>
      <c r="C20" s="74"/>
      <c r="D20" s="74"/>
      <c r="E20" s="98"/>
      <c r="F20" s="75"/>
      <c r="G20" s="75"/>
      <c r="H20" s="75"/>
      <c r="I20" s="92"/>
      <c r="J20" s="76"/>
      <c r="K20" s="76"/>
      <c r="L20" s="76"/>
      <c r="M20" s="62"/>
      <c r="N20" s="99"/>
      <c r="O20" s="62"/>
      <c r="P20" s="62"/>
      <c r="Q20" s="82"/>
      <c r="R20" s="78" t="s">
        <v>412</v>
      </c>
      <c r="S20" s="78">
        <f>('Tree Unemployed'!S20*'Benefit Groups by HC'!B2)+('Tree Inactive'!S20*'Benefit Groups by HC'!D2)+('Tree Sick'!S20*'Benefit Groups by HC'!C2)+('Tree Other'!S20*'Benefit Groups by HC'!E2)+('Tree No Benefits'!S20*'Benefit Groups by HC'!F2)</f>
        <v>4.0402697228787407E-2</v>
      </c>
      <c r="T20" s="118"/>
      <c r="U20" s="158"/>
      <c r="V20" s="209"/>
      <c r="W20" s="164"/>
      <c r="X20" s="171"/>
      <c r="Y20" s="171"/>
      <c r="Z20" s="209"/>
      <c r="AA20" s="164"/>
      <c r="AB20" s="229"/>
      <c r="AC20" s="229"/>
      <c r="AD20" s="229"/>
      <c r="AE20" s="229"/>
      <c r="AF20" s="229"/>
      <c r="AG20" s="253"/>
      <c r="AH20" s="253"/>
      <c r="AI20" s="64"/>
      <c r="AJ20" s="467" t="s">
        <v>407</v>
      </c>
      <c r="AK20" s="479">
        <f>$U$10+$U$16+$U$22+$U$34+$U$28+$U$40+$U$46+$U$52</f>
        <v>0.11475934946060218</v>
      </c>
      <c r="AL20" s="203"/>
    </row>
    <row r="21" spans="1:38" ht="25.2" customHeight="1" x14ac:dyDescent="0.4">
      <c r="A21" s="74"/>
      <c r="B21" s="74"/>
      <c r="C21" s="74"/>
      <c r="D21" s="74"/>
      <c r="E21" s="98"/>
      <c r="F21" s="75"/>
      <c r="G21" s="75"/>
      <c r="H21" s="75"/>
      <c r="I21" s="92"/>
      <c r="J21" s="76"/>
      <c r="K21" s="76"/>
      <c r="L21" s="76"/>
      <c r="M21" s="83"/>
      <c r="N21" s="187" t="s">
        <v>408</v>
      </c>
      <c r="O21" s="83"/>
      <c r="P21" s="116">
        <f>SUM('Tree Unemployed'!P21,'Tree Sick'!P21,'Tree Inactive'!P21,'Tree Other'!P21,'Tree No Benefits'!P21)</f>
        <v>18466.559449218497</v>
      </c>
      <c r="Q21" s="82"/>
      <c r="R21" s="79"/>
      <c r="S21" s="78"/>
      <c r="T21" s="118"/>
      <c r="U21" s="158"/>
      <c r="V21" s="209"/>
      <c r="W21" s="164"/>
      <c r="X21" s="171"/>
      <c r="Y21" s="171"/>
      <c r="Z21" s="209"/>
      <c r="AA21" s="164"/>
      <c r="AB21" s="171"/>
      <c r="AC21" s="171"/>
      <c r="AD21" s="171"/>
      <c r="AE21" s="171"/>
      <c r="AF21" s="171"/>
      <c r="AG21" s="251"/>
      <c r="AH21" s="251"/>
      <c r="AI21" s="64"/>
      <c r="AJ21" s="469"/>
      <c r="AK21" s="480"/>
      <c r="AL21" s="200"/>
    </row>
    <row r="22" spans="1:38" ht="25.2" customHeight="1" x14ac:dyDescent="0.4">
      <c r="A22" s="74"/>
      <c r="B22" s="74"/>
      <c r="C22" s="74"/>
      <c r="D22" s="74"/>
      <c r="E22" s="98"/>
      <c r="F22" s="75"/>
      <c r="G22" s="75"/>
      <c r="H22" s="75"/>
      <c r="I22" s="92"/>
      <c r="J22" s="76"/>
      <c r="K22" s="76"/>
      <c r="L22" s="76"/>
      <c r="M22" s="85"/>
      <c r="N22" s="77" t="s">
        <v>412</v>
      </c>
      <c r="O22" s="77">
        <f>('Tree Unemployed'!O22*'Benefit Groups by HC'!B2)+('Tree Inactive'!O22*'Benefit Groups by HC'!D2)+('Tree Sick'!O22*'Benefit Groups by HC'!C2)+('Tree Other'!O22*'Benefit Groups by HC'!E2)+('Tree No Benefits'!O22*'Benefit Groups by HC'!F2)</f>
        <v>2.3934503205041073</v>
      </c>
      <c r="P22" s="77"/>
      <c r="Q22" s="86"/>
      <c r="R22" s="188" t="s">
        <v>396</v>
      </c>
      <c r="S22" s="80"/>
      <c r="T22" s="117">
        <f>SUM('Tree Unemployed'!T22,'Tree Sick'!T22,'Tree Inactive'!T22,'Tree Other'!T22,'Tree No Benefits'!T22)</f>
        <v>7168.8421016227621</v>
      </c>
      <c r="U22" s="176">
        <f>T22/C28</f>
        <v>2.4806899915175446E-3</v>
      </c>
      <c r="V22" s="208">
        <f>S23+O22+K25+G18</f>
        <v>24.349507880053874</v>
      </c>
      <c r="W22" s="168">
        <f>52-V22</f>
        <v>27.650492119946126</v>
      </c>
      <c r="X22" s="169" t="e">
        <f>(((V22*#REF!)/52))+((W22*#REF!)/52)</f>
        <v>#REF!</v>
      </c>
      <c r="Y22" s="169" t="e">
        <f t="shared" si="3"/>
        <v>#REF!</v>
      </c>
      <c r="Z22" s="208">
        <f>T22</f>
        <v>7168.8421016227621</v>
      </c>
      <c r="AA22" s="168">
        <f>('Tree No Benefits'!Z22/'Tree Total'!Z22)*'Tree No Benefits'!AA22+('Tree Other'!Z22/'Tree Total'!Z22)*'Tree Other'!AA22+('Tree Inactive'!Z22/'Tree Total'!Z22)*'Tree Inactive'!AA22+('Tree Sick'!Z22/'Tree Total'!Z22)*'Tree Sick'!AA22+('Tree Unemployed'!Z22/'Tree Total'!Z22)*'Tree Unemployed'!AA22</f>
        <v>26.095012211329102</v>
      </c>
      <c r="AB22" s="171">
        <f t="shared" si="5"/>
        <v>25.904987788670898</v>
      </c>
      <c r="AC22" s="171" t="e">
        <f>(((AA22*#REF!)/52))+((AB22*#REF!)/52)</f>
        <v>#REF!</v>
      </c>
      <c r="AD22" s="171" t="e">
        <f t="shared" si="6"/>
        <v>#REF!</v>
      </c>
      <c r="AE22" s="171">
        <f>('Tree No Benefits'!Z22/'Tree Total'!Z22)*'Tree No Benefits'!AE22+('Tree Other'!Z22/'Tree Total'!Z22)*'Tree Other'!AE22+('Tree Inactive'!Z22/'Tree Total'!Z22)*'Tree Inactive'!AE22+('Tree Sick'!Z22/'Tree Total'!Z22)*'Tree Sick'!AE22+('Tree Unemployed'!Z22/'Tree Total'!Z22)*'Tree Unemployed'!AE22</f>
        <v>26.201924895842772</v>
      </c>
      <c r="AF22" s="171">
        <f>('Tree No Benefits'!Z22/'Tree Total'!Z22)*'Tree No Benefits'!AF22+('Tree Other'!Z22/'Tree Total'!Z22)*'Tree Other'!AF22+('Tree Inactive'!Z22/'Tree Total'!Z22)*'Tree Inactive'!AF22+('Tree Sick'!Z22/'Tree Total'!Z22)*'Tree Sick'!AF22+('Tree Unemployed'!Z22/'Tree Total'!Z22)*'Tree Unemployed'!AF22</f>
        <v>181.48163512526355</v>
      </c>
      <c r="AG22" s="251">
        <f t="shared" si="7"/>
        <v>4735.7654847257245</v>
      </c>
      <c r="AH22" s="251">
        <f t="shared" si="4"/>
        <v>33949954.990313701</v>
      </c>
      <c r="AI22" s="64"/>
      <c r="AJ22" s="469"/>
      <c r="AK22" s="480"/>
      <c r="AL22" s="200"/>
    </row>
    <row r="23" spans="1:38" ht="25.2" customHeight="1" x14ac:dyDescent="0.35">
      <c r="A23" s="74"/>
      <c r="B23" s="74"/>
      <c r="C23" s="74"/>
      <c r="D23" s="74"/>
      <c r="E23" s="98"/>
      <c r="F23" s="75"/>
      <c r="G23" s="75"/>
      <c r="H23" s="75"/>
      <c r="I23" s="92"/>
      <c r="J23" s="87"/>
      <c r="K23" s="76"/>
      <c r="L23" s="76"/>
      <c r="M23" s="85"/>
      <c r="N23" s="77"/>
      <c r="O23" s="77"/>
      <c r="P23" s="77"/>
      <c r="Q23" s="78"/>
      <c r="R23" s="78" t="s">
        <v>412</v>
      </c>
      <c r="S23" s="78">
        <f>('Tree Unemployed'!S23*'Benefit Groups by HC'!B2)+('Tree Inactive'!S23*'Benefit Groups by HC'!D2)+('Tree Sick'!S23*'Benefit Groups by HC'!C2)+('Tree Other'!S23*'Benefit Groups by HC'!E2)+('Tree No Benefits'!S23*'Benefit Groups by HC'!F2)</f>
        <v>11.62799604213556</v>
      </c>
      <c r="T23" s="118"/>
      <c r="U23" s="158"/>
      <c r="V23" s="209"/>
      <c r="W23" s="164"/>
      <c r="X23" s="171"/>
      <c r="Y23" s="171"/>
      <c r="Z23" s="209"/>
      <c r="AA23" s="164"/>
      <c r="AB23" s="229"/>
      <c r="AC23" s="229"/>
      <c r="AD23" s="229"/>
      <c r="AE23" s="229"/>
      <c r="AF23" s="229"/>
      <c r="AG23" s="253"/>
      <c r="AH23" s="253"/>
      <c r="AI23" s="64"/>
      <c r="AJ23" s="469"/>
      <c r="AK23" s="480"/>
      <c r="AL23" s="201">
        <v>0.23549999999999999</v>
      </c>
    </row>
    <row r="24" spans="1:38" ht="25.2" customHeight="1" x14ac:dyDescent="0.4">
      <c r="A24" s="74"/>
      <c r="B24" s="74"/>
      <c r="C24" s="74"/>
      <c r="D24" s="74"/>
      <c r="E24" s="98"/>
      <c r="F24" s="75"/>
      <c r="G24" s="75"/>
      <c r="H24" s="75"/>
      <c r="I24" s="101"/>
      <c r="J24" s="186" t="s">
        <v>396</v>
      </c>
      <c r="K24" s="90"/>
      <c r="L24" s="115">
        <f>SUM('Tree Unemployed'!L24,'Tree Sick'!L24,'Tree Inactive'!L24,'Tree Other'!L24,'Tree No Benefits'!L24)</f>
        <v>98429.664335188732</v>
      </c>
      <c r="M24" s="85"/>
      <c r="N24" s="77"/>
      <c r="O24" s="77"/>
      <c r="P24" s="77"/>
      <c r="Q24" s="78"/>
      <c r="R24" s="79"/>
      <c r="S24" s="78"/>
      <c r="T24" s="118"/>
      <c r="U24" s="158"/>
      <c r="V24" s="209"/>
      <c r="W24" s="164"/>
      <c r="X24" s="171"/>
      <c r="Y24" s="171"/>
      <c r="Z24" s="209"/>
      <c r="AA24" s="164"/>
      <c r="AB24" s="171"/>
      <c r="AC24" s="171"/>
      <c r="AD24" s="171"/>
      <c r="AE24" s="171"/>
      <c r="AF24" s="171"/>
      <c r="AG24" s="251"/>
      <c r="AH24" s="251"/>
      <c r="AI24" s="102"/>
      <c r="AJ24" s="469"/>
      <c r="AK24" s="480"/>
      <c r="AL24" s="200"/>
    </row>
    <row r="25" spans="1:38" ht="25.2" customHeight="1" x14ac:dyDescent="0.4">
      <c r="A25" s="74"/>
      <c r="B25" s="74"/>
      <c r="C25" s="74"/>
      <c r="D25" s="74"/>
      <c r="E25" s="98"/>
      <c r="F25" s="75"/>
      <c r="G25" s="75"/>
      <c r="H25" s="75"/>
      <c r="I25" s="76"/>
      <c r="J25" s="76" t="s">
        <v>412</v>
      </c>
      <c r="K25" s="76">
        <f>('Tree Unemployed'!K25*'Benefit Groups by HC'!B2)+('Tree Inactive'!K25*'Benefit Groups by HC'!D2)+('Tree Sick'!K25*'Benefit Groups by HC'!C2)+('Tree Other'!K25*'Benefit Groups by HC'!E2)+('Tree No Benefits'!K25*'Benefit Groups by HC'!F2)</f>
        <v>10.292719647065434</v>
      </c>
      <c r="L25" s="76"/>
      <c r="M25" s="85"/>
      <c r="N25" s="77"/>
      <c r="O25" s="77"/>
      <c r="P25" s="77"/>
      <c r="Q25" s="80"/>
      <c r="R25" s="188" t="s">
        <v>408</v>
      </c>
      <c r="S25" s="80"/>
      <c r="T25" s="117">
        <f>SUM('Tree Unemployed'!T25,'Tree Sick'!T25,'Tree Inactive'!T25,'Tree Other'!T25,'Tree No Benefits'!T25)</f>
        <v>9088.5130182039229</v>
      </c>
      <c r="U25" s="176">
        <f>T25/C28</f>
        <v>3.1449685963834866E-3</v>
      </c>
      <c r="V25" s="208">
        <f>S26+O28+K25+G18</f>
        <v>23.90776358787274</v>
      </c>
      <c r="W25" s="168">
        <f>52-V25</f>
        <v>28.09223641212726</v>
      </c>
      <c r="X25" s="169" t="e">
        <f>(((V25*#REF!)/52))+((W25*#REF!)/52)</f>
        <v>#REF!</v>
      </c>
      <c r="Y25" s="169" t="e">
        <f t="shared" si="3"/>
        <v>#REF!</v>
      </c>
      <c r="Z25" s="208">
        <f>T25</f>
        <v>9088.5130182039229</v>
      </c>
      <c r="AA25" s="168">
        <f>('Tree No Benefits'!Z25/'Tree Total'!Z25)*'Tree No Benefits'!AA25+('Tree Other'!Z25/'Tree Total'!Z25)*'Tree Other'!AA25+('Tree Inactive'!Z25/'Tree Total'!Z25)*'Tree Inactive'!AA25+('Tree Sick'!Z25/'Tree Total'!Z25)*'Tree Sick'!AA25+('Tree Unemployed'!Z25/'Tree Total'!Z25)*'Tree Unemployed'!AA25</f>
        <v>26.774998692827385</v>
      </c>
      <c r="AB25" s="171">
        <f t="shared" si="5"/>
        <v>25.225001307172615</v>
      </c>
      <c r="AC25" s="171" t="e">
        <f>(((AA25*#REF!)/52))+((AB25*#REF!)/52)</f>
        <v>#REF!</v>
      </c>
      <c r="AD25" s="171" t="e">
        <f t="shared" si="6"/>
        <v>#REF!</v>
      </c>
      <c r="AE25" s="171">
        <f>('Tree No Benefits'!Z25/'Tree Total'!Z25)*'Tree No Benefits'!AE25+('Tree Other'!Z25/'Tree Total'!Z25)*'Tree Other'!AE25+('Tree Inactive'!Z25/'Tree Total'!Z25)*'Tree Inactive'!AE25+('Tree Sick'!Z25/'Tree Total'!Z25)*'Tree Sick'!AE25+('Tree Unemployed'!Z25/'Tree Total'!Z25)*'Tree Unemployed'!AE25</f>
        <v>18.460379180802203</v>
      </c>
      <c r="AF25" s="171">
        <f>('Tree No Benefits'!Z25/'Tree Total'!Z25)*'Tree No Benefits'!AF25+('Tree Other'!Z25/'Tree Total'!Z25)*'Tree Other'!AF25+('Tree Inactive'!Z25/'Tree Total'!Z25)*'Tree Inactive'!AF25+('Tree Sick'!Z25/'Tree Total'!Z25)*'Tree Sick'!AF25+('Tree Unemployed'!Z25/'Tree Total'!Z25)*'Tree Unemployed'!AF25</f>
        <v>229.1571642284672</v>
      </c>
      <c r="AG25" s="251">
        <f t="shared" si="7"/>
        <v>6135.68277266924</v>
      </c>
      <c r="AH25" s="251">
        <f t="shared" si="4"/>
        <v>55764232.754973926</v>
      </c>
      <c r="AI25" s="64"/>
      <c r="AJ25" s="470"/>
      <c r="AK25" s="481"/>
      <c r="AL25" s="202"/>
    </row>
    <row r="26" spans="1:38" ht="25.2" customHeight="1" x14ac:dyDescent="0.4">
      <c r="A26" s="74"/>
      <c r="B26" s="74"/>
      <c r="C26" s="74"/>
      <c r="D26" s="74"/>
      <c r="E26" s="98"/>
      <c r="F26" s="75"/>
      <c r="G26" s="75"/>
      <c r="H26" s="75"/>
      <c r="I26" s="76"/>
      <c r="J26" s="76"/>
      <c r="K26" s="76"/>
      <c r="L26" s="76"/>
      <c r="M26" s="85"/>
      <c r="N26" s="81"/>
      <c r="O26" s="77"/>
      <c r="P26" s="77"/>
      <c r="Q26" s="82"/>
      <c r="R26" s="78" t="s">
        <v>412</v>
      </c>
      <c r="S26" s="78">
        <f>('Tree Unemployed'!S26*'Benefit Groups by HC'!B2)+('Tree Inactive'!S26*'Benefit Groups by HC'!D2)+('Tree Sick'!S26*'Benefit Groups by HC'!C2)+('Tree Other'!S26*'Benefit Groups by HC'!E2)+('Tree No Benefits'!S26*'Benefit Groups by HC'!F2)</f>
        <v>1.7263358550346384</v>
      </c>
      <c r="T26" s="118"/>
      <c r="U26" s="158"/>
      <c r="V26" s="209"/>
      <c r="W26" s="164"/>
      <c r="X26" s="171"/>
      <c r="Y26" s="171"/>
      <c r="Z26" s="209"/>
      <c r="AA26" s="164"/>
      <c r="AB26" s="229"/>
      <c r="AC26" s="229"/>
      <c r="AD26" s="229"/>
      <c r="AE26" s="229"/>
      <c r="AF26" s="229"/>
      <c r="AG26" s="253"/>
      <c r="AH26" s="253"/>
      <c r="AI26" s="64"/>
      <c r="AJ26" s="467" t="s">
        <v>419</v>
      </c>
      <c r="AK26" s="482" t="e">
        <f>IF(AA7&gt;=13,U7,0)+IF(AA10&gt;=13,U10,0)+IF(AA13&gt;=13,U13,0)+IF(AA16&gt;=13,U16,0)+IF(AA19&gt;=13,U19,0)+IF(AA22&gt;=13,U22,0)+IF(AA25&gt;=13,U25,0)+IF(AA28&gt;=13,U28,0)+IF(AA31&gt;=13,U31,0)+IF(AA34&gt;=13,U34,0)+IF(AA37&gt;=13,U37,0)+IF(AA40&gt;=13,U40,0)+IF(AA43&gt;=13,U43,0)+IF(AA46&gt;=13,U46,0)+IF(AA49&gt;=13,U49,0)+IF(AA52&gt;=13,U52,0)</f>
        <v>#REF!</v>
      </c>
      <c r="AL26" s="203"/>
    </row>
    <row r="27" spans="1:38" ht="25.2" customHeight="1" x14ac:dyDescent="0.4">
      <c r="A27" s="74"/>
      <c r="B27" s="103"/>
      <c r="C27" s="74"/>
      <c r="D27" s="74"/>
      <c r="E27" s="98"/>
      <c r="F27" s="75"/>
      <c r="G27" s="75"/>
      <c r="H27" s="75"/>
      <c r="I27" s="76"/>
      <c r="J27" s="76"/>
      <c r="K27" s="76"/>
      <c r="L27" s="76"/>
      <c r="M27" s="93"/>
      <c r="N27" s="187" t="s">
        <v>396</v>
      </c>
      <c r="O27" s="83"/>
      <c r="P27" s="116">
        <f>SUM('Tree Unemployed'!P27,'Tree Sick'!P27,'Tree Inactive'!P27,'Tree Other'!P27,'Tree No Benefits'!P27)</f>
        <v>79963.104885970242</v>
      </c>
      <c r="Q27" s="82"/>
      <c r="R27" s="79"/>
      <c r="S27" s="78"/>
      <c r="T27" s="118"/>
      <c r="U27" s="158"/>
      <c r="V27" s="209"/>
      <c r="W27" s="164"/>
      <c r="X27" s="171"/>
      <c r="Y27" s="171"/>
      <c r="Z27" s="209"/>
      <c r="AA27" s="164"/>
      <c r="AB27" s="171"/>
      <c r="AC27" s="171"/>
      <c r="AD27" s="171"/>
      <c r="AE27" s="171"/>
      <c r="AF27" s="171"/>
      <c r="AG27" s="251"/>
      <c r="AH27" s="251"/>
      <c r="AI27" s="64"/>
      <c r="AJ27" s="469"/>
      <c r="AK27" s="483"/>
      <c r="AL27" s="200"/>
    </row>
    <row r="28" spans="1:38" ht="25.2" customHeight="1" x14ac:dyDescent="0.4">
      <c r="A28" s="104"/>
      <c r="B28" s="189" t="s">
        <v>408</v>
      </c>
      <c r="C28" s="119">
        <f>SUM('Tree Unemployed'!C28,'Tree Sick'!C28,'Tree Inactive'!C28,'Tree Other'!C28,'Tree No Benefits'!C28)</f>
        <v>2889858.1145309792</v>
      </c>
      <c r="D28" s="105"/>
      <c r="E28" s="98"/>
      <c r="F28" s="75"/>
      <c r="G28" s="75"/>
      <c r="H28" s="75"/>
      <c r="I28" s="76"/>
      <c r="J28" s="76"/>
      <c r="K28" s="76"/>
      <c r="L28" s="76"/>
      <c r="M28" s="77"/>
      <c r="N28" s="77" t="s">
        <v>412</v>
      </c>
      <c r="O28" s="77">
        <f>('Tree Unemployed'!O28*'Benefit Groups by HC'!B2)+('Tree Inactive'!O28*'Benefit Groups by HC'!D2)+('Tree Sick'!O28*'Benefit Groups by HC'!C2)+('Tree Other'!O28*'Benefit Groups by HC'!E2)+('Tree No Benefits'!O28*'Benefit Groups by HC'!F2)</f>
        <v>11.8533662154239</v>
      </c>
      <c r="P28" s="77"/>
      <c r="Q28" s="86"/>
      <c r="R28" s="188" t="s">
        <v>396</v>
      </c>
      <c r="S28" s="80"/>
      <c r="T28" s="117">
        <f>SUM('Tree Unemployed'!T28,'Tree Sick'!T28,'Tree Inactive'!T28,'Tree Other'!T28,'Tree No Benefits'!T28)</f>
        <v>70874.591867766314</v>
      </c>
      <c r="U28" s="176">
        <f>T28/C28</f>
        <v>2.4525284307693143E-2</v>
      </c>
      <c r="V28" s="208">
        <f>S29+O28+K25+G18</f>
        <v>34.783545679760387</v>
      </c>
      <c r="W28" s="168">
        <f>52-V28</f>
        <v>17.216454320239613</v>
      </c>
      <c r="X28" s="169" t="e">
        <f>(((V28*#REF!)/52))+((W28*#REF!)/52)</f>
        <v>#REF!</v>
      </c>
      <c r="Y28" s="169" t="e">
        <f t="shared" si="3"/>
        <v>#REF!</v>
      </c>
      <c r="Z28" s="208">
        <f>T28</f>
        <v>70874.591867766314</v>
      </c>
      <c r="AA28" s="168">
        <f>('Tree No Benefits'!Z28/'Tree Total'!Z28)*'Tree No Benefits'!AA28+('Tree Other'!Z28/'Tree Total'!Z28)*'Tree Other'!AA28+('Tree Inactive'!Z28/'Tree Total'!Z28)*'Tree Inactive'!AA28+('Tree Sick'!Z28/'Tree Total'!Z28)*'Tree Sick'!AA28+('Tree Unemployed'!Z28/'Tree Total'!Z28)*'Tree Unemployed'!AA28</f>
        <v>35.382232215844347</v>
      </c>
      <c r="AB28" s="171">
        <f t="shared" si="5"/>
        <v>16.617767784155653</v>
      </c>
      <c r="AC28" s="171" t="e">
        <f>(((AA28*#REF!)/52))+((AB28*#REF!)/52)</f>
        <v>#REF!</v>
      </c>
      <c r="AD28" s="171" t="e">
        <f t="shared" si="6"/>
        <v>#REF!</v>
      </c>
      <c r="AE28" s="171">
        <f>('Tree No Benefits'!Z28/'Tree Total'!Z28)*'Tree No Benefits'!AE28+('Tree Other'!Z28/'Tree Total'!Z28)*'Tree Other'!AE28+('Tree Inactive'!Z28/'Tree Total'!Z28)*'Tree Inactive'!AE28+('Tree Sick'!Z28/'Tree Total'!Z28)*'Tree Sick'!AE28+('Tree Unemployed'!Z28/'Tree Total'!Z28)*'Tree Unemployed'!AE28</f>
        <v>25.255329363538799</v>
      </c>
      <c r="AF28" s="171">
        <f>('Tree No Benefits'!Z28/'Tree Total'!Z28)*'Tree No Benefits'!AF28+('Tree Other'!Z28/'Tree Total'!Z28)*'Tree Other'!AF28+('Tree Inactive'!Z28/'Tree Total'!Z28)*'Tree Inactive'!AF28+('Tree Sick'!Z28/'Tree Total'!Z28)*'Tree Sick'!AF28+('Tree Unemployed'!Z28/'Tree Total'!Z28)*'Tree Unemployed'!AF28</f>
        <v>274.76826937971219</v>
      </c>
      <c r="AG28" s="251">
        <f t="shared" si="7"/>
        <v>9721.9147127386514</v>
      </c>
      <c r="AH28" s="251">
        <f t="shared" si="4"/>
        <v>689036737.43858445</v>
      </c>
      <c r="AI28" s="64"/>
      <c r="AJ28" s="469"/>
      <c r="AK28" s="483"/>
      <c r="AL28" s="200"/>
    </row>
    <row r="29" spans="1:38" ht="25.2" customHeight="1" x14ac:dyDescent="0.35">
      <c r="A29" s="74"/>
      <c r="B29" s="74" t="s">
        <v>412</v>
      </c>
      <c r="C29" s="74">
        <f>('Tree Unemployed'!C29*'Benefit Groups by HC'!B2)+('Tree Inactive'!C29*'Benefit Groups by HC'!D2)+('Tree Sick'!C29*'Benefit Groups by HC'!C2)+('Tree Other'!C29*'Benefit Groups by HC'!E2)+('Tree No Benefits'!C29*'Benefit Groups by HC'!F2)</f>
        <v>0.29189712067661233</v>
      </c>
      <c r="D29" s="74"/>
      <c r="E29" s="98"/>
      <c r="F29" s="75"/>
      <c r="G29" s="75"/>
      <c r="H29" s="75"/>
      <c r="I29" s="76"/>
      <c r="J29" s="76"/>
      <c r="K29" s="76"/>
      <c r="L29" s="76"/>
      <c r="M29" s="77"/>
      <c r="N29" s="77"/>
      <c r="O29" s="77"/>
      <c r="P29" s="77"/>
      <c r="Q29" s="78"/>
      <c r="R29" s="78" t="s">
        <v>412</v>
      </c>
      <c r="S29" s="78">
        <f>('Tree Unemployed'!S29*'Benefit Groups by HC'!B2)+('Tree Inactive'!S29*'Benefit Groups by HC'!D2)+('Tree Sick'!S29*'Benefit Groups by HC'!C2)+('Tree Other'!S29*'Benefit Groups by HC'!E2)+('Tree No Benefits'!S29*'Benefit Groups by HC'!F2)</f>
        <v>12.602117946922277</v>
      </c>
      <c r="T29" s="118"/>
      <c r="U29" s="158"/>
      <c r="V29" s="209"/>
      <c r="W29" s="164"/>
      <c r="X29" s="171"/>
      <c r="Y29" s="171"/>
      <c r="Z29" s="209"/>
      <c r="AA29" s="164"/>
      <c r="AB29" s="229"/>
      <c r="AC29" s="229"/>
      <c r="AD29" s="229"/>
      <c r="AE29" s="229"/>
      <c r="AF29" s="229"/>
      <c r="AG29" s="253"/>
      <c r="AH29" s="253"/>
      <c r="AI29" s="64"/>
      <c r="AJ29" s="469"/>
      <c r="AK29" s="483"/>
      <c r="AL29" s="201">
        <v>0.22</v>
      </c>
    </row>
    <row r="30" spans="1:38" ht="25.2" customHeight="1" x14ac:dyDescent="0.4">
      <c r="A30" s="74"/>
      <c r="B30" s="74"/>
      <c r="C30" s="74"/>
      <c r="D30" s="74"/>
      <c r="E30" s="98"/>
      <c r="F30" s="75"/>
      <c r="G30" s="75"/>
      <c r="H30" s="75"/>
      <c r="I30" s="76"/>
      <c r="J30" s="76"/>
      <c r="K30" s="76"/>
      <c r="L30" s="76"/>
      <c r="M30" s="77"/>
      <c r="N30" s="77"/>
      <c r="O30" s="77"/>
      <c r="P30" s="77"/>
      <c r="Q30" s="78"/>
      <c r="R30" s="79"/>
      <c r="S30" s="78"/>
      <c r="T30" s="118"/>
      <c r="U30" s="158"/>
      <c r="V30" s="209"/>
      <c r="W30" s="164"/>
      <c r="X30" s="171"/>
      <c r="Y30" s="171"/>
      <c r="Z30" s="209"/>
      <c r="AA30" s="164"/>
      <c r="AB30" s="171"/>
      <c r="AC30" s="171"/>
      <c r="AD30" s="171"/>
      <c r="AE30" s="171"/>
      <c r="AF30" s="171"/>
      <c r="AG30" s="251"/>
      <c r="AH30" s="251"/>
      <c r="AI30" s="64"/>
      <c r="AJ30" s="469"/>
      <c r="AK30" s="483"/>
      <c r="AL30" s="200"/>
    </row>
    <row r="31" spans="1:38" ht="25.2" customHeight="1" x14ac:dyDescent="0.4">
      <c r="A31" s="74"/>
      <c r="B31" s="74"/>
      <c r="C31" s="74"/>
      <c r="D31" s="74"/>
      <c r="E31" s="98"/>
      <c r="F31" s="75"/>
      <c r="G31" s="75"/>
      <c r="H31" s="75"/>
      <c r="I31" s="76"/>
      <c r="J31" s="76"/>
      <c r="K31" s="76"/>
      <c r="L31" s="76"/>
      <c r="M31" s="77"/>
      <c r="N31" s="77"/>
      <c r="O31" s="77"/>
      <c r="P31" s="77"/>
      <c r="Q31" s="80"/>
      <c r="R31" s="188" t="s">
        <v>408</v>
      </c>
      <c r="S31" s="80"/>
      <c r="T31" s="117">
        <f>SUM('Tree Unemployed'!T31,'Tree Sick'!T31,'Tree Inactive'!T31,'Tree Other'!T31,'Tree No Benefits'!T31)</f>
        <v>19843.042519995586</v>
      </c>
      <c r="U31" s="176">
        <f>T31/C28</f>
        <v>6.8664417883422943E-3</v>
      </c>
      <c r="V31" s="208">
        <f>S32+O34+K37+G42</f>
        <v>11.197621468942422</v>
      </c>
      <c r="W31" s="168">
        <f>52-V31</f>
        <v>40.802378531057578</v>
      </c>
      <c r="X31" s="169" t="e">
        <f>(((V31*#REF!)/52))+((W31*#REF!)/52)</f>
        <v>#REF!</v>
      </c>
      <c r="Y31" s="169" t="e">
        <f t="shared" si="3"/>
        <v>#REF!</v>
      </c>
      <c r="Z31" s="208">
        <f>T31</f>
        <v>19843.042519995586</v>
      </c>
      <c r="AA31" s="168">
        <f>('Tree No Benefits'!Z31/'Tree Total'!Z31)*'Tree No Benefits'!AA31+('Tree Other'!Z31/'Tree Total'!Z31)*'Tree Other'!AA31+('Tree Inactive'!Z31/'Tree Total'!Z31)*'Tree Inactive'!AA31+('Tree Sick'!Z31/'Tree Total'!Z31)*'Tree Sick'!AA31+('Tree Unemployed'!Z31/'Tree Total'!Z31)*'Tree Unemployed'!AA31</f>
        <v>13.304411037794029</v>
      </c>
      <c r="AB31" s="171">
        <f t="shared" si="5"/>
        <v>38.695588962205974</v>
      </c>
      <c r="AC31" s="171" t="e">
        <f>(((AA31*#REF!)/52))+((AB31*#REF!)/52)</f>
        <v>#REF!</v>
      </c>
      <c r="AD31" s="171" t="e">
        <f t="shared" si="6"/>
        <v>#REF!</v>
      </c>
      <c r="AE31" s="171">
        <f>('Tree No Benefits'!Z31/'Tree Total'!Z31)*'Tree No Benefits'!AE31+('Tree Other'!Z31/'Tree Total'!Z31)*'Tree Other'!AE31+('Tree Inactive'!Z31/'Tree Total'!Z31)*'Tree Inactive'!AE31+('Tree Sick'!Z31/'Tree Total'!Z31)*'Tree Sick'!AE31+('Tree Unemployed'!Z31/'Tree Total'!Z31)*'Tree Unemployed'!AE31</f>
        <v>19.424292903416795</v>
      </c>
      <c r="AF31" s="171">
        <f>('Tree No Benefits'!Z31/'Tree Total'!Z31)*'Tree No Benefits'!AF31+('Tree Other'!Z31/'Tree Total'!Z31)*'Tree Other'!AF31+('Tree Inactive'!Z31/'Tree Total'!Z31)*'Tree Inactive'!AF31+('Tree Sick'!Z31/'Tree Total'!Z31)*'Tree Sick'!AF31+('Tree Unemployed'!Z31/'Tree Total'!Z31)*'Tree Unemployed'!AF31</f>
        <v>220.84385203355919</v>
      </c>
      <c r="AG31" s="251">
        <f t="shared" si="7"/>
        <v>2938.1973826242361</v>
      </c>
      <c r="AH31" s="251">
        <f t="shared" si="4"/>
        <v>58302775.595552459</v>
      </c>
      <c r="AI31" s="64"/>
      <c r="AJ31" s="470"/>
      <c r="AK31" s="484"/>
      <c r="AL31" s="204"/>
    </row>
    <row r="32" spans="1:38" ht="25.2" customHeight="1" x14ac:dyDescent="0.35">
      <c r="A32" s="74"/>
      <c r="B32" s="74"/>
      <c r="C32" s="74"/>
      <c r="D32" s="74"/>
      <c r="E32" s="98"/>
      <c r="F32" s="75"/>
      <c r="G32" s="75"/>
      <c r="H32" s="75"/>
      <c r="I32" s="76"/>
      <c r="J32" s="76"/>
      <c r="K32" s="76"/>
      <c r="L32" s="76"/>
      <c r="M32" s="77"/>
      <c r="N32" s="81"/>
      <c r="O32" s="77"/>
      <c r="P32" s="77"/>
      <c r="Q32" s="82"/>
      <c r="R32" s="78" t="s">
        <v>412</v>
      </c>
      <c r="S32" s="78">
        <f>('Tree Unemployed'!S32*'Benefit Groups by HC'!B2)+('Tree Inactive'!S32*'Benefit Groups by HC'!D2)+('Tree Sick'!S32*'Benefit Groups by HC'!C2)+('Tree Other'!S32*'Benefit Groups by HC'!E2)+('Tree No Benefits'!S32*'Benefit Groups by HC'!F2)</f>
        <v>0.22307289512988049</v>
      </c>
      <c r="T32" s="118"/>
      <c r="U32" s="158"/>
      <c r="V32" s="209"/>
      <c r="W32" s="164"/>
      <c r="X32" s="171"/>
      <c r="Y32" s="171"/>
      <c r="Z32" s="209"/>
      <c r="AA32" s="164"/>
      <c r="AB32" s="229"/>
      <c r="AC32" s="229"/>
      <c r="AD32" s="229"/>
      <c r="AE32" s="229"/>
      <c r="AF32" s="229"/>
      <c r="AG32" s="253"/>
      <c r="AH32" s="253"/>
      <c r="AI32" s="64"/>
    </row>
    <row r="33" spans="1:96" ht="25.2" customHeight="1" x14ac:dyDescent="0.35">
      <c r="A33" s="74"/>
      <c r="B33" s="74"/>
      <c r="C33" s="74"/>
      <c r="D33" s="74"/>
      <c r="E33" s="98"/>
      <c r="F33" s="75"/>
      <c r="G33" s="75"/>
      <c r="H33" s="75"/>
      <c r="I33" s="76"/>
      <c r="J33" s="76"/>
      <c r="K33" s="76"/>
      <c r="L33" s="76"/>
      <c r="M33" s="83"/>
      <c r="N33" s="187" t="s">
        <v>408</v>
      </c>
      <c r="O33" s="83"/>
      <c r="P33" s="116">
        <f>SUM('Tree Unemployed'!P33,'Tree Sick'!P33,'Tree Inactive'!P33,'Tree Other'!P33,'Tree No Benefits'!P33)</f>
        <v>25534.194832434237</v>
      </c>
      <c r="Q33" s="82"/>
      <c r="R33" s="79"/>
      <c r="S33" s="78"/>
      <c r="T33" s="118"/>
      <c r="U33" s="158"/>
      <c r="V33" s="209"/>
      <c r="W33" s="164"/>
      <c r="X33" s="171"/>
      <c r="Y33" s="171"/>
      <c r="Z33" s="209"/>
      <c r="AA33" s="164"/>
      <c r="AB33" s="171"/>
      <c r="AC33" s="171"/>
      <c r="AD33" s="171"/>
      <c r="AE33" s="171"/>
      <c r="AF33" s="171"/>
      <c r="AG33" s="251"/>
      <c r="AH33" s="251"/>
      <c r="AI33" s="64"/>
    </row>
    <row r="34" spans="1:96" ht="25.2" customHeight="1" x14ac:dyDescent="0.35">
      <c r="A34" s="74"/>
      <c r="B34" s="74"/>
      <c r="C34" s="74"/>
      <c r="D34" s="74"/>
      <c r="E34" s="98"/>
      <c r="F34" s="75"/>
      <c r="G34" s="75"/>
      <c r="H34" s="75"/>
      <c r="I34" s="76"/>
      <c r="J34" s="76"/>
      <c r="K34" s="76"/>
      <c r="L34" s="76"/>
      <c r="M34" s="85"/>
      <c r="N34" s="77" t="s">
        <v>412</v>
      </c>
      <c r="O34" s="77">
        <f>('Tree Unemployed'!O34*'Benefit Groups by HC'!B2)+('Tree Inactive'!O34*'Benefit Groups by HC'!D2)+('Tree Sick'!O34*'Benefit Groups by HC'!C2)+('Tree Other'!O34*'Benefit Groups by HC'!E2)+('Tree No Benefits'!O34*'Benefit Groups by HC'!F2)</f>
        <v>0.27005678186387022</v>
      </c>
      <c r="P34" s="77"/>
      <c r="Q34" s="86"/>
      <c r="R34" s="188" t="s">
        <v>396</v>
      </c>
      <c r="S34" s="80"/>
      <c r="T34" s="117">
        <f>SUM('Tree Unemployed'!T34,'Tree Sick'!T34,'Tree Inactive'!T34,'Tree Other'!T34,'Tree No Benefits'!T34)</f>
        <v>5691.152312438654</v>
      </c>
      <c r="U34" s="176">
        <f>T34/C28</f>
        <v>1.9693535415534827E-3</v>
      </c>
      <c r="V34" s="208">
        <f>S35+O34+K37+G42</f>
        <v>17.234224991995568</v>
      </c>
      <c r="W34" s="168">
        <f>52-V34</f>
        <v>34.765775008004432</v>
      </c>
      <c r="X34" s="169" t="e">
        <f>(((V34*#REF!)/52))+((W34*#REF!)/52)</f>
        <v>#REF!</v>
      </c>
      <c r="Y34" s="169" t="e">
        <f t="shared" si="3"/>
        <v>#REF!</v>
      </c>
      <c r="Z34" s="208">
        <f>T34</f>
        <v>5691.152312438654</v>
      </c>
      <c r="AA34" s="168">
        <f>('Tree No Benefits'!Z34/'Tree Total'!Z34)*'Tree No Benefits'!AA34+('Tree Other'!Z34/'Tree Total'!Z34)*'Tree Other'!AA34+('Tree Inactive'!Z34/'Tree Total'!Z34)*'Tree Inactive'!AA34+('Tree Sick'!Z34/'Tree Total'!Z34)*'Tree Sick'!AA34+('Tree Unemployed'!Z34/'Tree Total'!Z34)*'Tree Unemployed'!AA34</f>
        <v>26.183804410650907</v>
      </c>
      <c r="AB34" s="171">
        <f t="shared" si="5"/>
        <v>25.816195589349093</v>
      </c>
      <c r="AC34" s="171" t="e">
        <f>(((AA34*#REF!)/52))+((AB34*#REF!)/52)</f>
        <v>#REF!</v>
      </c>
      <c r="AD34" s="171" t="e">
        <f t="shared" si="6"/>
        <v>#REF!</v>
      </c>
      <c r="AE34" s="171">
        <f>('Tree No Benefits'!Z34/'Tree Total'!Z34)*'Tree No Benefits'!AE34+('Tree Other'!Z34/'Tree Total'!Z34)*'Tree Other'!AE34+('Tree Inactive'!Z34/'Tree Total'!Z34)*'Tree Inactive'!AE34+('Tree Sick'!Z34/'Tree Total'!Z34)*'Tree Sick'!AE34+('Tree Unemployed'!Z34/'Tree Total'!Z34)*'Tree Unemployed'!AE34</f>
        <v>25.692352043826247</v>
      </c>
      <c r="AF34" s="171">
        <f>('Tree No Benefits'!Z34/'Tree Total'!Z34)*'Tree No Benefits'!AF34+('Tree Other'!Z34/'Tree Total'!Z34)*'Tree Other'!AF34+('Tree Inactive'!Z34/'Tree Total'!Z34)*'Tree Inactive'!AF34+('Tree Sick'!Z34/'Tree Total'!Z34)*'Tree Sick'!AF34+('Tree Unemployed'!Z34/'Tree Total'!Z34)*'Tree Unemployed'!AF34</f>
        <v>258.24517585916169</v>
      </c>
      <c r="AG34" s="251">
        <f t="shared" si="7"/>
        <v>6761.8411746904367</v>
      </c>
      <c r="AH34" s="251">
        <f t="shared" si="4"/>
        <v>38482668.037682384</v>
      </c>
      <c r="AI34" s="64"/>
      <c r="AJ34" s="73" t="s">
        <v>431</v>
      </c>
      <c r="AK34" s="197" t="e">
        <f>SUM($AD$5:$AD$52)</f>
        <v>#REF!</v>
      </c>
    </row>
    <row r="35" spans="1:96" ht="25.2" customHeight="1" x14ac:dyDescent="0.35">
      <c r="A35" s="74"/>
      <c r="B35" s="74"/>
      <c r="C35" s="74"/>
      <c r="D35" s="74"/>
      <c r="E35" s="98"/>
      <c r="F35" s="75"/>
      <c r="G35" s="75"/>
      <c r="H35" s="75"/>
      <c r="I35" s="76"/>
      <c r="J35" s="87"/>
      <c r="K35" s="76"/>
      <c r="L35" s="76"/>
      <c r="M35" s="85"/>
      <c r="N35" s="77"/>
      <c r="O35" s="77"/>
      <c r="P35" s="77"/>
      <c r="Q35" s="78"/>
      <c r="R35" s="78" t="s">
        <v>412</v>
      </c>
      <c r="S35" s="78">
        <f>('Tree Unemployed'!S35*'Benefit Groups by HC'!B2)+('Tree Inactive'!S35*'Benefit Groups by HC'!D2)+('Tree Sick'!S35*'Benefit Groups by HC'!C2)+('Tree Other'!S35*'Benefit Groups by HC'!E2)+('Tree No Benefits'!S35*'Benefit Groups by HC'!F2)</f>
        <v>6.2596764181830267</v>
      </c>
      <c r="T35" s="118"/>
      <c r="U35" s="158"/>
      <c r="V35" s="209"/>
      <c r="W35" s="165"/>
      <c r="X35" s="171"/>
      <c r="Y35" s="171"/>
      <c r="Z35" s="209"/>
      <c r="AA35" s="164"/>
      <c r="AB35" s="229"/>
      <c r="AC35" s="229"/>
      <c r="AD35" s="229"/>
      <c r="AE35" s="229"/>
      <c r="AF35" s="229"/>
      <c r="AG35" s="253"/>
      <c r="AH35" s="253"/>
      <c r="AI35" s="64"/>
      <c r="AJ35" s="73" t="s">
        <v>432</v>
      </c>
      <c r="AK35" s="73" t="e">
        <f>$AK$34/$AL$11</f>
        <v>#REF!</v>
      </c>
    </row>
    <row r="36" spans="1:96" ht="25.2" customHeight="1" x14ac:dyDescent="0.35">
      <c r="A36" s="74"/>
      <c r="B36" s="74"/>
      <c r="C36" s="74"/>
      <c r="D36" s="74"/>
      <c r="E36" s="98"/>
      <c r="F36" s="75"/>
      <c r="G36" s="75"/>
      <c r="H36" s="75"/>
      <c r="I36" s="90"/>
      <c r="J36" s="186" t="s">
        <v>408</v>
      </c>
      <c r="K36" s="90"/>
      <c r="L36" s="115">
        <f>SUM('Tree Unemployed'!L36,'Tree Sick'!L36,'Tree Inactive'!L36,'Tree Other'!L36,'Tree No Benefits'!L36)</f>
        <v>31668.327952405718</v>
      </c>
      <c r="M36" s="85"/>
      <c r="N36" s="77"/>
      <c r="O36" s="77"/>
      <c r="P36" s="77"/>
      <c r="Q36" s="78"/>
      <c r="R36" s="79"/>
      <c r="S36" s="78"/>
      <c r="T36" s="118"/>
      <c r="U36" s="158"/>
      <c r="V36" s="209"/>
      <c r="W36" s="165"/>
      <c r="X36" s="171"/>
      <c r="Y36" s="171"/>
      <c r="Z36" s="209"/>
      <c r="AA36" s="164"/>
      <c r="AB36" s="171"/>
      <c r="AC36" s="171"/>
      <c r="AD36" s="171"/>
      <c r="AE36" s="171"/>
      <c r="AF36" s="171"/>
      <c r="AG36" s="251"/>
      <c r="AH36" s="251"/>
      <c r="AI36" s="64"/>
    </row>
    <row r="37" spans="1:96" ht="25.2" customHeight="1" x14ac:dyDescent="0.35">
      <c r="A37" s="74"/>
      <c r="B37" s="74"/>
      <c r="C37" s="74"/>
      <c r="D37" s="74"/>
      <c r="E37" s="98"/>
      <c r="F37" s="75"/>
      <c r="G37" s="75"/>
      <c r="H37" s="75"/>
      <c r="I37" s="91"/>
      <c r="J37" s="76" t="s">
        <v>412</v>
      </c>
      <c r="K37" s="76">
        <f>('Tree Unemployed'!K37*'Benefit Groups by HC'!B2)+('Tree Inactive'!K37*'Benefit Groups by HC'!D2)+('Tree Sick'!K37*'Benefit Groups by HC'!C2)+('Tree Other'!K37*'Benefit Groups by HC'!E2)+('Tree No Benefits'!K37*'Benefit Groups by HC'!F2)</f>
        <v>1.7923532542634084</v>
      </c>
      <c r="L37" s="76"/>
      <c r="M37" s="85"/>
      <c r="N37" s="77"/>
      <c r="O37" s="77"/>
      <c r="P37" s="77"/>
      <c r="Q37" s="80"/>
      <c r="R37" s="188" t="s">
        <v>408</v>
      </c>
      <c r="S37" s="80"/>
      <c r="T37" s="117">
        <f>SUM('Tree Unemployed'!T37,'Tree Sick'!T37,'Tree Inactive'!T37,'Tree Other'!T37,'Tree No Benefits'!T37)</f>
        <v>923.48238832869242</v>
      </c>
      <c r="U37" s="176">
        <f>T37/C28</f>
        <v>3.1955976789489288E-4</v>
      </c>
      <c r="V37" s="208">
        <f>S38+O40+K37+G42</f>
        <v>19.519402497547297</v>
      </c>
      <c r="W37" s="168">
        <f>52-V37</f>
        <v>32.480597502452703</v>
      </c>
      <c r="X37" s="169" t="e">
        <f>(((V37*#REF!)/52))+((W37*#REF!)/52)</f>
        <v>#REF!</v>
      </c>
      <c r="Y37" s="169" t="e">
        <f t="shared" si="3"/>
        <v>#REF!</v>
      </c>
      <c r="Z37" s="208">
        <f>T37</f>
        <v>923.48238832869242</v>
      </c>
      <c r="AA37" s="168">
        <f>('Tree No Benefits'!Z37/'Tree Total'!Z37)*'Tree No Benefits'!AA37+('Tree Other'!Z37/'Tree Total'!Z37)*'Tree Other'!AA37+('Tree Inactive'!Z37/'Tree Total'!Z37)*'Tree Inactive'!AA37+('Tree Sick'!Z37/'Tree Total'!Z37)*'Tree Sick'!AA37+('Tree Unemployed'!Z37/'Tree Total'!Z37)*'Tree Unemployed'!AA37</f>
        <v>26.449398203140273</v>
      </c>
      <c r="AB37" s="171">
        <f t="shared" si="5"/>
        <v>25.550601796859727</v>
      </c>
      <c r="AC37" s="171" t="e">
        <f>(((AA37*#REF!)/52))+((AB37*#REF!)/52)</f>
        <v>#REF!</v>
      </c>
      <c r="AD37" s="171" t="e">
        <f t="shared" si="6"/>
        <v>#REF!</v>
      </c>
      <c r="AE37" s="171">
        <f>('Tree No Benefits'!Z37/'Tree Total'!Z37)*'Tree No Benefits'!AE37+('Tree Other'!Z37/'Tree Total'!Z37)*'Tree Other'!AE37+('Tree Inactive'!Z37/'Tree Total'!Z37)*'Tree Inactive'!AE37+('Tree Sick'!Z37/'Tree Total'!Z37)*'Tree Sick'!AE37+('Tree Unemployed'!Z37/'Tree Total'!Z37)*'Tree Unemployed'!AE37</f>
        <v>21.218564917688482</v>
      </c>
      <c r="AF37" s="171">
        <f>('Tree No Benefits'!Z37/'Tree Total'!Z37)*'Tree No Benefits'!AF37+('Tree Other'!Z37/'Tree Total'!Z37)*'Tree Other'!AF37+('Tree Inactive'!Z37/'Tree Total'!Z37)*'Tree Inactive'!AF37+('Tree Sick'!Z37/'Tree Total'!Z37)*'Tree Sick'!AF37+('Tree Unemployed'!Z37/'Tree Total'!Z37)*'Tree Unemployed'!AF37</f>
        <v>256.52620734506917</v>
      </c>
      <c r="AG37" s="251">
        <f t="shared" si="7"/>
        <v>6784.9638076110614</v>
      </c>
      <c r="AH37" s="251">
        <f t="shared" si="4"/>
        <v>6265794.581776402</v>
      </c>
      <c r="AI37" s="64"/>
      <c r="AN37" s="150"/>
      <c r="AO37" s="151"/>
      <c r="AP37" s="151"/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1"/>
    </row>
    <row r="38" spans="1:96" ht="25.2" customHeight="1" x14ac:dyDescent="0.35">
      <c r="A38" s="74"/>
      <c r="B38" s="74"/>
      <c r="C38" s="74"/>
      <c r="D38" s="74"/>
      <c r="E38" s="98"/>
      <c r="F38" s="75"/>
      <c r="G38" s="75"/>
      <c r="H38" s="75"/>
      <c r="I38" s="92"/>
      <c r="J38" s="76"/>
      <c r="K38" s="76"/>
      <c r="L38" s="76"/>
      <c r="M38" s="85"/>
      <c r="N38" s="81"/>
      <c r="O38" s="77"/>
      <c r="P38" s="77"/>
      <c r="Q38" s="82"/>
      <c r="R38" s="78" t="s">
        <v>412</v>
      </c>
      <c r="S38" s="78">
        <f>('Tree Unemployed'!S38*'Benefit Groups by HC'!B2)+('Tree Inactive'!S38*'Benefit Groups by HC'!D2)+('Tree Sick'!S38*'Benefit Groups by HC'!C2)+('Tree Other'!S38*'Benefit Groups by HC'!E2)+('Tree No Benefits'!S38*'Benefit Groups by HC'!F2)</f>
        <v>2.4824501663455085</v>
      </c>
      <c r="T38" s="118"/>
      <c r="U38" s="158"/>
      <c r="V38" s="209"/>
      <c r="W38" s="164"/>
      <c r="X38" s="171"/>
      <c r="Y38" s="171"/>
      <c r="Z38" s="209"/>
      <c r="AA38" s="164"/>
      <c r="AB38" s="229"/>
      <c r="AC38" s="229"/>
      <c r="AD38" s="229"/>
      <c r="AE38" s="229"/>
      <c r="AF38" s="229"/>
      <c r="AG38" s="253"/>
      <c r="AH38" s="253"/>
      <c r="AI38" s="64"/>
      <c r="AN38" s="150"/>
    </row>
    <row r="39" spans="1:96" ht="25.2" customHeight="1" x14ac:dyDescent="0.35">
      <c r="A39" s="74"/>
      <c r="B39" s="74"/>
      <c r="C39" s="74"/>
      <c r="D39" s="74"/>
      <c r="E39" s="98"/>
      <c r="F39" s="75"/>
      <c r="G39" s="75"/>
      <c r="H39" s="75"/>
      <c r="I39" s="92"/>
      <c r="J39" s="76"/>
      <c r="K39" s="76"/>
      <c r="L39" s="76"/>
      <c r="M39" s="93"/>
      <c r="N39" s="187" t="s">
        <v>396</v>
      </c>
      <c r="O39" s="83"/>
      <c r="P39" s="116">
        <f>SUM('Tree Unemployed'!P39,'Tree Sick'!P39,'Tree Inactive'!P39,'Tree Other'!P39,'Tree No Benefits'!P39)</f>
        <v>6134.1331199714768</v>
      </c>
      <c r="Q39" s="82"/>
      <c r="R39" s="79"/>
      <c r="S39" s="78"/>
      <c r="T39" s="118"/>
      <c r="U39" s="158"/>
      <c r="V39" s="209"/>
      <c r="W39" s="164"/>
      <c r="X39" s="171"/>
      <c r="Y39" s="171"/>
      <c r="Z39" s="209"/>
      <c r="AA39" s="164"/>
      <c r="AB39" s="171"/>
      <c r="AC39" s="171"/>
      <c r="AD39" s="171"/>
      <c r="AE39" s="171"/>
      <c r="AF39" s="171"/>
      <c r="AG39" s="251"/>
      <c r="AH39" s="251"/>
      <c r="AI39" s="64"/>
      <c r="AN39" s="150"/>
      <c r="AO39" s="152"/>
      <c r="AP39" s="152"/>
      <c r="AQ39" s="152"/>
      <c r="AR39" s="152"/>
      <c r="AS39" s="152"/>
      <c r="AT39" s="152"/>
      <c r="AU39" s="152"/>
      <c r="AV39" s="152"/>
      <c r="AW39" s="152"/>
      <c r="AX39" s="152"/>
      <c r="AY39" s="152"/>
      <c r="AZ39" s="152"/>
      <c r="BA39" s="152"/>
      <c r="BB39" s="152"/>
      <c r="BC39" s="152"/>
      <c r="BD39" s="152"/>
      <c r="BE39" s="152"/>
      <c r="BF39" s="152"/>
      <c r="BG39" s="152"/>
      <c r="BH39" s="152"/>
      <c r="BI39" s="152"/>
      <c r="BJ39" s="152"/>
      <c r="BK39" s="152"/>
      <c r="BL39" s="152"/>
      <c r="BM39" s="152"/>
      <c r="BN39" s="152"/>
      <c r="BO39" s="152"/>
      <c r="BP39" s="152"/>
      <c r="BQ39" s="152"/>
      <c r="BR39" s="152"/>
      <c r="BS39" s="152"/>
      <c r="BT39" s="152"/>
      <c r="BU39" s="152"/>
      <c r="BV39" s="152"/>
      <c r="BW39" s="152"/>
      <c r="BX39" s="152"/>
      <c r="BY39" s="152"/>
      <c r="BZ39" s="146"/>
    </row>
    <row r="40" spans="1:96" ht="25.2" customHeight="1" x14ac:dyDescent="0.35">
      <c r="A40" s="74"/>
      <c r="B40" s="74"/>
      <c r="C40" s="74"/>
      <c r="D40" s="74"/>
      <c r="E40" s="98"/>
      <c r="F40" s="106"/>
      <c r="G40" s="75"/>
      <c r="H40" s="75"/>
      <c r="I40" s="92"/>
      <c r="J40" s="76"/>
      <c r="K40" s="76"/>
      <c r="L40" s="76"/>
      <c r="M40" s="77"/>
      <c r="N40" s="77" t="s">
        <v>412</v>
      </c>
      <c r="O40" s="77">
        <f>('Tree Unemployed'!O40*'Benefit Groups by HC'!B2)+('Tree Inactive'!O40*'Benefit Groups by HC'!D2)+('Tree Sick'!O40*'Benefit Groups by HC'!C2)+('Tree Other'!O40*'Benefit Groups by HC'!E2)+('Tree No Benefits'!O40*'Benefit Groups by HC'!F2)</f>
        <v>6.3324605392531161</v>
      </c>
      <c r="P40" s="77"/>
      <c r="Q40" s="86"/>
      <c r="R40" s="188" t="s">
        <v>396</v>
      </c>
      <c r="S40" s="80"/>
      <c r="T40" s="117">
        <f>SUM('Tree Unemployed'!T40,'Tree Sick'!T40,'Tree Inactive'!T40,'Tree Other'!T40,'Tree No Benefits'!T40)</f>
        <v>5210.6507316427842</v>
      </c>
      <c r="U40" s="176">
        <f>T40/C28</f>
        <v>1.8030818556254507E-3</v>
      </c>
      <c r="V40" s="208">
        <f>S41+O40+K37+G42</f>
        <v>24.187052989968684</v>
      </c>
      <c r="W40" s="168">
        <f>52-V40</f>
        <v>27.812947010031316</v>
      </c>
      <c r="X40" s="169" t="e">
        <f>(((V40*#REF!)/52))+((W40*#REF!)/52)</f>
        <v>#REF!</v>
      </c>
      <c r="Y40" s="169" t="e">
        <f t="shared" si="3"/>
        <v>#REF!</v>
      </c>
      <c r="Z40" s="208">
        <f>T40</f>
        <v>5210.6507316427842</v>
      </c>
      <c r="AA40" s="168">
        <f>('Tree No Benefits'!Z40/'Tree Total'!Z40)*'Tree No Benefits'!AA40+('Tree Other'!Z40/'Tree Total'!Z40)*'Tree Other'!AA40+('Tree Inactive'!Z40/'Tree Total'!Z40)*'Tree Inactive'!AA40+('Tree Sick'!Z40/'Tree Total'!Z40)*'Tree Sick'!AA40+('Tree Unemployed'!Z40/'Tree Total'!Z40)*'Tree Unemployed'!AA40</f>
        <v>39.640341849250177</v>
      </c>
      <c r="AB40" s="171">
        <f t="shared" si="5"/>
        <v>12.359658150749823</v>
      </c>
      <c r="AC40" s="171" t="e">
        <f>(((AA40*#REF!)/52))+((AB40*#REF!)/52)</f>
        <v>#REF!</v>
      </c>
      <c r="AD40" s="171" t="e">
        <f t="shared" si="6"/>
        <v>#REF!</v>
      </c>
      <c r="AE40" s="171">
        <f>('Tree No Benefits'!Z40/'Tree Total'!Z40)*'Tree No Benefits'!AE40+('Tree Other'!Z40/'Tree Total'!Z40)*'Tree Other'!AE40+('Tree Inactive'!Z40/'Tree Total'!Z40)*'Tree Inactive'!AE40+('Tree Sick'!Z40/'Tree Total'!Z40)*'Tree Sick'!AE40+('Tree Unemployed'!Z40/'Tree Total'!Z40)*'Tree Unemployed'!AE40</f>
        <v>24.998082309782205</v>
      </c>
      <c r="AF40" s="171">
        <f>('Tree No Benefits'!Z40/'Tree Total'!Z40)*'Tree No Benefits'!AF40+('Tree Other'!Z40/'Tree Total'!Z40)*'Tree Other'!AF40+('Tree Inactive'!Z40/'Tree Total'!Z40)*'Tree Inactive'!AF40+('Tree Sick'!Z40/'Tree Total'!Z40)*'Tree Sick'!AF40+('Tree Unemployed'!Z40/'Tree Total'!Z40)*'Tree Unemployed'!AF40</f>
        <v>274.83949413249377</v>
      </c>
      <c r="AG40" s="251">
        <f t="shared" si="7"/>
        <v>10894.731501087041</v>
      </c>
      <c r="AH40" s="251">
        <f t="shared" si="4"/>
        <v>56768640.66719088</v>
      </c>
      <c r="AI40" s="64"/>
      <c r="AN40" s="150"/>
      <c r="AO40" s="147"/>
      <c r="AP40" s="148"/>
      <c r="AQ40" s="148"/>
      <c r="AR40" s="148"/>
      <c r="AS40" s="148"/>
      <c r="AT40" s="148"/>
      <c r="AU40" s="148"/>
      <c r="AV40" s="148"/>
      <c r="AW40" s="148"/>
      <c r="AX40" s="148"/>
      <c r="AY40" s="148"/>
      <c r="AZ40" s="148"/>
      <c r="BA40" s="148"/>
      <c r="BB40" s="148"/>
      <c r="BC40" s="148"/>
      <c r="BD40" s="148"/>
      <c r="BE40" s="148"/>
      <c r="BF40" s="148"/>
      <c r="BG40" s="148"/>
      <c r="BH40" s="148"/>
      <c r="BI40" s="148"/>
      <c r="BJ40" s="148"/>
      <c r="BK40" s="148"/>
      <c r="BL40" s="148"/>
      <c r="BM40" s="148"/>
      <c r="BN40" s="148"/>
      <c r="BO40" s="148"/>
      <c r="BP40" s="148"/>
      <c r="BQ40" s="148"/>
      <c r="BR40" s="148"/>
      <c r="BS40" s="148"/>
      <c r="BT40" s="148"/>
      <c r="BU40" s="148"/>
      <c r="BV40" s="148"/>
      <c r="BW40" s="148"/>
      <c r="BX40" s="148"/>
      <c r="BY40" s="148"/>
      <c r="BZ40" s="148"/>
    </row>
    <row r="41" spans="1:96" ht="25.2" customHeight="1" x14ac:dyDescent="0.35">
      <c r="A41" s="74"/>
      <c r="B41" s="74"/>
      <c r="C41" s="74"/>
      <c r="D41" s="74"/>
      <c r="E41" s="107"/>
      <c r="F41" s="184" t="s">
        <v>396</v>
      </c>
      <c r="G41" s="97"/>
      <c r="H41" s="114">
        <f>SUM('Tree Unemployed'!H41,'Tree Sick'!H41,'Tree Inactive'!H41,'Tree Other'!H41,'Tree No Benefits'!H41)</f>
        <v>157572.37010491625</v>
      </c>
      <c r="I41" s="92"/>
      <c r="J41" s="76"/>
      <c r="K41" s="76"/>
      <c r="L41" s="76"/>
      <c r="M41" s="77"/>
      <c r="N41" s="77"/>
      <c r="O41" s="77"/>
      <c r="P41" s="77"/>
      <c r="Q41" s="78"/>
      <c r="R41" s="78" t="s">
        <v>412</v>
      </c>
      <c r="S41" s="78">
        <f>('Tree Unemployed'!S41*'Benefit Groups by HC'!B2)+('Tree Inactive'!S41*'Benefit Groups by HC'!D2)+('Tree Sick'!S41*'Benefit Groups by HC'!C2)+('Tree Other'!S41*'Benefit Groups by HC'!E2)+('Tree No Benefits'!S41*'Benefit Groups by HC'!F2)</f>
        <v>7.1501006587668972</v>
      </c>
      <c r="T41" s="118"/>
      <c r="U41" s="158"/>
      <c r="V41" s="209"/>
      <c r="W41" s="164"/>
      <c r="X41" s="171"/>
      <c r="Y41" s="171"/>
      <c r="Z41" s="209"/>
      <c r="AA41" s="164"/>
      <c r="AB41" s="229"/>
      <c r="AC41" s="229"/>
      <c r="AD41" s="229"/>
      <c r="AE41" s="229"/>
      <c r="AF41" s="229"/>
      <c r="AG41" s="253"/>
      <c r="AH41" s="253"/>
      <c r="AI41" s="64"/>
      <c r="AN41" s="150"/>
      <c r="AO41" s="148"/>
      <c r="AP41" s="145"/>
      <c r="AQ41" s="145"/>
      <c r="AR41" s="145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5"/>
      <c r="BG41" s="145"/>
      <c r="BH41" s="145"/>
      <c r="BI41" s="145"/>
      <c r="BJ41" s="145"/>
      <c r="BK41" s="145"/>
      <c r="BL41" s="145"/>
      <c r="BM41" s="145"/>
      <c r="BN41" s="145"/>
      <c r="BO41" s="145"/>
      <c r="BP41" s="145"/>
      <c r="BQ41" s="145"/>
      <c r="BR41" s="145"/>
      <c r="BS41" s="145"/>
      <c r="BT41" s="145"/>
      <c r="BU41" s="145"/>
      <c r="BV41" s="145"/>
      <c r="BW41" s="145"/>
      <c r="BX41" s="145"/>
      <c r="BY41" s="145"/>
      <c r="BZ41" s="145"/>
    </row>
    <row r="42" spans="1:96" ht="25.2" customHeight="1" x14ac:dyDescent="0.35">
      <c r="A42" s="74"/>
      <c r="B42" s="74"/>
      <c r="C42" s="74"/>
      <c r="D42" s="74"/>
      <c r="E42" s="75"/>
      <c r="F42" s="75" t="s">
        <v>412</v>
      </c>
      <c r="G42" s="75">
        <f>('Tree Unemployed'!G42*'Benefit Groups by HC'!B2)+('Tree Inactive'!G42*'Benefit Groups by HC'!D2)+('Tree Sick'!G42*'Benefit Groups by HC'!C2)+('Tree Other'!G42*'Benefit Groups by HC'!E2)+('Tree No Benefits'!G42*'Benefit Groups by HC'!F2)</f>
        <v>8.912138537685264</v>
      </c>
      <c r="H42" s="75"/>
      <c r="I42" s="92"/>
      <c r="J42" s="76"/>
      <c r="K42" s="76"/>
      <c r="L42" s="76"/>
      <c r="M42" s="77"/>
      <c r="N42" s="77"/>
      <c r="O42" s="77"/>
      <c r="P42" s="77"/>
      <c r="Q42" s="78"/>
      <c r="R42" s="79"/>
      <c r="S42" s="78"/>
      <c r="T42" s="118"/>
      <c r="U42" s="158"/>
      <c r="V42" s="209"/>
      <c r="W42" s="164"/>
      <c r="X42" s="171"/>
      <c r="Y42" s="171"/>
      <c r="Z42" s="209"/>
      <c r="AA42" s="164"/>
      <c r="AB42" s="171"/>
      <c r="AC42" s="171"/>
      <c r="AD42" s="171"/>
      <c r="AE42" s="171"/>
      <c r="AF42" s="171"/>
      <c r="AG42" s="251"/>
      <c r="AH42" s="251"/>
      <c r="AI42" s="64"/>
      <c r="AN42" s="150"/>
      <c r="AO42" s="148"/>
      <c r="AP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  <c r="BI42" s="145"/>
      <c r="BJ42" s="145"/>
      <c r="BK42" s="145"/>
      <c r="BL42" s="145"/>
      <c r="BM42" s="145"/>
      <c r="BN42" s="145"/>
      <c r="BO42" s="145"/>
      <c r="BP42" s="145"/>
      <c r="BQ42" s="145"/>
      <c r="BR42" s="145"/>
      <c r="BS42" s="145"/>
      <c r="BT42" s="145"/>
      <c r="BU42" s="145"/>
      <c r="BV42" s="145"/>
      <c r="BW42" s="145"/>
      <c r="BX42" s="145"/>
      <c r="BY42" s="145"/>
      <c r="BZ42" s="145"/>
    </row>
    <row r="43" spans="1:96" ht="25.2" customHeight="1" x14ac:dyDescent="0.35">
      <c r="A43" s="74"/>
      <c r="B43" s="74"/>
      <c r="C43" s="74"/>
      <c r="D43" s="74"/>
      <c r="E43" s="75"/>
      <c r="F43" s="75"/>
      <c r="G43" s="75"/>
      <c r="H43" s="75"/>
      <c r="I43" s="92"/>
      <c r="J43" s="76"/>
      <c r="K43" s="76"/>
      <c r="L43" s="76"/>
      <c r="M43" s="77"/>
      <c r="N43" s="77"/>
      <c r="O43" s="77"/>
      <c r="P43" s="77"/>
      <c r="Q43" s="80"/>
      <c r="R43" s="188" t="s">
        <v>408</v>
      </c>
      <c r="S43" s="80"/>
      <c r="T43" s="117">
        <f>SUM('Tree Unemployed'!T43,'Tree Sick'!T43,'Tree Inactive'!T43,'Tree Other'!T43,'Tree No Benefits'!T43)</f>
        <v>10882.585793821738</v>
      </c>
      <c r="U43" s="176">
        <f>T43/C28</f>
        <v>3.7657855031363605E-3</v>
      </c>
      <c r="V43" s="208">
        <f>S44+O46+K49+G42</f>
        <v>27.07891276433206</v>
      </c>
      <c r="W43" s="168">
        <f>52-V43</f>
        <v>24.92108723566794</v>
      </c>
      <c r="X43" s="169" t="e">
        <f>(((V43*#REF!)/52))+((W43*#REF!)/52)</f>
        <v>#REF!</v>
      </c>
      <c r="Y43" s="169" t="e">
        <f t="shared" si="3"/>
        <v>#REF!</v>
      </c>
      <c r="Z43" s="208">
        <f>T43</f>
        <v>10882.585793821738</v>
      </c>
      <c r="AA43" s="168">
        <f>('Tree No Benefits'!Z43/'Tree Total'!Z43)*'Tree No Benefits'!AA43+('Tree Other'!Z43/'Tree Total'!Z43)*'Tree Other'!AA43+('Tree Inactive'!Z43/'Tree Total'!Z43)*'Tree Inactive'!AA43+('Tree Sick'!Z43/'Tree Total'!Z43)*'Tree Sick'!AA43+('Tree Unemployed'!Z43/'Tree Total'!Z43)*'Tree Unemployed'!AA43</f>
        <v>26.761407025887394</v>
      </c>
      <c r="AB43" s="171">
        <f t="shared" si="5"/>
        <v>25.238592974112606</v>
      </c>
      <c r="AC43" s="171" t="e">
        <f>(((AA43*#REF!)/52))+((AB43*#REF!)/52)</f>
        <v>#REF!</v>
      </c>
      <c r="AD43" s="171" t="e">
        <f t="shared" si="6"/>
        <v>#REF!</v>
      </c>
      <c r="AE43" s="171">
        <f>('Tree No Benefits'!Z43/'Tree Total'!Z43)*'Tree No Benefits'!AE43+('Tree Other'!Z43/'Tree Total'!Z43)*'Tree Other'!AE43+('Tree Inactive'!Z43/'Tree Total'!Z43)*'Tree Inactive'!AE43+('Tree Sick'!Z43/'Tree Total'!Z43)*'Tree Sick'!AE43+('Tree Unemployed'!Z43/'Tree Total'!Z43)*'Tree Unemployed'!AE43</f>
        <v>23.903049248168461</v>
      </c>
      <c r="AF43" s="171">
        <f>('Tree No Benefits'!Z43/'Tree Total'!Z43)*'Tree No Benefits'!AF43+('Tree Other'!Z43/'Tree Total'!Z43)*'Tree Other'!AF43+('Tree Inactive'!Z43/'Tree Total'!Z43)*'Tree Inactive'!AF43+('Tree Sick'!Z43/'Tree Total'!Z43)*'Tree Sick'!AF43+('Tree Unemployed'!Z43/'Tree Total'!Z43)*'Tree Unemployed'!AF43</f>
        <v>202.03562674518815</v>
      </c>
      <c r="AG43" s="251">
        <f t="shared" si="7"/>
        <v>5406.7576410582415</v>
      </c>
      <c r="AH43" s="251">
        <f t="shared" si="4"/>
        <v>58839503.895217545</v>
      </c>
      <c r="AI43" s="64"/>
      <c r="AN43" s="150"/>
      <c r="AO43" s="148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5"/>
      <c r="BQ43" s="145"/>
      <c r="BR43" s="145"/>
      <c r="BS43" s="145"/>
      <c r="BT43" s="145"/>
      <c r="BU43" s="145"/>
      <c r="BV43" s="145"/>
      <c r="BW43" s="145"/>
      <c r="BX43" s="145"/>
      <c r="BY43" s="145"/>
      <c r="BZ43" s="145"/>
    </row>
    <row r="44" spans="1:96" ht="25.2" customHeight="1" x14ac:dyDescent="0.35">
      <c r="A44" s="74"/>
      <c r="B44" s="74"/>
      <c r="C44" s="74"/>
      <c r="D44" s="74"/>
      <c r="E44" s="75"/>
      <c r="F44" s="75"/>
      <c r="G44" s="75"/>
      <c r="H44" s="75"/>
      <c r="I44" s="92"/>
      <c r="J44" s="76"/>
      <c r="K44" s="76"/>
      <c r="L44" s="76"/>
      <c r="M44" s="77"/>
      <c r="N44" s="81"/>
      <c r="O44" s="77"/>
      <c r="P44" s="77"/>
      <c r="Q44" s="82"/>
      <c r="R44" s="78" t="s">
        <v>412</v>
      </c>
      <c r="S44" s="78">
        <f>('Tree Unemployed'!S44*'Benefit Groups by HC'!B2)+('Tree Inactive'!S44*'Benefit Groups by HC'!D2)+('Tree Sick'!S44*'Benefit Groups by HC'!C2)+('Tree Other'!S44*'Benefit Groups by HC'!E2)+('Tree No Benefits'!S44*'Benefit Groups by HC'!F2)</f>
        <v>2.7339632964443084E-2</v>
      </c>
      <c r="T44" s="118"/>
      <c r="U44" s="158"/>
      <c r="V44" s="209"/>
      <c r="W44" s="164"/>
      <c r="X44" s="171"/>
      <c r="Y44" s="171"/>
      <c r="Z44" s="209"/>
      <c r="AA44" s="164"/>
      <c r="AB44" s="229"/>
      <c r="AC44" s="229"/>
      <c r="AD44" s="229"/>
      <c r="AE44" s="229"/>
      <c r="AF44" s="229"/>
      <c r="AG44" s="253"/>
      <c r="AH44" s="253"/>
      <c r="AI44" s="64"/>
      <c r="AN44" s="150"/>
      <c r="AO44" s="148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  <c r="BI44" s="145"/>
      <c r="BJ44" s="145"/>
      <c r="BK44" s="145"/>
      <c r="BL44" s="145"/>
      <c r="BM44" s="145"/>
      <c r="BN44" s="145"/>
      <c r="BO44" s="145"/>
      <c r="BP44" s="145"/>
      <c r="BQ44" s="145"/>
      <c r="BR44" s="145"/>
      <c r="BS44" s="145"/>
      <c r="BT44" s="145"/>
      <c r="BU44" s="145"/>
      <c r="BV44" s="145"/>
      <c r="BW44" s="145"/>
      <c r="BX44" s="145"/>
      <c r="BY44" s="145"/>
      <c r="BZ44" s="145"/>
    </row>
    <row r="45" spans="1:96" ht="25.2" customHeight="1" x14ac:dyDescent="0.35">
      <c r="A45" s="74"/>
      <c r="B45" s="74"/>
      <c r="C45" s="74"/>
      <c r="D45" s="74"/>
      <c r="E45" s="75"/>
      <c r="F45" s="75"/>
      <c r="G45" s="75"/>
      <c r="H45" s="75"/>
      <c r="I45" s="92"/>
      <c r="J45" s="76"/>
      <c r="K45" s="76"/>
      <c r="L45" s="76"/>
      <c r="M45" s="83"/>
      <c r="N45" s="187" t="s">
        <v>408</v>
      </c>
      <c r="O45" s="83"/>
      <c r="P45" s="116">
        <f>SUM('Tree Unemployed'!P45,'Tree Sick'!P45,'Tree Inactive'!P45,'Tree Other'!P45,'Tree No Benefits'!P45)</f>
        <v>16824.559142064361</v>
      </c>
      <c r="Q45" s="82"/>
      <c r="R45" s="79"/>
      <c r="S45" s="78"/>
      <c r="T45" s="118"/>
      <c r="U45" s="158"/>
      <c r="V45" s="209"/>
      <c r="W45" s="164"/>
      <c r="X45" s="171"/>
      <c r="Y45" s="171"/>
      <c r="Z45" s="209"/>
      <c r="AA45" s="164"/>
      <c r="AB45" s="171"/>
      <c r="AC45" s="171"/>
      <c r="AD45" s="171"/>
      <c r="AE45" s="171"/>
      <c r="AF45" s="171"/>
      <c r="AG45" s="251"/>
      <c r="AH45" s="251"/>
      <c r="AI45" s="64"/>
      <c r="AN45" s="150"/>
      <c r="AO45" s="148"/>
      <c r="AP45" s="145"/>
      <c r="AQ45" s="145"/>
      <c r="AR45" s="145"/>
      <c r="AS45" s="145"/>
      <c r="AT45" s="145"/>
      <c r="AU45" s="145"/>
      <c r="AV45" s="145"/>
      <c r="AW45" s="145"/>
      <c r="AX45" s="145"/>
      <c r="AY45" s="145"/>
      <c r="AZ45" s="145"/>
      <c r="BA45" s="145"/>
      <c r="BB45" s="145"/>
      <c r="BC45" s="145"/>
      <c r="BD45" s="145"/>
      <c r="BE45" s="145"/>
      <c r="BF45" s="145"/>
      <c r="BG45" s="145"/>
      <c r="BH45" s="145"/>
      <c r="BI45" s="145"/>
      <c r="BJ45" s="145"/>
      <c r="BK45" s="145"/>
      <c r="BL45" s="145"/>
      <c r="BM45" s="145"/>
      <c r="BN45" s="145"/>
      <c r="BO45" s="145"/>
      <c r="BP45" s="145"/>
      <c r="BQ45" s="145"/>
      <c r="BR45" s="145"/>
      <c r="BS45" s="145"/>
      <c r="BT45" s="145"/>
      <c r="BU45" s="145"/>
      <c r="BV45" s="145"/>
      <c r="BW45" s="145"/>
      <c r="BX45" s="145"/>
      <c r="BY45" s="145"/>
      <c r="BZ45" s="145"/>
    </row>
    <row r="46" spans="1:96" ht="25.2" customHeight="1" x14ac:dyDescent="0.35">
      <c r="A46" s="74"/>
      <c r="B46" s="74"/>
      <c r="C46" s="74"/>
      <c r="D46" s="74"/>
      <c r="E46" s="75"/>
      <c r="F46" s="75"/>
      <c r="G46" s="75"/>
      <c r="H46" s="75"/>
      <c r="I46" s="92"/>
      <c r="J46" s="76"/>
      <c r="K46" s="76"/>
      <c r="L46" s="76"/>
      <c r="M46" s="85"/>
      <c r="N46" s="77" t="s">
        <v>412</v>
      </c>
      <c r="O46" s="77">
        <f>('Tree Unemployed'!O46*'Benefit Groups by HC'!B2)+('Tree Inactive'!O46*'Benefit Groups by HC'!D2)+('Tree Sick'!O46*'Benefit Groups by HC'!C2)+('Tree Other'!O46*'Benefit Groups by HC'!E2)+('Tree No Benefits'!O46*'Benefit Groups by HC'!F2)</f>
        <v>5.4969352672739253</v>
      </c>
      <c r="P46" s="77"/>
      <c r="Q46" s="86"/>
      <c r="R46" s="188" t="s">
        <v>396</v>
      </c>
      <c r="S46" s="80"/>
      <c r="T46" s="117">
        <f>SUM('Tree Unemployed'!T46,'Tree Sick'!T46,'Tree Inactive'!T46,'Tree Other'!T46,'Tree No Benefits'!T46)</f>
        <v>5941.9733482426236</v>
      </c>
      <c r="U46" s="176">
        <f>T46/C28</f>
        <v>2.0561470884555865E-3</v>
      </c>
      <c r="V46" s="208">
        <f>S47+O46+K49+G42</f>
        <v>38.147674846982845</v>
      </c>
      <c r="W46" s="168">
        <f>52-V46</f>
        <v>13.852325153017155</v>
      </c>
      <c r="X46" s="169" t="e">
        <f>(((V46*#REF!)/52))+((W46*#REF!)/52)</f>
        <v>#REF!</v>
      </c>
      <c r="Y46" s="169" t="e">
        <f t="shared" si="3"/>
        <v>#REF!</v>
      </c>
      <c r="Z46" s="208">
        <f>T46</f>
        <v>5941.9733482426236</v>
      </c>
      <c r="AA46" s="168">
        <f>('Tree No Benefits'!Z46/'Tree Total'!Z46)*'Tree No Benefits'!AA46+('Tree Other'!Z46/'Tree Total'!Z46)*'Tree Other'!AA46+('Tree Inactive'!Z46/'Tree Total'!Z46)*'Tree Inactive'!AA46+('Tree Sick'!Z46/'Tree Total'!Z46)*'Tree Sick'!AA46+('Tree Unemployed'!Z46/'Tree Total'!Z46)*'Tree Unemployed'!AA46</f>
        <v>37.519356500148419</v>
      </c>
      <c r="AB46" s="171">
        <f t="shared" si="5"/>
        <v>14.480643499851581</v>
      </c>
      <c r="AC46" s="171" t="e">
        <f>(((AA46*#REF!)/52))+((AB46*#REF!)/52)</f>
        <v>#REF!</v>
      </c>
      <c r="AD46" s="171" t="e">
        <f t="shared" si="6"/>
        <v>#REF!</v>
      </c>
      <c r="AE46" s="171">
        <f>('Tree No Benefits'!Z46/'Tree Total'!Z46)*'Tree No Benefits'!AE46+('Tree Other'!Z46/'Tree Total'!Z46)*'Tree Other'!AE46+('Tree Inactive'!Z46/'Tree Total'!Z46)*'Tree Inactive'!AE46+('Tree Sick'!Z46/'Tree Total'!Z46)*'Tree Sick'!AE46+('Tree Unemployed'!Z46/'Tree Total'!Z46)*'Tree Unemployed'!AE46</f>
        <v>22.264851934079182</v>
      </c>
      <c r="AF46" s="171">
        <f>('Tree No Benefits'!Z46/'Tree Total'!Z46)*'Tree No Benefits'!AF46+('Tree Other'!Z46/'Tree Total'!Z46)*'Tree Other'!AF46+('Tree Inactive'!Z46/'Tree Total'!Z46)*'Tree Inactive'!AF46+('Tree Sick'!Z46/'Tree Total'!Z46)*'Tree Sick'!AF46+('Tree Unemployed'!Z46/'Tree Total'!Z46)*'Tree Unemployed'!AF46</f>
        <v>311.25609805485146</v>
      </c>
      <c r="AG46" s="251">
        <f t="shared" si="7"/>
        <v>11678.128505765126</v>
      </c>
      <c r="AH46" s="251">
        <f t="shared" si="4"/>
        <v>69391128.338608831</v>
      </c>
      <c r="AI46" s="64"/>
      <c r="AN46" s="150"/>
      <c r="AO46" s="148"/>
      <c r="AP46" s="145"/>
      <c r="AQ46" s="145"/>
      <c r="AR46" s="145"/>
      <c r="AS46" s="145"/>
      <c r="AT46" s="145"/>
      <c r="AU46" s="145"/>
      <c r="AV46" s="145"/>
      <c r="AW46" s="145"/>
      <c r="AX46" s="145"/>
      <c r="AY46" s="145"/>
      <c r="AZ46" s="145"/>
      <c r="BA46" s="145"/>
      <c r="BB46" s="145"/>
      <c r="BC46" s="145"/>
      <c r="BD46" s="145"/>
      <c r="BE46" s="145"/>
      <c r="BF46" s="145"/>
      <c r="BG46" s="145"/>
      <c r="BH46" s="145"/>
      <c r="BI46" s="145"/>
      <c r="BJ46" s="145"/>
      <c r="BK46" s="145"/>
      <c r="BL46" s="145"/>
      <c r="BM46" s="145"/>
      <c r="BN46" s="145"/>
      <c r="BO46" s="145"/>
      <c r="BP46" s="145"/>
      <c r="BQ46" s="145"/>
      <c r="BR46" s="145"/>
      <c r="BS46" s="145"/>
      <c r="BT46" s="145"/>
      <c r="BU46" s="145"/>
      <c r="BV46" s="145"/>
      <c r="BW46" s="145"/>
      <c r="BX46" s="145"/>
      <c r="BY46" s="145"/>
      <c r="BZ46" s="145"/>
    </row>
    <row r="47" spans="1:96" ht="25.2" customHeight="1" x14ac:dyDescent="0.35">
      <c r="A47" s="74"/>
      <c r="B47" s="74"/>
      <c r="C47" s="74"/>
      <c r="D47" s="74"/>
      <c r="E47" s="75"/>
      <c r="F47" s="75"/>
      <c r="G47" s="75"/>
      <c r="H47" s="75"/>
      <c r="I47" s="92"/>
      <c r="J47" s="87"/>
      <c r="K47" s="76"/>
      <c r="L47" s="76"/>
      <c r="M47" s="85"/>
      <c r="N47" s="77"/>
      <c r="O47" s="77"/>
      <c r="P47" s="77"/>
      <c r="Q47" s="78"/>
      <c r="R47" s="78" t="s">
        <v>412</v>
      </c>
      <c r="S47" s="78">
        <f>('Tree Unemployed'!S47*'Benefit Groups by HC'!B2)+('Tree Inactive'!S47*'Benefit Groups by HC'!D2)+('Tree Sick'!S47*'Benefit Groups by HC'!C2)+('Tree Other'!S47*'Benefit Groups by HC'!E2)+('Tree No Benefits'!S47*'Benefit Groups by HC'!F2)</f>
        <v>11.096101715615228</v>
      </c>
      <c r="T47" s="118"/>
      <c r="U47" s="158"/>
      <c r="V47" s="209"/>
      <c r="W47" s="164"/>
      <c r="X47" s="171"/>
      <c r="Y47" s="171"/>
      <c r="Z47" s="209"/>
      <c r="AA47" s="164"/>
      <c r="AB47" s="229"/>
      <c r="AC47" s="229"/>
      <c r="AD47" s="229"/>
      <c r="AE47" s="229"/>
      <c r="AF47" s="229"/>
      <c r="AG47" s="253"/>
      <c r="AH47" s="253"/>
      <c r="AI47" s="64"/>
      <c r="AN47" s="150"/>
      <c r="AO47" s="148"/>
      <c r="AP47" s="145"/>
      <c r="AQ47" s="145"/>
      <c r="AR47" s="145"/>
      <c r="AS47" s="145"/>
      <c r="AT47" s="145"/>
      <c r="AU47" s="145"/>
      <c r="AV47" s="145"/>
      <c r="AW47" s="145"/>
      <c r="AX47" s="145"/>
      <c r="AY47" s="145"/>
      <c r="AZ47" s="145"/>
      <c r="BA47" s="145"/>
      <c r="BB47" s="145"/>
      <c r="BC47" s="145"/>
      <c r="BD47" s="145"/>
      <c r="BE47" s="145"/>
      <c r="BF47" s="145"/>
      <c r="BG47" s="145"/>
      <c r="BH47" s="145"/>
      <c r="BI47" s="145"/>
      <c r="BJ47" s="145"/>
      <c r="BK47" s="145"/>
      <c r="BL47" s="145"/>
      <c r="BM47" s="145"/>
      <c r="BN47" s="145"/>
      <c r="BO47" s="145"/>
      <c r="BP47" s="145"/>
      <c r="BQ47" s="145"/>
      <c r="BR47" s="145"/>
      <c r="BS47" s="145"/>
      <c r="BT47" s="145"/>
      <c r="BU47" s="145"/>
      <c r="BV47" s="145"/>
      <c r="BW47" s="145"/>
      <c r="BX47" s="145"/>
      <c r="BY47" s="145"/>
      <c r="BZ47" s="145"/>
    </row>
    <row r="48" spans="1:96" ht="25.2" customHeight="1" x14ac:dyDescent="0.35">
      <c r="A48" s="74"/>
      <c r="B48" s="74"/>
      <c r="C48" s="74"/>
      <c r="D48" s="74"/>
      <c r="E48" s="75"/>
      <c r="F48" s="75"/>
      <c r="G48" s="75"/>
      <c r="H48" s="75"/>
      <c r="I48" s="101"/>
      <c r="J48" s="186" t="s">
        <v>396</v>
      </c>
      <c r="K48" s="90"/>
      <c r="L48" s="115">
        <f>SUM('Tree Unemployed'!L48,'Tree Sick'!L48,'Tree Inactive'!L48,'Tree Other'!L48,'Tree No Benefits'!L48)</f>
        <v>125904.04215251055</v>
      </c>
      <c r="M48" s="85"/>
      <c r="N48" s="77"/>
      <c r="O48" s="77"/>
      <c r="P48" s="77"/>
      <c r="Q48" s="78"/>
      <c r="R48" s="79"/>
      <c r="S48" s="78"/>
      <c r="T48" s="118"/>
      <c r="U48" s="158"/>
      <c r="V48" s="209"/>
      <c r="W48" s="164"/>
      <c r="X48" s="171"/>
      <c r="Y48" s="171"/>
      <c r="Z48" s="209"/>
      <c r="AA48" s="164"/>
      <c r="AB48" s="171"/>
      <c r="AC48" s="171"/>
      <c r="AD48" s="171"/>
      <c r="AE48" s="171"/>
      <c r="AF48" s="171"/>
      <c r="AG48" s="251"/>
      <c r="AH48" s="251"/>
      <c r="AI48" s="64"/>
      <c r="AN48" s="150"/>
      <c r="AO48" s="148"/>
      <c r="AP48" s="145"/>
      <c r="AQ48" s="145"/>
      <c r="AR48" s="145"/>
      <c r="AS48" s="145"/>
      <c r="AT48" s="145"/>
      <c r="AU48" s="145"/>
      <c r="AV48" s="145"/>
      <c r="AW48" s="145"/>
      <c r="AX48" s="145"/>
      <c r="AY48" s="145"/>
      <c r="AZ48" s="145"/>
      <c r="BA48" s="145"/>
      <c r="BB48" s="145"/>
      <c r="BC48" s="145"/>
      <c r="BD48" s="145"/>
      <c r="BE48" s="145"/>
      <c r="BF48" s="145"/>
      <c r="BG48" s="145"/>
      <c r="BH48" s="145"/>
      <c r="BI48" s="145"/>
      <c r="BJ48" s="145"/>
      <c r="BK48" s="145"/>
      <c r="BL48" s="145"/>
      <c r="BM48" s="145"/>
      <c r="BN48" s="145"/>
      <c r="BO48" s="145"/>
      <c r="BP48" s="145"/>
      <c r="BQ48" s="145"/>
      <c r="BR48" s="145"/>
      <c r="BS48" s="145"/>
      <c r="BT48" s="145"/>
      <c r="BU48" s="145"/>
      <c r="BV48" s="145"/>
      <c r="BW48" s="145"/>
      <c r="BX48" s="145"/>
      <c r="BY48" s="145"/>
      <c r="BZ48" s="145"/>
    </row>
    <row r="49" spans="1:78" ht="25.2" customHeight="1" x14ac:dyDescent="0.35">
      <c r="A49" s="74"/>
      <c r="B49" s="74"/>
      <c r="C49" s="74"/>
      <c r="D49" s="74"/>
      <c r="E49" s="75"/>
      <c r="F49" s="75"/>
      <c r="G49" s="75"/>
      <c r="H49" s="75"/>
      <c r="I49" s="76"/>
      <c r="J49" s="76" t="s">
        <v>412</v>
      </c>
      <c r="K49" s="76">
        <f>('Tree Unemployed'!K49*'Benefit Groups by HC'!B2)+('Tree Inactive'!K49*'Benefit Groups by HC'!D2)+('Tree Sick'!K49*'Benefit Groups by HC'!C2)+('Tree Other'!K49*'Benefit Groups by HC'!E2)+('Tree No Benefits'!K49*'Benefit Groups by HC'!F2)</f>
        <v>12.642499326408425</v>
      </c>
      <c r="L49" s="76"/>
      <c r="M49" s="85"/>
      <c r="N49" s="77"/>
      <c r="O49" s="77"/>
      <c r="P49" s="77"/>
      <c r="Q49" s="80"/>
      <c r="R49" s="188" t="s">
        <v>408</v>
      </c>
      <c r="S49" s="80"/>
      <c r="T49" s="117">
        <f>SUM('Tree Unemployed'!T49,'Tree Sick'!T49,'Tree Inactive'!T49,'Tree Other'!T49,'Tree No Benefits'!T49)</f>
        <v>8673.1514341199436</v>
      </c>
      <c r="U49" s="176">
        <f>T49/C28</f>
        <v>3.0012378083577942E-3</v>
      </c>
      <c r="V49" s="208">
        <f>S50+O52+K49+G42</f>
        <v>37.196240989226723</v>
      </c>
      <c r="W49" s="168">
        <f>52-V49</f>
        <v>14.803759010773277</v>
      </c>
      <c r="X49" s="169" t="e">
        <f>(((V49*#REF!)/52))+((W49*#REF!)/52)</f>
        <v>#REF!</v>
      </c>
      <c r="Y49" s="169" t="e">
        <f t="shared" si="3"/>
        <v>#REF!</v>
      </c>
      <c r="Z49" s="208">
        <f>T49</f>
        <v>8673.1514341199436</v>
      </c>
      <c r="AA49" s="168">
        <f>('Tree No Benefits'!Z49/'Tree Total'!Z49)*'Tree No Benefits'!AA49+('Tree Other'!Z49/'Tree Total'!Z49)*'Tree Other'!AA49+('Tree Inactive'!Z49/'Tree Total'!Z49)*'Tree Inactive'!AA49+('Tree Sick'!Z49/'Tree Total'!Z49)*'Tree Sick'!AA49+('Tree Unemployed'!Z49/'Tree Total'!Z49)*'Tree Unemployed'!AA49</f>
        <v>38.826164123514161</v>
      </c>
      <c r="AB49" s="171">
        <f t="shared" si="5"/>
        <v>13.173835876485839</v>
      </c>
      <c r="AC49" s="171" t="e">
        <f>(((AA49*#REF!)/52))+((AB49*#REF!)/52)</f>
        <v>#REF!</v>
      </c>
      <c r="AD49" s="171" t="e">
        <f t="shared" si="6"/>
        <v>#REF!</v>
      </c>
      <c r="AE49" s="171">
        <f>('Tree No Benefits'!Z49/'Tree Total'!Z49)*'Tree No Benefits'!AE49+('Tree Other'!Z49/'Tree Total'!Z49)*'Tree Other'!AE49+('Tree Inactive'!Z49/'Tree Total'!Z49)*'Tree Inactive'!AE49+('Tree Sick'!Z49/'Tree Total'!Z49)*'Tree Sick'!AE49+('Tree Unemployed'!Z49/'Tree Total'!Z49)*'Tree Unemployed'!AE49</f>
        <v>22.617779506541776</v>
      </c>
      <c r="AF49" s="171">
        <f>('Tree No Benefits'!Z49/'Tree Total'!Z49)*'Tree No Benefits'!AF49+('Tree Other'!Z49/'Tree Total'!Z49)*'Tree Other'!AF49+('Tree Inactive'!Z49/'Tree Total'!Z49)*'Tree Inactive'!AF49+('Tree Sick'!Z49/'Tree Total'!Z49)*'Tree Sick'!AF49+('Tree Unemployed'!Z49/'Tree Total'!Z49)*'Tree Unemployed'!AF49</f>
        <v>193.81650481372279</v>
      </c>
      <c r="AG49" s="251">
        <f t="shared" si="7"/>
        <v>7525.1514257434737</v>
      </c>
      <c r="AH49" s="251">
        <f t="shared" si="4"/>
        <v>65266777.880156748</v>
      </c>
      <c r="AI49" s="64"/>
      <c r="AN49" s="150"/>
      <c r="AO49" s="148"/>
      <c r="AP49" s="145"/>
      <c r="AQ49" s="145"/>
      <c r="AR49" s="145"/>
      <c r="AS49" s="145"/>
      <c r="AT49" s="145"/>
      <c r="AU49" s="145"/>
      <c r="AV49" s="145"/>
      <c r="AW49" s="145"/>
      <c r="AX49" s="145"/>
      <c r="AY49" s="145"/>
      <c r="AZ49" s="145"/>
      <c r="BA49" s="145"/>
      <c r="BB49" s="145"/>
      <c r="BC49" s="145"/>
      <c r="BD49" s="145"/>
      <c r="BE49" s="145"/>
      <c r="BF49" s="145"/>
      <c r="BG49" s="145"/>
      <c r="BH49" s="145"/>
      <c r="BI49" s="145"/>
      <c r="BJ49" s="145"/>
      <c r="BK49" s="145"/>
      <c r="BL49" s="145"/>
      <c r="BM49" s="145"/>
      <c r="BN49" s="145"/>
      <c r="BO49" s="145"/>
      <c r="BP49" s="145"/>
      <c r="BQ49" s="145"/>
      <c r="BR49" s="145"/>
      <c r="BS49" s="145"/>
      <c r="BT49" s="145"/>
      <c r="BU49" s="145"/>
      <c r="BV49" s="145"/>
      <c r="BW49" s="145"/>
      <c r="BX49" s="145"/>
      <c r="BY49" s="145"/>
      <c r="BZ49" s="145"/>
    </row>
    <row r="50" spans="1:78" ht="25.2" customHeight="1" x14ac:dyDescent="0.35">
      <c r="A50" s="74"/>
      <c r="B50" s="74"/>
      <c r="C50" s="74"/>
      <c r="D50" s="74"/>
      <c r="E50" s="75"/>
      <c r="F50" s="75"/>
      <c r="G50" s="75"/>
      <c r="H50" s="75"/>
      <c r="I50" s="76"/>
      <c r="J50" s="76"/>
      <c r="K50" s="76"/>
      <c r="L50" s="76"/>
      <c r="M50" s="85"/>
      <c r="N50" s="81"/>
      <c r="O50" s="77"/>
      <c r="P50" s="77"/>
      <c r="Q50" s="82"/>
      <c r="R50" s="78" t="s">
        <v>412</v>
      </c>
      <c r="S50" s="78">
        <f>('Tree Unemployed'!S50*'Benefit Groups by HC'!B2)+('Tree Inactive'!S50*'Benefit Groups by HC'!D2)+('Tree Sick'!S50*'Benefit Groups by HC'!C2)+('Tree Other'!S50*'Benefit Groups by HC'!E2)+('Tree No Benefits'!S50*'Benefit Groups by HC'!F2)</f>
        <v>3.4525964311200164</v>
      </c>
      <c r="T50" s="118"/>
      <c r="U50" s="158"/>
      <c r="V50" s="209"/>
      <c r="W50" s="164"/>
      <c r="X50" s="171"/>
      <c r="Y50" s="171"/>
      <c r="Z50" s="209"/>
      <c r="AA50" s="164"/>
      <c r="AB50" s="229"/>
      <c r="AC50" s="229"/>
      <c r="AD50" s="229"/>
      <c r="AE50" s="229"/>
      <c r="AF50" s="229"/>
      <c r="AG50" s="253"/>
      <c r="AH50" s="253"/>
      <c r="AI50" s="64"/>
      <c r="AN50" s="150"/>
      <c r="AO50" s="148"/>
      <c r="AP50" s="145"/>
      <c r="AQ50" s="145"/>
      <c r="AR50" s="145"/>
      <c r="AS50" s="145"/>
      <c r="AT50" s="145"/>
      <c r="AU50" s="145"/>
      <c r="AV50" s="145"/>
      <c r="AW50" s="145"/>
      <c r="AX50" s="145"/>
      <c r="AY50" s="145"/>
      <c r="AZ50" s="145"/>
      <c r="BA50" s="145"/>
      <c r="BB50" s="145"/>
      <c r="BC50" s="145"/>
      <c r="BD50" s="145"/>
      <c r="BE50" s="145"/>
      <c r="BF50" s="145"/>
      <c r="BG50" s="145"/>
      <c r="BH50" s="145"/>
      <c r="BI50" s="145"/>
      <c r="BJ50" s="145"/>
      <c r="BK50" s="145"/>
      <c r="BL50" s="145"/>
      <c r="BM50" s="145"/>
      <c r="BN50" s="145"/>
      <c r="BO50" s="145"/>
      <c r="BP50" s="145"/>
      <c r="BQ50" s="145"/>
      <c r="BR50" s="145"/>
      <c r="BS50" s="145"/>
      <c r="BT50" s="145"/>
      <c r="BU50" s="145"/>
      <c r="BV50" s="145"/>
      <c r="BW50" s="145"/>
      <c r="BX50" s="145"/>
      <c r="BY50" s="145"/>
      <c r="BZ50" s="145"/>
    </row>
    <row r="51" spans="1:78" ht="25.2" customHeight="1" x14ac:dyDescent="0.35">
      <c r="A51" s="74"/>
      <c r="B51" s="74"/>
      <c r="C51" s="74"/>
      <c r="D51" s="74"/>
      <c r="E51" s="75"/>
      <c r="F51" s="75"/>
      <c r="G51" s="75"/>
      <c r="H51" s="75"/>
      <c r="I51" s="76"/>
      <c r="J51" s="76"/>
      <c r="K51" s="76"/>
      <c r="L51" s="76"/>
      <c r="M51" s="93"/>
      <c r="N51" s="187" t="s">
        <v>396</v>
      </c>
      <c r="O51" s="83"/>
      <c r="P51" s="116">
        <f>SUM('Tree Unemployed'!P51,'Tree Sick'!P51,'Tree Inactive'!P51,'Tree Other'!P51,'Tree No Benefits'!P51)</f>
        <v>109079.48301044619</v>
      </c>
      <c r="Q51" s="82"/>
      <c r="R51" s="79"/>
      <c r="S51" s="78"/>
      <c r="T51" s="118"/>
      <c r="U51" s="158"/>
      <c r="V51" s="209"/>
      <c r="W51" s="164"/>
      <c r="X51" s="171"/>
      <c r="Y51" s="171"/>
      <c r="Z51" s="209"/>
      <c r="AA51" s="164"/>
      <c r="AB51" s="171"/>
      <c r="AC51" s="171"/>
      <c r="AD51" s="171"/>
      <c r="AE51" s="171"/>
      <c r="AF51" s="171"/>
      <c r="AG51" s="251"/>
      <c r="AH51" s="251"/>
      <c r="AI51" s="64"/>
      <c r="AN51" s="150"/>
      <c r="AO51" s="148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</row>
    <row r="52" spans="1:78" ht="25.2" customHeight="1" x14ac:dyDescent="0.35">
      <c r="A52" s="74"/>
      <c r="B52" s="74"/>
      <c r="C52" s="74"/>
      <c r="D52" s="74"/>
      <c r="E52" s="75"/>
      <c r="F52" s="75"/>
      <c r="G52" s="75"/>
      <c r="H52" s="75"/>
      <c r="I52" s="76"/>
      <c r="J52" s="76"/>
      <c r="K52" s="76"/>
      <c r="L52" s="76"/>
      <c r="M52" s="77"/>
      <c r="N52" s="77" t="s">
        <v>412</v>
      </c>
      <c r="O52" s="77">
        <f>('Tree Unemployed'!O52*'Benefit Groups by HC'!B2)+('Tree Inactive'!O52*'Benefit Groups by HC'!D2)+('Tree Sick'!O52*'Benefit Groups by HC'!C2)+('Tree Other'!O52*'Benefit Groups by HC'!E2)+('Tree No Benefits'!O52*'Benefit Groups by HC'!F2)</f>
        <v>12.189006694013019</v>
      </c>
      <c r="P52" s="77"/>
      <c r="Q52" s="86"/>
      <c r="R52" s="188" t="s">
        <v>396</v>
      </c>
      <c r="S52" s="80"/>
      <c r="T52" s="117">
        <f>SUM('Tree Unemployed'!T52,'Tree Sick'!T52,'Tree Inactive'!T52,'Tree Other'!T52,'Tree No Benefits'!T52)</f>
        <v>100406.33157632625</v>
      </c>
      <c r="U52" s="176">
        <f>T52/C28</f>
        <v>3.4744381072363509E-2</v>
      </c>
      <c r="V52" s="208">
        <f>S53+O52+K49+G42</f>
        <v>46.590165260675896</v>
      </c>
      <c r="W52" s="168">
        <f>52-V52</f>
        <v>5.4098347393241042</v>
      </c>
      <c r="X52" s="169" t="e">
        <f>(((V52*#REF!)/52))+((W52*#REF!)/52)</f>
        <v>#REF!</v>
      </c>
      <c r="Y52" s="169" t="e">
        <f t="shared" si="3"/>
        <v>#REF!</v>
      </c>
      <c r="Z52" s="208">
        <f>T52</f>
        <v>100406.33157632625</v>
      </c>
      <c r="AA52" s="168">
        <f>('Tree No Benefits'!Z52/'Tree Total'!Z52)*'Tree No Benefits'!AA52+('Tree Other'!Z52/'Tree Total'!Z52)*'Tree Other'!AA52+('Tree Inactive'!Z52/'Tree Total'!Z52)*'Tree Inactive'!AA52+('Tree Sick'!Z52/'Tree Total'!Z52)*'Tree Sick'!AA52+('Tree Unemployed'!Z52/'Tree Total'!Z52)*'Tree Unemployed'!AA52</f>
        <v>47.282034168601861</v>
      </c>
      <c r="AB52" s="169">
        <f t="shared" si="5"/>
        <v>4.7179658313981392</v>
      </c>
      <c r="AC52" s="171" t="e">
        <f>(((AA52*#REF!)/52))+((AB52*#REF!)/52)</f>
        <v>#REF!</v>
      </c>
      <c r="AD52" s="171" t="e">
        <f t="shared" si="6"/>
        <v>#REF!</v>
      </c>
      <c r="AE52" s="169">
        <f>('Tree No Benefits'!Z52/'Tree Total'!Z52)*'Tree No Benefits'!AE52+('Tree Other'!Z52/'Tree Total'!Z52)*'Tree Other'!AE52+('Tree Inactive'!Z52/'Tree Total'!Z52)*'Tree Inactive'!AE52+('Tree Sick'!Z52/'Tree Total'!Z52)*'Tree Sick'!AE52+('Tree Unemployed'!Z52/'Tree Total'!Z52)*'Tree Unemployed'!AE52</f>
        <v>25.571428992286641</v>
      </c>
      <c r="AF52" s="169">
        <f>('Tree No Benefits'!Z52/'Tree Total'!Z52)*'Tree No Benefits'!AF52+('Tree Other'!Z52/'Tree Total'!Z52)*'Tree Other'!AF52+('Tree Inactive'!Z52/'Tree Total'!Z52)*'Tree Inactive'!AF52+('Tree Sick'!Z52/'Tree Total'!Z52)*'Tree Sick'!AF52+('Tree Unemployed'!Z52/'Tree Total'!Z52)*'Tree Unemployed'!AF52</f>
        <v>289.15437671305364</v>
      </c>
      <c r="AG52" s="249">
        <f t="shared" si="7"/>
        <v>13671.807119747376</v>
      </c>
      <c r="AH52" s="249">
        <f t="shared" si="4"/>
        <v>1372735998.9129331</v>
      </c>
      <c r="AI52" s="64"/>
      <c r="AN52" s="150"/>
      <c r="AO52" s="148"/>
      <c r="AP52" s="145"/>
      <c r="AQ52" s="145"/>
      <c r="AR52" s="145"/>
      <c r="AS52" s="145"/>
      <c r="AT52" s="145"/>
      <c r="AU52" s="145"/>
      <c r="AV52" s="145"/>
      <c r="AW52" s="145"/>
      <c r="AX52" s="145"/>
      <c r="AY52" s="145"/>
      <c r="AZ52" s="145"/>
      <c r="BA52" s="145"/>
      <c r="BB52" s="145"/>
      <c r="BC52" s="145"/>
      <c r="BD52" s="145"/>
      <c r="BE52" s="145"/>
      <c r="BF52" s="145"/>
      <c r="BG52" s="145"/>
      <c r="BH52" s="145"/>
      <c r="BI52" s="145"/>
      <c r="BJ52" s="145"/>
      <c r="BK52" s="145"/>
      <c r="BL52" s="145"/>
      <c r="BM52" s="145"/>
      <c r="BN52" s="145"/>
      <c r="BO52" s="145"/>
      <c r="BP52" s="145"/>
      <c r="BQ52" s="145"/>
      <c r="BR52" s="145"/>
      <c r="BS52" s="145"/>
      <c r="BT52" s="145"/>
      <c r="BU52" s="145"/>
      <c r="BV52" s="145"/>
      <c r="BW52" s="145"/>
      <c r="BX52" s="145"/>
      <c r="BY52" s="145"/>
      <c r="BZ52" s="145"/>
    </row>
    <row r="53" spans="1:78" ht="25.2" customHeight="1" x14ac:dyDescent="0.45">
      <c r="A53" s="108"/>
      <c r="B53" s="108"/>
      <c r="C53" s="108"/>
      <c r="D53" s="108"/>
      <c r="E53" s="109"/>
      <c r="F53" s="109"/>
      <c r="G53" s="109"/>
      <c r="H53" s="109"/>
      <c r="I53" s="110"/>
      <c r="J53" s="110"/>
      <c r="K53" s="110"/>
      <c r="L53" s="110"/>
      <c r="M53" s="111"/>
      <c r="N53" s="111"/>
      <c r="O53" s="111"/>
      <c r="P53" s="111"/>
      <c r="Q53" s="112"/>
      <c r="R53" s="112" t="s">
        <v>412</v>
      </c>
      <c r="S53" s="159">
        <f>('Tree Unemployed'!S53*'Benefit Groups by HC'!B2)+('Tree Inactive'!S53*'Benefit Groups by HC'!D2)+('Tree Sick'!S53*'Benefit Groups by HC'!C2)+('Tree Other'!S53*'Benefit Groups by HC'!E2)+('Tree No Benefits'!S53*'Benefit Groups by HC'!F2)</f>
        <v>12.846520702569187</v>
      </c>
      <c r="T53" s="126"/>
      <c r="W53" s="167"/>
      <c r="AA53" s="205"/>
      <c r="AC53" s="247"/>
      <c r="AD53" s="247"/>
      <c r="AN53" s="150"/>
      <c r="AO53" s="148"/>
      <c r="AP53" s="145"/>
      <c r="AQ53" s="145"/>
      <c r="AR53" s="145"/>
      <c r="AS53" s="145"/>
      <c r="AT53" s="145"/>
      <c r="AU53" s="145"/>
      <c r="AV53" s="145"/>
      <c r="AW53" s="145"/>
      <c r="AX53" s="145"/>
      <c r="AY53" s="145"/>
      <c r="AZ53" s="145"/>
      <c r="BA53" s="145"/>
      <c r="BB53" s="145"/>
      <c r="BC53" s="145"/>
      <c r="BD53" s="145"/>
      <c r="BE53" s="145"/>
      <c r="BF53" s="145"/>
      <c r="BG53" s="145"/>
      <c r="BH53" s="145"/>
      <c r="BI53" s="145"/>
      <c r="BJ53" s="145"/>
      <c r="BK53" s="145"/>
      <c r="BL53" s="145"/>
      <c r="BM53" s="145"/>
      <c r="BN53" s="145"/>
      <c r="BO53" s="145"/>
      <c r="BP53" s="145"/>
      <c r="BQ53" s="145"/>
      <c r="BR53" s="145"/>
      <c r="BS53" s="145"/>
      <c r="BT53" s="145"/>
      <c r="BU53" s="145"/>
      <c r="BV53" s="145"/>
      <c r="BW53" s="145"/>
      <c r="BX53" s="145"/>
      <c r="BY53" s="145"/>
      <c r="BZ53" s="145"/>
    </row>
    <row r="54" spans="1:78" ht="25.2" customHeight="1" x14ac:dyDescent="0.45">
      <c r="U54" s="162"/>
      <c r="AN54" s="150"/>
      <c r="AO54" s="148"/>
      <c r="AP54" s="145"/>
      <c r="AQ54" s="145"/>
      <c r="AR54" s="145"/>
      <c r="AS54" s="145"/>
      <c r="AT54" s="145"/>
      <c r="AU54" s="145"/>
      <c r="AV54" s="145"/>
      <c r="AW54" s="145"/>
      <c r="AX54" s="145"/>
      <c r="AY54" s="145"/>
      <c r="AZ54" s="145"/>
      <c r="BA54" s="145"/>
      <c r="BB54" s="145"/>
      <c r="BC54" s="145"/>
      <c r="BD54" s="145"/>
      <c r="BE54" s="145"/>
      <c r="BF54" s="145"/>
      <c r="BG54" s="145"/>
      <c r="BH54" s="145"/>
      <c r="BI54" s="145"/>
      <c r="BJ54" s="145"/>
      <c r="BK54" s="145"/>
      <c r="BL54" s="145"/>
      <c r="BM54" s="145"/>
      <c r="BN54" s="145"/>
      <c r="BO54" s="145"/>
      <c r="BP54" s="145"/>
      <c r="BQ54" s="145"/>
      <c r="BR54" s="145"/>
      <c r="BS54" s="145"/>
      <c r="BT54" s="145"/>
      <c r="BU54" s="145"/>
      <c r="BV54" s="145"/>
      <c r="BW54" s="145"/>
      <c r="BX54" s="145"/>
      <c r="BY54" s="145"/>
      <c r="BZ54" s="145"/>
    </row>
    <row r="55" spans="1:78" ht="25.2" customHeight="1" x14ac:dyDescent="0.45">
      <c r="U55" s="162"/>
      <c r="V55" s="166"/>
      <c r="W55" s="166"/>
      <c r="X55" s="166"/>
      <c r="Y55" s="166"/>
      <c r="Z55" s="166">
        <f>SUM(Z8:Z53)</f>
        <v>406003.39644392836</v>
      </c>
      <c r="AA55" s="166"/>
      <c r="AB55" s="166"/>
      <c r="AC55" s="166"/>
      <c r="AD55" s="166"/>
      <c r="AE55" s="166"/>
      <c r="AF55" s="166"/>
      <c r="AG55" s="166"/>
      <c r="AN55" s="150"/>
      <c r="AO55" s="148"/>
      <c r="AP55" s="145"/>
      <c r="AQ55" s="145"/>
      <c r="AR55" s="145"/>
      <c r="AS55" s="145"/>
      <c r="AT55" s="145"/>
      <c r="AU55" s="145"/>
      <c r="AV55" s="145"/>
      <c r="AW55" s="145"/>
      <c r="AX55" s="145"/>
      <c r="AY55" s="145"/>
      <c r="AZ55" s="145"/>
      <c r="BA55" s="145"/>
      <c r="BB55" s="145"/>
      <c r="BC55" s="145"/>
      <c r="BD55" s="145"/>
      <c r="BE55" s="145"/>
      <c r="BF55" s="145"/>
      <c r="BG55" s="145"/>
      <c r="BH55" s="145"/>
      <c r="BI55" s="145"/>
      <c r="BJ55" s="145"/>
      <c r="BK55" s="145"/>
      <c r="BL55" s="145"/>
      <c r="BM55" s="145"/>
      <c r="BN55" s="145"/>
      <c r="BO55" s="145"/>
      <c r="BP55" s="145"/>
      <c r="BQ55" s="145"/>
      <c r="BR55" s="145"/>
      <c r="BS55" s="145"/>
      <c r="BT55" s="145"/>
      <c r="BU55" s="145"/>
      <c r="BV55" s="145"/>
      <c r="BW55" s="145"/>
      <c r="BX55" s="145"/>
      <c r="BY55" s="145"/>
      <c r="BZ55" s="145"/>
    </row>
    <row r="56" spans="1:78" ht="25.2" customHeight="1" x14ac:dyDescent="0.45">
      <c r="A56" s="64"/>
      <c r="B56" s="120"/>
      <c r="C56" s="120" t="s">
        <v>390</v>
      </c>
      <c r="D56" s="120" t="s">
        <v>391</v>
      </c>
      <c r="E56" s="120" t="s">
        <v>392</v>
      </c>
      <c r="F56" s="120" t="s">
        <v>393</v>
      </c>
      <c r="AN56" s="150"/>
      <c r="AO56" s="148"/>
      <c r="AP56" s="145"/>
      <c r="AQ56" s="145"/>
      <c r="AR56" s="145"/>
      <c r="AS56" s="145"/>
      <c r="AT56" s="145"/>
      <c r="AU56" s="145"/>
      <c r="AV56" s="145"/>
      <c r="AW56" s="145"/>
      <c r="AX56" s="145"/>
      <c r="AY56" s="145"/>
      <c r="AZ56" s="145"/>
      <c r="BA56" s="145"/>
      <c r="BB56" s="145"/>
      <c r="BC56" s="145"/>
      <c r="BD56" s="145"/>
      <c r="BE56" s="145"/>
      <c r="BF56" s="145"/>
      <c r="BG56" s="145"/>
      <c r="BH56" s="145"/>
      <c r="BI56" s="145"/>
      <c r="BJ56" s="145"/>
      <c r="BK56" s="145"/>
      <c r="BL56" s="145"/>
      <c r="BM56" s="145"/>
      <c r="BN56" s="145"/>
      <c r="BO56" s="145"/>
      <c r="BP56" s="145"/>
      <c r="BQ56" s="145"/>
      <c r="BR56" s="145"/>
      <c r="BS56" s="145"/>
      <c r="BT56" s="145"/>
      <c r="BU56" s="145"/>
      <c r="BV56" s="145"/>
      <c r="BW56" s="145"/>
      <c r="BX56" s="145"/>
      <c r="BY56" s="145"/>
      <c r="BZ56" s="145"/>
    </row>
    <row r="57" spans="1:78" ht="25.2" customHeight="1" x14ac:dyDescent="0.45">
      <c r="A57" s="448" t="s">
        <v>8</v>
      </c>
      <c r="B57" s="448"/>
      <c r="C57" s="136">
        <f>$C$28</f>
        <v>2889858.1145309792</v>
      </c>
      <c r="D57" s="136">
        <f t="shared" ref="D57:E57" si="8">$C$28</f>
        <v>2889858.1145309792</v>
      </c>
      <c r="E57" s="136">
        <f t="shared" si="8"/>
        <v>2889858.1145309792</v>
      </c>
      <c r="F57" s="136">
        <f>$C$28</f>
        <v>2889858.1145309792</v>
      </c>
      <c r="AN57" s="150"/>
      <c r="AO57" s="148"/>
      <c r="AP57" s="145"/>
      <c r="AQ57" s="145"/>
      <c r="AR57" s="145"/>
      <c r="AS57" s="145"/>
      <c r="AT57" s="145"/>
      <c r="AU57" s="145"/>
      <c r="AV57" s="145"/>
      <c r="AW57" s="145"/>
      <c r="AX57" s="145"/>
      <c r="AY57" s="145"/>
      <c r="AZ57" s="145"/>
      <c r="BA57" s="145"/>
      <c r="BB57" s="145"/>
      <c r="BC57" s="145"/>
      <c r="BD57" s="145"/>
      <c r="BE57" s="145"/>
      <c r="BF57" s="145"/>
      <c r="BG57" s="145"/>
      <c r="BH57" s="145"/>
      <c r="BI57" s="145"/>
      <c r="BJ57" s="145"/>
      <c r="BK57" s="145"/>
      <c r="BL57" s="145"/>
      <c r="BM57" s="145"/>
      <c r="BN57" s="145"/>
      <c r="BO57" s="145"/>
      <c r="BP57" s="145"/>
      <c r="BQ57" s="145"/>
      <c r="BR57" s="145"/>
      <c r="BS57" s="145"/>
      <c r="BT57" s="145"/>
      <c r="BU57" s="145"/>
      <c r="BV57" s="145"/>
      <c r="BW57" s="145"/>
      <c r="BX57" s="145"/>
      <c r="BY57" s="145"/>
      <c r="BZ57" s="145"/>
    </row>
    <row r="58" spans="1:78" ht="25.2" customHeight="1" x14ac:dyDescent="0.45">
      <c r="A58" s="448" t="s">
        <v>406</v>
      </c>
      <c r="B58" s="448"/>
      <c r="C58" s="136">
        <f>H41</f>
        <v>157572.37010491625</v>
      </c>
      <c r="D58" s="136">
        <f>L24+L48</f>
        <v>224333.7064876993</v>
      </c>
      <c r="E58" s="136">
        <f>P15+P27+P39+P51</f>
        <v>280813.42029063829</v>
      </c>
      <c r="F58" s="136">
        <f>T10+T16+T22+T28+T34+T40+T46+T52</f>
        <v>331638.23725701752</v>
      </c>
      <c r="R58" s="113"/>
      <c r="AN58" s="150"/>
      <c r="AO58" s="148"/>
      <c r="AP58" s="145"/>
      <c r="AQ58" s="145"/>
      <c r="AR58" s="145"/>
      <c r="AS58" s="145"/>
      <c r="AT58" s="145"/>
      <c r="AU58" s="145"/>
      <c r="AV58" s="145"/>
      <c r="AW58" s="145"/>
      <c r="AX58" s="145"/>
      <c r="AY58" s="145"/>
      <c r="AZ58" s="145"/>
      <c r="BA58" s="145"/>
      <c r="BB58" s="145"/>
      <c r="BC58" s="145"/>
      <c r="BD58" s="145"/>
      <c r="BE58" s="145"/>
      <c r="BF58" s="145"/>
      <c r="BG58" s="145"/>
      <c r="BH58" s="145"/>
      <c r="BI58" s="145"/>
      <c r="BJ58" s="145"/>
      <c r="BK58" s="145"/>
      <c r="BL58" s="145"/>
      <c r="BM58" s="145"/>
      <c r="BN58" s="145"/>
      <c r="BO58" s="145"/>
      <c r="BP58" s="145"/>
      <c r="BQ58" s="145"/>
      <c r="BR58" s="145"/>
      <c r="BS58" s="145"/>
      <c r="BT58" s="145"/>
      <c r="BU58" s="145"/>
      <c r="BV58" s="145"/>
      <c r="BW58" s="145"/>
      <c r="BX58" s="145"/>
      <c r="BY58" s="145"/>
      <c r="BZ58" s="145"/>
    </row>
    <row r="59" spans="1:78" ht="25.2" customHeight="1" x14ac:dyDescent="0.45">
      <c r="A59" s="448" t="s">
        <v>403</v>
      </c>
      <c r="B59" s="448"/>
      <c r="C59" s="137">
        <f>C58/C57</f>
        <v>5.4525988425729359E-2</v>
      </c>
      <c r="D59" s="137">
        <f t="shared" ref="D59:E59" si="9">D58/D57</f>
        <v>7.7627931059898556E-2</v>
      </c>
      <c r="E59" s="137">
        <f t="shared" si="9"/>
        <v>9.717204414937651E-2</v>
      </c>
      <c r="F59" s="137">
        <f>F58/F57</f>
        <v>0.11475934946060216</v>
      </c>
      <c r="AN59" s="150"/>
      <c r="AO59" s="148"/>
      <c r="AP59" s="145"/>
      <c r="AQ59" s="145"/>
      <c r="AR59" s="145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5"/>
      <c r="BG59" s="145"/>
      <c r="BH59" s="145"/>
      <c r="BI59" s="145"/>
      <c r="BJ59" s="145"/>
      <c r="BK59" s="145"/>
      <c r="BL59" s="145"/>
      <c r="BM59" s="145"/>
      <c r="BN59" s="145"/>
      <c r="BO59" s="145"/>
      <c r="BP59" s="145"/>
      <c r="BQ59" s="145"/>
      <c r="BR59" s="145"/>
      <c r="BS59" s="145"/>
      <c r="BT59" s="145"/>
      <c r="BU59" s="145"/>
      <c r="BV59" s="145"/>
      <c r="BW59" s="145"/>
      <c r="BX59" s="145"/>
      <c r="BY59" s="145"/>
      <c r="BZ59" s="145"/>
    </row>
    <row r="60" spans="1:78" ht="25.2" customHeight="1" x14ac:dyDescent="0.45">
      <c r="A60" s="448" t="s">
        <v>424</v>
      </c>
      <c r="B60" s="448"/>
      <c r="C60" s="193">
        <f>$G$18*($H$17/$C$28)+$G$42*($H$41/$C$28)</f>
        <v>0.51935798268951372</v>
      </c>
      <c r="D60" s="138">
        <f>$K$13*($L$12/$C$28)+$K$25*($L$24/$C$28)+$K$37*($L$36/$C$28)+$K$49*($L$48/$C$28)</f>
        <v>0.9420308025788644</v>
      </c>
      <c r="E60" s="138">
        <f>$O$10*($P$9/$C$28)+$O$16*($P$15/$C$28)+$O$22*($P$21/$C$28)+$O$28*($P$27/$C$28)+$O$34*($P$33/$C$28)+$O$40*($P$39/$C$28)+$O$46*($P$45/$C$28)+$O$52*($P$51/$C$28)</f>
        <v>1.14582947923186</v>
      </c>
      <c r="F60" s="138">
        <f>S8*(T7/C28)+S11*(T10/C28)+S14*(T13/C28)+S17*(T16/C28)+S20*(T19/C28)+S23*(T22/C28)+S26*(T25/C28)+S29*(T28/C28)+S32*(T31/C28) +S35*(T34/C28) +S38*(T37/C28) +S41*(T40/C28) +S44*(T43/C28) +S47*(T46/C28) +S50*(T49/C28) +S53*(T52/C28)</f>
        <v>1.4284310951144401</v>
      </c>
      <c r="AN60" s="150"/>
      <c r="AO60" s="148"/>
      <c r="AP60" s="145"/>
      <c r="AQ60" s="145"/>
      <c r="AR60" s="145"/>
      <c r="AS60" s="145"/>
      <c r="AT60" s="145"/>
      <c r="AU60" s="145"/>
      <c r="AV60" s="145"/>
      <c r="AW60" s="145"/>
      <c r="AX60" s="145"/>
      <c r="AY60" s="145"/>
      <c r="AZ60" s="145"/>
      <c r="BA60" s="145"/>
      <c r="BB60" s="145"/>
      <c r="BC60" s="145"/>
      <c r="BD60" s="145"/>
      <c r="BE60" s="145"/>
      <c r="BF60" s="145"/>
      <c r="BG60" s="145"/>
      <c r="BH60" s="145"/>
      <c r="BI60" s="145"/>
      <c r="BJ60" s="145"/>
      <c r="BK60" s="145"/>
      <c r="BL60" s="145"/>
      <c r="BM60" s="145"/>
      <c r="BN60" s="145"/>
      <c r="BO60" s="145"/>
      <c r="BP60" s="145"/>
      <c r="BQ60" s="145"/>
      <c r="BR60" s="145"/>
      <c r="BS60" s="145"/>
      <c r="BT60" s="145"/>
      <c r="BU60" s="145"/>
      <c r="BV60" s="145"/>
      <c r="BW60" s="145"/>
      <c r="BX60" s="145"/>
      <c r="BY60" s="145"/>
      <c r="BZ60" s="145"/>
    </row>
    <row r="61" spans="1:78" ht="25.2" customHeight="1" x14ac:dyDescent="0.45">
      <c r="A61" s="448" t="s">
        <v>404</v>
      </c>
      <c r="B61" s="448"/>
      <c r="C61" s="154" t="e">
        <f>'Tree Unemployed'!C62+'Tree Inactive'!C62+'Tree Sick'!C62+'Tree Other'!C62+'Tree No Benefits'!C62</f>
        <v>#REF!</v>
      </c>
      <c r="D61" s="154" t="e">
        <f>'Tree Unemployed'!D62+'Tree Inactive'!D62+'Tree Sick'!D62+'Tree Other'!D62+'Tree No Benefits'!D62</f>
        <v>#REF!</v>
      </c>
      <c r="E61" s="154" t="e">
        <f>'Tree Unemployed'!E62+'Tree Inactive'!E62+'Tree Sick'!E62+'Tree Other'!E62+'Tree No Benefits'!E62</f>
        <v>#REF!</v>
      </c>
      <c r="F61" s="154" t="e">
        <f>'Tree Unemployed'!F62+'Tree Inactive'!F62+'Tree Sick'!F62+'Tree Other'!F62+'Tree No Benefits'!F62</f>
        <v>#REF!</v>
      </c>
      <c r="AN61" s="150"/>
      <c r="AO61" s="148"/>
      <c r="AP61" s="145"/>
      <c r="AQ61" s="145"/>
      <c r="AR61" s="145"/>
      <c r="AS61" s="145"/>
      <c r="AT61" s="145"/>
      <c r="AU61" s="145"/>
      <c r="AV61" s="145"/>
      <c r="AW61" s="145"/>
      <c r="AX61" s="145"/>
      <c r="AY61" s="145"/>
      <c r="AZ61" s="145"/>
      <c r="BA61" s="145"/>
      <c r="BB61" s="145"/>
      <c r="BC61" s="145"/>
      <c r="BD61" s="145"/>
      <c r="BE61" s="145"/>
      <c r="BF61" s="145"/>
      <c r="BG61" s="145"/>
      <c r="BH61" s="145"/>
      <c r="BI61" s="145"/>
      <c r="BJ61" s="145"/>
      <c r="BK61" s="145"/>
      <c r="BL61" s="145"/>
      <c r="BM61" s="145"/>
      <c r="BN61" s="145"/>
      <c r="BO61" s="145"/>
      <c r="BP61" s="145"/>
      <c r="BQ61" s="145"/>
      <c r="BR61" s="145"/>
      <c r="BS61" s="145"/>
      <c r="BT61" s="145"/>
      <c r="BU61" s="145"/>
      <c r="BV61" s="145"/>
      <c r="BW61" s="145"/>
      <c r="BX61" s="145"/>
      <c r="BY61" s="145"/>
      <c r="BZ61" s="145"/>
    </row>
    <row r="62" spans="1:78" ht="25.2" customHeight="1" x14ac:dyDescent="0.45">
      <c r="A62" s="448" t="s">
        <v>405</v>
      </c>
      <c r="B62" s="448"/>
      <c r="C62" s="139" t="e">
        <f>'Tree Unemployed'!C64+'Tree Inactive'!C64+'Tree Sick'!C64+'Tree Other'!C64+'Tree No Benefits'!C64</f>
        <v>#REF!</v>
      </c>
      <c r="D62" s="139" t="e">
        <f>'Tree Unemployed'!D64+'Tree Inactive'!D64+'Tree Sick'!D64+'Tree Other'!D64+'Tree No Benefits'!D64</f>
        <v>#REF!</v>
      </c>
      <c r="E62" s="139" t="e">
        <f>'Tree Unemployed'!E64+'Tree Inactive'!E64+'Tree Sick'!E64+'Tree Other'!E64+'Tree No Benefits'!E64</f>
        <v>#REF!</v>
      </c>
      <c r="F62" s="139" t="e">
        <f>'Tree Unemployed'!F64+'Tree Inactive'!F64+'Tree Sick'!F64+'Tree Other'!F64+'Tree No Benefits'!F64</f>
        <v>#REF!</v>
      </c>
      <c r="AN62" s="150"/>
      <c r="AO62" s="148"/>
      <c r="AP62" s="145"/>
      <c r="AQ62" s="145"/>
      <c r="AR62" s="145"/>
      <c r="AS62" s="145"/>
      <c r="AT62" s="145"/>
      <c r="AU62" s="145"/>
      <c r="AV62" s="145"/>
      <c r="AW62" s="145"/>
      <c r="AX62" s="145"/>
      <c r="AY62" s="145"/>
      <c r="AZ62" s="145"/>
      <c r="BA62" s="145"/>
      <c r="BB62" s="145"/>
      <c r="BC62" s="145"/>
      <c r="BD62" s="145"/>
      <c r="BE62" s="145"/>
      <c r="BF62" s="145"/>
      <c r="BG62" s="145"/>
      <c r="BH62" s="145"/>
      <c r="BI62" s="145"/>
      <c r="BJ62" s="145"/>
      <c r="BK62" s="145"/>
      <c r="BL62" s="145"/>
      <c r="BM62" s="145"/>
      <c r="BN62" s="145"/>
      <c r="BO62" s="145"/>
      <c r="BP62" s="145"/>
      <c r="BQ62" s="145"/>
      <c r="BR62" s="145"/>
      <c r="BS62" s="145"/>
      <c r="BT62" s="145"/>
      <c r="BU62" s="145"/>
      <c r="BV62" s="145"/>
      <c r="BW62" s="145"/>
      <c r="BX62" s="145"/>
      <c r="BY62" s="145"/>
      <c r="BZ62" s="145"/>
    </row>
    <row r="63" spans="1:78" ht="25.2" customHeight="1" x14ac:dyDescent="0.45">
      <c r="AN63" s="150"/>
      <c r="AO63" s="148"/>
      <c r="AP63" s="145"/>
      <c r="AQ63" s="145"/>
      <c r="AR63" s="145"/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5"/>
      <c r="BG63" s="145"/>
      <c r="BH63" s="145"/>
      <c r="BI63" s="145"/>
      <c r="BJ63" s="145"/>
      <c r="BK63" s="145"/>
      <c r="BL63" s="145"/>
      <c r="BM63" s="145"/>
      <c r="BN63" s="145"/>
      <c r="BO63" s="145"/>
      <c r="BP63" s="145"/>
      <c r="BQ63" s="145"/>
      <c r="BR63" s="145"/>
      <c r="BS63" s="145"/>
      <c r="BT63" s="145"/>
      <c r="BU63" s="145"/>
      <c r="BV63" s="145"/>
      <c r="BW63" s="145"/>
      <c r="BX63" s="145"/>
      <c r="BY63" s="145"/>
      <c r="BZ63" s="145"/>
    </row>
    <row r="64" spans="1:78" ht="25.2" customHeight="1" x14ac:dyDescent="0.45">
      <c r="AN64" s="150"/>
      <c r="AO64" s="148"/>
      <c r="AP64" s="145"/>
      <c r="AQ64" s="145"/>
      <c r="AR64" s="145"/>
      <c r="AS64" s="145"/>
      <c r="AT64" s="145"/>
      <c r="AU64" s="145"/>
      <c r="AV64" s="145"/>
      <c r="AW64" s="145"/>
      <c r="AX64" s="145"/>
      <c r="AY64" s="145"/>
      <c r="AZ64" s="145"/>
      <c r="BA64" s="145"/>
      <c r="BB64" s="145"/>
      <c r="BC64" s="145"/>
      <c r="BD64" s="145"/>
      <c r="BE64" s="145"/>
      <c r="BF64" s="145"/>
      <c r="BG64" s="145"/>
      <c r="BH64" s="145"/>
      <c r="BI64" s="145"/>
      <c r="BJ64" s="145"/>
      <c r="BK64" s="145"/>
      <c r="BL64" s="145"/>
      <c r="BM64" s="145"/>
      <c r="BN64" s="145"/>
      <c r="BO64" s="145"/>
      <c r="BP64" s="145"/>
      <c r="BQ64" s="145"/>
      <c r="BR64" s="145"/>
      <c r="BS64" s="145"/>
      <c r="BT64" s="145"/>
      <c r="BU64" s="145"/>
      <c r="BV64" s="145"/>
      <c r="BW64" s="145"/>
      <c r="BX64" s="145"/>
      <c r="BY64" s="145"/>
      <c r="BZ64" s="145"/>
    </row>
    <row r="65" spans="1:78" ht="25.2" customHeight="1" x14ac:dyDescent="0.45">
      <c r="AN65" s="150"/>
      <c r="AO65" s="148"/>
      <c r="AP65" s="145"/>
      <c r="AQ65" s="145"/>
      <c r="AR65" s="145"/>
      <c r="AS65" s="145"/>
      <c r="AT65" s="145"/>
      <c r="AU65" s="145"/>
      <c r="AV65" s="145"/>
      <c r="AW65" s="145"/>
      <c r="AX65" s="145"/>
      <c r="AY65" s="145"/>
      <c r="AZ65" s="145"/>
      <c r="BA65" s="145"/>
      <c r="BB65" s="145"/>
      <c r="BC65" s="145"/>
      <c r="BD65" s="145"/>
      <c r="BE65" s="145"/>
      <c r="BF65" s="145"/>
      <c r="BG65" s="145"/>
      <c r="BH65" s="145"/>
      <c r="BI65" s="145"/>
      <c r="BJ65" s="145"/>
      <c r="BK65" s="145"/>
      <c r="BL65" s="145"/>
      <c r="BM65" s="145"/>
      <c r="BN65" s="145"/>
      <c r="BO65" s="145"/>
      <c r="BP65" s="145"/>
      <c r="BQ65" s="145"/>
      <c r="BR65" s="145"/>
      <c r="BS65" s="145"/>
      <c r="BT65" s="145"/>
      <c r="BU65" s="145"/>
      <c r="BV65" s="145"/>
      <c r="BW65" s="145"/>
      <c r="BX65" s="145"/>
      <c r="BY65" s="145"/>
      <c r="BZ65" s="145"/>
    </row>
    <row r="66" spans="1:78" ht="25.2" customHeight="1" x14ac:dyDescent="0.45">
      <c r="AN66" s="150"/>
      <c r="AO66" s="148"/>
      <c r="AP66" s="145"/>
      <c r="AQ66" s="145"/>
      <c r="AR66" s="145"/>
      <c r="AS66" s="145"/>
      <c r="AT66" s="145"/>
      <c r="AU66" s="145"/>
      <c r="AV66" s="145"/>
      <c r="AW66" s="145"/>
      <c r="AX66" s="145"/>
      <c r="AY66" s="145"/>
      <c r="AZ66" s="145"/>
      <c r="BA66" s="145"/>
      <c r="BB66" s="145"/>
      <c r="BC66" s="145"/>
      <c r="BD66" s="145"/>
      <c r="BE66" s="145"/>
      <c r="BF66" s="145"/>
      <c r="BG66" s="145"/>
      <c r="BH66" s="145"/>
      <c r="BI66" s="145"/>
      <c r="BJ66" s="145"/>
      <c r="BK66" s="145"/>
      <c r="BL66" s="145"/>
      <c r="BM66" s="145"/>
      <c r="BN66" s="145"/>
      <c r="BO66" s="145"/>
      <c r="BP66" s="145"/>
      <c r="BQ66" s="145"/>
      <c r="BR66" s="145"/>
      <c r="BS66" s="145"/>
      <c r="BT66" s="145"/>
      <c r="BU66" s="145"/>
      <c r="BV66" s="145"/>
      <c r="BW66" s="145"/>
      <c r="BX66" s="145"/>
      <c r="BY66" s="145"/>
      <c r="BZ66" s="145"/>
    </row>
    <row r="67" spans="1:78" ht="25.2" customHeight="1" x14ac:dyDescent="0.45">
      <c r="AJ67" s="142"/>
      <c r="AK67" s="11"/>
      <c r="AL67" s="143"/>
      <c r="AM67" s="143"/>
      <c r="AN67" s="150"/>
      <c r="AO67" s="148"/>
      <c r="AP67" s="145"/>
      <c r="AQ67" s="145"/>
      <c r="AR67" s="145"/>
      <c r="AS67" s="145"/>
      <c r="AT67" s="145"/>
      <c r="AU67" s="145"/>
      <c r="AV67" s="145"/>
      <c r="AW67" s="145"/>
      <c r="AX67" s="145"/>
      <c r="AY67" s="145"/>
      <c r="AZ67" s="145"/>
      <c r="BA67" s="145"/>
      <c r="BB67" s="145"/>
      <c r="BC67" s="145"/>
      <c r="BD67" s="145"/>
      <c r="BE67" s="145"/>
      <c r="BF67" s="145"/>
      <c r="BG67" s="145"/>
      <c r="BH67" s="145"/>
      <c r="BI67" s="145"/>
      <c r="BJ67" s="145"/>
      <c r="BK67" s="145"/>
      <c r="BL67" s="145"/>
      <c r="BM67" s="145"/>
      <c r="BN67" s="145"/>
      <c r="BO67" s="145"/>
      <c r="BP67" s="145"/>
      <c r="BQ67" s="145"/>
      <c r="BR67" s="145"/>
      <c r="BS67" s="145"/>
      <c r="BT67" s="145"/>
      <c r="BU67" s="145"/>
      <c r="BV67" s="145"/>
      <c r="BW67" s="145"/>
      <c r="BX67" s="145"/>
      <c r="BY67" s="145"/>
      <c r="BZ67" s="145"/>
    </row>
    <row r="68" spans="1:78" ht="25.2" customHeight="1" thickBot="1" x14ac:dyDescent="0.5">
      <c r="B68" s="300" t="s">
        <v>452</v>
      </c>
      <c r="C68" s="300" t="s">
        <v>10</v>
      </c>
      <c r="D68" s="300" t="s">
        <v>454</v>
      </c>
      <c r="E68" s="300" t="s">
        <v>411</v>
      </c>
      <c r="F68" s="301" t="s">
        <v>462</v>
      </c>
      <c r="G68" s="300" t="s">
        <v>464</v>
      </c>
      <c r="H68" s="302" t="s">
        <v>461</v>
      </c>
      <c r="I68" s="300" t="s">
        <v>466</v>
      </c>
      <c r="J68" s="300" t="s">
        <v>465</v>
      </c>
      <c r="K68" s="301" t="s">
        <v>471</v>
      </c>
      <c r="L68" s="301" t="s">
        <v>474</v>
      </c>
      <c r="M68" s="301" t="s">
        <v>472</v>
      </c>
      <c r="N68" s="301" t="s">
        <v>475</v>
      </c>
      <c r="O68" s="301" t="s">
        <v>473</v>
      </c>
      <c r="P68" s="301" t="s">
        <v>476</v>
      </c>
      <c r="AJ68" s="142"/>
      <c r="AK68" s="11"/>
      <c r="AL68" s="143"/>
      <c r="AM68" s="143"/>
      <c r="AN68" s="150"/>
      <c r="AO68" s="148"/>
      <c r="AP68" s="145"/>
      <c r="AQ68" s="145"/>
      <c r="AR68" s="145"/>
      <c r="AS68" s="145"/>
      <c r="AT68" s="145"/>
      <c r="AU68" s="145"/>
      <c r="AV68" s="145"/>
      <c r="AW68" s="145"/>
      <c r="AX68" s="145"/>
      <c r="AY68" s="145"/>
      <c r="AZ68" s="145"/>
      <c r="BA68" s="145"/>
      <c r="BB68" s="145"/>
      <c r="BC68" s="145"/>
      <c r="BD68" s="145"/>
      <c r="BE68" s="145"/>
      <c r="BF68" s="145"/>
      <c r="BG68" s="145"/>
      <c r="BH68" s="145"/>
      <c r="BI68" s="145"/>
      <c r="BJ68" s="145"/>
      <c r="BK68" s="145"/>
      <c r="BL68" s="145"/>
      <c r="BM68" s="145"/>
      <c r="BN68" s="145"/>
      <c r="BO68" s="145"/>
      <c r="BP68" s="145"/>
      <c r="BQ68" s="145"/>
      <c r="BR68" s="145"/>
      <c r="BS68" s="145"/>
      <c r="BT68" s="145"/>
      <c r="BU68" s="145"/>
      <c r="BV68" s="145"/>
      <c r="BW68" s="145"/>
      <c r="BX68" s="145"/>
      <c r="BY68" s="145"/>
      <c r="BZ68" s="145"/>
    </row>
    <row r="69" spans="1:78" ht="25.2" customHeight="1" x14ac:dyDescent="0.45">
      <c r="A69" s="444" t="s">
        <v>455</v>
      </c>
      <c r="B69" s="255">
        <v>1</v>
      </c>
      <c r="C69" s="260">
        <f>'Tree Unemployed'!C98+'Tree Inactive'!C98+'Tree Other'!C98+'Tree No Benefits'!C98+'Tree Sick'!C98</f>
        <v>2889858.1145309787</v>
      </c>
      <c r="D69" s="260">
        <f>'Tree Unemployed'!D98+'Tree Inactive'!D98+'Tree Other'!D98+'Tree No Benefits'!D98+'Tree Sick'!D98</f>
        <v>2732285.7444260623</v>
      </c>
      <c r="E69" s="260">
        <f>'Tree Unemployed'!E98+'Tree Inactive'!E98+'Tree Other'!E98+'Tree No Benefits'!E98+'Tree Sick'!E98</f>
        <v>157572.37010491625</v>
      </c>
      <c r="F69" s="274">
        <f>IFERROR(((('Tree Unemployed'!F98*'Tree Unemployed'!C98)+('Tree Inactive'!C98*'Tree Inactive'!F98)+('Tree Other'!C98*'Tree Other'!F98)+('Tree No Benefits'!C98*'Tree No Benefits'!F98)+('Tree Sick'!C98*'Tree Sick'!F98))/'Tree Total'!C69), 0)</f>
        <v>0.57434610223531801</v>
      </c>
      <c r="G69" s="269">
        <f>IFERROR(((('Tree Unemployed'!G98*'Tree Unemployed'!C98)+('Tree Inactive'!C98*'Tree Inactive'!G98)+('Tree Other'!C98*'Tree Other'!G98)+('Tree No Benefits'!C98*'Tree No Benefits'!G98)+('Tree Sick'!C98*'Tree Sick'!G98))/'Tree Total'!C69), 0)</f>
        <v>0</v>
      </c>
      <c r="H69" s="287">
        <f>G69*C69</f>
        <v>0</v>
      </c>
      <c r="I69" s="276">
        <f>IFERROR(((('Tree Unemployed'!I98*'Tree Unemployed'!C98)+('Tree Inactive'!C98*'Tree Inactive'!I98)+('Tree Other'!C98*'Tree Other'!I98)+('Tree No Benefits'!C98*'Tree No Benefits'!I98)+('Tree Sick'!C98*'Tree Sick'!I98))/'Tree Total'!C69), 0)</f>
        <v>0</v>
      </c>
      <c r="J69" s="274">
        <f>(I69*C69)/4</f>
        <v>0</v>
      </c>
      <c r="K69" s="269">
        <f>IFERROR(((('Tree Unemployed'!K98*'Tree Unemployed'!C98)+('Tree Inactive'!C98*'Tree Inactive'!K98)+('Tree Other'!C98*'Tree Other'!K98)+('Tree No Benefits'!C98*'Tree No Benefits'!K98)+('Tree Sick'!C98*'Tree Sick'!K98))/'Tree Total'!C69), 0)</f>
        <v>0</v>
      </c>
      <c r="L69" s="269">
        <f>K69*C69</f>
        <v>0</v>
      </c>
      <c r="M69" s="269">
        <f>IFERROR(((('Tree Unemployed'!L98*'Tree Unemployed'!C98)+('Tree Inactive'!C98*'Tree Inactive'!L98)+('Tree Other'!C98*'Tree Other'!L98)+('Tree No Benefits'!C98*'Tree No Benefits'!L98)+('Tree Sick'!C98*'Tree Sick'!L98))/'Tree Total'!C69), 0)</f>
        <v>0</v>
      </c>
      <c r="N69" s="269">
        <f>M69*C69</f>
        <v>0</v>
      </c>
      <c r="O69" s="269">
        <f>IFERROR(((('Tree Unemployed'!M98*'Tree Unemployed'!C98)+('Tree Inactive'!C98*'Tree Inactive'!M98)+('Tree Other'!C98*'Tree Other'!M98)+('Tree No Benefits'!C98*'Tree No Benefits'!M98)+('Tree Sick'!C98*'Tree Sick'!M98))/'Tree Total'!C69), 0)</f>
        <v>0</v>
      </c>
      <c r="P69" s="304">
        <f>O69*C69</f>
        <v>0</v>
      </c>
      <c r="T69" s="113"/>
      <c r="AF69" s="252"/>
    </row>
    <row r="70" spans="1:78" ht="25.2" customHeight="1" x14ac:dyDescent="0.45">
      <c r="A70" s="445"/>
      <c r="B70" s="292">
        <v>2</v>
      </c>
      <c r="C70" s="293">
        <f>'Tree Unemployed'!C99+'Tree Inactive'!C99+'Tree Other'!C99+'Tree No Benefits'!C99+'Tree Sick'!C99</f>
        <v>2889858.1145309787</v>
      </c>
      <c r="D70" s="293">
        <f>'Tree Unemployed'!D99+'Tree Inactive'!D99+'Tree Other'!D99+'Tree No Benefits'!D99+'Tree Sick'!D99</f>
        <v>2665524.4080432793</v>
      </c>
      <c r="E70" s="293">
        <f>'Tree Unemployed'!E99+'Tree Inactive'!E99+'Tree Other'!E99+'Tree No Benefits'!E99+'Tree Sick'!E99</f>
        <v>224333.7064876993</v>
      </c>
      <c r="F70" s="297">
        <f>IFERROR(((('Tree Unemployed'!F99*'Tree Unemployed'!C99)+('Tree Inactive'!C99*'Tree Inactive'!F99)+('Tree Other'!C99*'Tree Other'!F99)+('Tree No Benefits'!C99*'Tree No Benefits'!F99)+('Tree Sick'!C99*'Tree Sick'!F99))/'Tree Total'!C70), 0)</f>
        <v>0.94027219949561047</v>
      </c>
      <c r="G70" s="295">
        <f>IFERROR(((('Tree Unemployed'!G99*'Tree Unemployed'!C99)+('Tree Inactive'!C99*'Tree Inactive'!G99)+('Tree Other'!C99*'Tree Other'!G99)+('Tree No Benefits'!C99*'Tree No Benefits'!G99)+('Tree Sick'!C99*'Tree Sick'!G99))/'Tree Total'!C70), 0)</f>
        <v>0</v>
      </c>
      <c r="H70" s="309">
        <f t="shared" ref="H70:H88" si="10">G70*C70</f>
        <v>0</v>
      </c>
      <c r="I70" s="296">
        <f>IFERROR(((('Tree Unemployed'!I99*'Tree Unemployed'!C99)+('Tree Inactive'!C99*'Tree Inactive'!I99)+('Tree Other'!C99*'Tree Other'!I99)+('Tree No Benefits'!C99*'Tree No Benefits'!I99)+('Tree Sick'!C99*'Tree Sick'!I99))/'Tree Total'!C70), 0)</f>
        <v>0</v>
      </c>
      <c r="J70" s="297">
        <f>(I70*C70)/4</f>
        <v>0</v>
      </c>
      <c r="K70" s="295">
        <f>IFERROR(((('Tree Unemployed'!K99*'Tree Unemployed'!C99)+('Tree Inactive'!C99*'Tree Inactive'!K99)+('Tree Other'!C99*'Tree Other'!K99)+('Tree No Benefits'!C99*'Tree No Benefits'!K99)+('Tree Sick'!C99*'Tree Sick'!K99))/'Tree Total'!C70), 0)</f>
        <v>0</v>
      </c>
      <c r="L70" s="295">
        <f t="shared" ref="L70:L88" si="11">K70*C70</f>
        <v>0</v>
      </c>
      <c r="M70" s="295">
        <f>IFERROR(((('Tree Unemployed'!L99*'Tree Unemployed'!C99)+('Tree Inactive'!C99*'Tree Inactive'!L99)+('Tree Other'!C99*'Tree Other'!L99)+('Tree No Benefits'!C99*'Tree No Benefits'!L99)+('Tree Sick'!C99*'Tree Sick'!L99))/'Tree Total'!C70), 0)</f>
        <v>0</v>
      </c>
      <c r="N70" s="295">
        <f t="shared" ref="N70:N88" si="12">M70*C70</f>
        <v>0</v>
      </c>
      <c r="O70" s="295">
        <f>IFERROR(((('Tree Unemployed'!M99*'Tree Unemployed'!C99)+('Tree Inactive'!C99*'Tree Inactive'!M99)+('Tree Other'!C99*'Tree Other'!M99)+('Tree No Benefits'!C99*'Tree No Benefits'!M99)+('Tree Sick'!C99*'Tree Sick'!M99))/'Tree Total'!C70), 0)</f>
        <v>0</v>
      </c>
      <c r="P70" s="305">
        <f t="shared" ref="P70:P88" si="13">O70*C70</f>
        <v>0</v>
      </c>
      <c r="T70" s="113"/>
      <c r="AF70" s="252"/>
    </row>
    <row r="71" spans="1:78" ht="25.2" customHeight="1" x14ac:dyDescent="0.45">
      <c r="A71" s="445"/>
      <c r="B71" s="292">
        <v>3</v>
      </c>
      <c r="C71" s="293">
        <f>'Tree Unemployed'!C100+'Tree Inactive'!C100+'Tree Other'!C100+'Tree No Benefits'!C100+'Tree Sick'!C100</f>
        <v>2889858.1145309792</v>
      </c>
      <c r="D71" s="293">
        <f>'Tree Unemployed'!D100+'Tree Inactive'!D100+'Tree Other'!D100+'Tree No Benefits'!D100+'Tree Sick'!D100</f>
        <v>2609044.694240341</v>
      </c>
      <c r="E71" s="293">
        <f>'Tree Unemployed'!E100+'Tree Inactive'!E100+'Tree Other'!E100+'Tree No Benefits'!E100+'Tree Sick'!E100</f>
        <v>280813.42029063829</v>
      </c>
      <c r="F71" s="297">
        <f>IFERROR(((('Tree Unemployed'!F100*'Tree Unemployed'!C100)+('Tree Inactive'!C100*'Tree Inactive'!F100)+('Tree Other'!C100*'Tree Other'!F100)+('Tree No Benefits'!C100*'Tree No Benefits'!F100)+('Tree Sick'!C100*'Tree Sick'!F100))/'Tree Total'!C71), 0)</f>
        <v>1.1682855256836551</v>
      </c>
      <c r="G71" s="295">
        <f>IFERROR(((('Tree Unemployed'!G100*'Tree Unemployed'!C100)+('Tree Inactive'!C100*'Tree Inactive'!G100)+('Tree Other'!C100*'Tree Other'!G100)+('Tree No Benefits'!C100*'Tree No Benefits'!G100)+('Tree Sick'!C100*'Tree Sick'!G100))/'Tree Total'!C71), 0)</f>
        <v>0</v>
      </c>
      <c r="H71" s="309">
        <f t="shared" si="10"/>
        <v>0</v>
      </c>
      <c r="I71" s="296">
        <f>IFERROR(((('Tree Unemployed'!I100*'Tree Unemployed'!C100)+('Tree Inactive'!C100*'Tree Inactive'!I100)+('Tree Other'!C100*'Tree Other'!I100)+('Tree No Benefits'!C100*'Tree No Benefits'!I100)+('Tree Sick'!C100*'Tree Sick'!I100))/'Tree Total'!C71), 0)</f>
        <v>0</v>
      </c>
      <c r="J71" s="297">
        <f t="shared" ref="J71:J88" si="14">(I71*C71)/4</f>
        <v>0</v>
      </c>
      <c r="K71" s="295">
        <f>IFERROR(((('Tree Unemployed'!K100*'Tree Unemployed'!C100)+('Tree Inactive'!C100*'Tree Inactive'!K100)+('Tree Other'!C100*'Tree Other'!K100)+('Tree No Benefits'!C100*'Tree No Benefits'!K100)+('Tree Sick'!C100*'Tree Sick'!K100))/'Tree Total'!C71), 0)</f>
        <v>0</v>
      </c>
      <c r="L71" s="295">
        <f t="shared" si="11"/>
        <v>0</v>
      </c>
      <c r="M71" s="295">
        <f>IFERROR(((('Tree Unemployed'!L100*'Tree Unemployed'!C100)+('Tree Inactive'!C100*'Tree Inactive'!L100)+('Tree Other'!C100*'Tree Other'!L100)+('Tree No Benefits'!C100*'Tree No Benefits'!L100)+('Tree Sick'!C100*'Tree Sick'!L100))/'Tree Total'!C71), 0)</f>
        <v>0</v>
      </c>
      <c r="N71" s="295">
        <f t="shared" si="12"/>
        <v>0</v>
      </c>
      <c r="O71" s="295">
        <f>IFERROR(((('Tree Unemployed'!M100*'Tree Unemployed'!C100)+('Tree Inactive'!C100*'Tree Inactive'!M100)+('Tree Other'!C100*'Tree Other'!M100)+('Tree No Benefits'!C100*'Tree No Benefits'!M100)+('Tree Sick'!C100*'Tree Sick'!M100))/'Tree Total'!C71), 0)</f>
        <v>0</v>
      </c>
      <c r="P71" s="305">
        <f t="shared" si="13"/>
        <v>0</v>
      </c>
      <c r="T71" s="113"/>
      <c r="AF71" s="252"/>
    </row>
    <row r="72" spans="1:78" ht="25.2" customHeight="1" thickBot="1" x14ac:dyDescent="0.5">
      <c r="A72" s="447"/>
      <c r="B72" s="256">
        <v>4</v>
      </c>
      <c r="C72" s="259">
        <f>'Tree Unemployed'!C101+'Tree Inactive'!C101+'Tree Other'!C101+'Tree No Benefits'!C101+'Tree Sick'!C101</f>
        <v>2889858.1145309787</v>
      </c>
      <c r="D72" s="259">
        <f>'Tree Unemployed'!D101+'Tree Inactive'!D101+'Tree Other'!D101+'Tree No Benefits'!D101+'Tree Sick'!D101</f>
        <v>2558219.8772739614</v>
      </c>
      <c r="E72" s="259">
        <f>'Tree Unemployed'!E101+'Tree Inactive'!E101+'Tree Other'!E101+'Tree No Benefits'!E101+'Tree Sick'!E101</f>
        <v>331638.23725701752</v>
      </c>
      <c r="F72" s="275">
        <f>IFERROR(((('Tree Unemployed'!F101*'Tree Unemployed'!C101)+('Tree Inactive'!C101*'Tree Inactive'!F101)+('Tree Other'!C101*'Tree Other'!F101)+('Tree No Benefits'!C101*'Tree No Benefits'!F101)+('Tree Sick'!C101*'Tree Sick'!F101))/'Tree Total'!C72), 0)</f>
        <v>1.449677289365217</v>
      </c>
      <c r="G72" s="271">
        <f>IFERROR(((('Tree Unemployed'!G101*'Tree Unemployed'!C101)+('Tree Inactive'!C101*'Tree Inactive'!G101)+('Tree Other'!C101*'Tree Other'!G101)+('Tree No Benefits'!C101*'Tree No Benefits'!G101)+('Tree Sick'!C101*'Tree Sick'!G101))/'Tree Total'!C72), 0)</f>
        <v>0</v>
      </c>
      <c r="H72" s="286">
        <f t="shared" si="10"/>
        <v>0</v>
      </c>
      <c r="I72" s="277">
        <f>IFERROR(((('Tree Unemployed'!I101*'Tree Unemployed'!C101)+('Tree Inactive'!C101*'Tree Inactive'!I101)+('Tree Other'!C101*'Tree Other'!I101)+('Tree No Benefits'!C101*'Tree No Benefits'!I101)+('Tree Sick'!C101*'Tree Sick'!I101))/'Tree Total'!C72), 0)</f>
        <v>0</v>
      </c>
      <c r="J72" s="275">
        <f t="shared" si="14"/>
        <v>0</v>
      </c>
      <c r="K72" s="271">
        <f>IFERROR(((('Tree Unemployed'!K101*'Tree Unemployed'!C101)+('Tree Inactive'!C101*'Tree Inactive'!K101)+('Tree Other'!C101*'Tree Other'!K101)+('Tree No Benefits'!C101*'Tree No Benefits'!K101)+('Tree Sick'!C101*'Tree Sick'!K101))/'Tree Total'!C72), 0)</f>
        <v>0</v>
      </c>
      <c r="L72" s="271">
        <f t="shared" si="11"/>
        <v>0</v>
      </c>
      <c r="M72" s="271">
        <f>IFERROR(((('Tree Unemployed'!L101*'Tree Unemployed'!C101)+('Tree Inactive'!C101*'Tree Inactive'!L101)+('Tree Other'!C101*'Tree Other'!L101)+('Tree No Benefits'!C101*'Tree No Benefits'!L101)+('Tree Sick'!C101*'Tree Sick'!L101))/'Tree Total'!C72), 0)</f>
        <v>0</v>
      </c>
      <c r="N72" s="271">
        <f t="shared" si="12"/>
        <v>0</v>
      </c>
      <c r="O72" s="271">
        <f>IFERROR(((('Tree Unemployed'!M101*'Tree Unemployed'!C101)+('Tree Inactive'!C101*'Tree Inactive'!M101)+('Tree Other'!C101*'Tree Other'!M101)+('Tree No Benefits'!C101*'Tree No Benefits'!M101)+('Tree Sick'!C101*'Tree Sick'!M101))/'Tree Total'!C72), 0)</f>
        <v>0</v>
      </c>
      <c r="P72" s="306">
        <f t="shared" si="13"/>
        <v>0</v>
      </c>
      <c r="AJ72" s="142"/>
      <c r="AK72" s="11"/>
      <c r="AL72" s="143"/>
      <c r="AM72" s="143"/>
      <c r="AN72" s="150"/>
      <c r="AO72" s="148"/>
      <c r="AP72" s="145"/>
      <c r="AQ72" s="145"/>
      <c r="AR72" s="145"/>
      <c r="AS72" s="145"/>
      <c r="AT72" s="145"/>
      <c r="AU72" s="145"/>
      <c r="AV72" s="145"/>
      <c r="AW72" s="145"/>
      <c r="AX72" s="145"/>
      <c r="AY72" s="145"/>
      <c r="AZ72" s="145"/>
      <c r="BA72" s="145"/>
      <c r="BB72" s="145"/>
      <c r="BC72" s="145"/>
      <c r="BD72" s="145"/>
      <c r="BE72" s="145"/>
      <c r="BF72" s="145"/>
      <c r="BG72" s="145"/>
      <c r="BH72" s="145"/>
      <c r="BI72" s="145"/>
      <c r="BJ72" s="145"/>
      <c r="BK72" s="145"/>
      <c r="BL72" s="145"/>
      <c r="BM72" s="145"/>
      <c r="BN72" s="145"/>
      <c r="BO72" s="145"/>
      <c r="BP72" s="145"/>
      <c r="BQ72" s="145"/>
      <c r="BR72" s="145"/>
      <c r="BS72" s="145"/>
      <c r="BT72" s="145"/>
      <c r="BU72" s="145"/>
      <c r="BV72" s="145"/>
      <c r="BW72" s="145"/>
      <c r="BX72" s="145"/>
      <c r="BY72" s="145"/>
      <c r="BZ72" s="145"/>
    </row>
    <row r="73" spans="1:78" ht="25.2" customHeight="1" x14ac:dyDescent="0.45">
      <c r="A73" s="485" t="s">
        <v>456</v>
      </c>
      <c r="B73" s="155">
        <v>1</v>
      </c>
      <c r="C73" s="260">
        <f>'Tree Unemployed'!C102+'Tree Inactive'!C102+'Tree Other'!C102+'Tree No Benefits'!C102+'Tree Sick'!C102</f>
        <v>2889858.1145309792</v>
      </c>
      <c r="D73" s="260">
        <f>'Tree Unemployed'!D102+'Tree Inactive'!D102+'Tree Other'!D102+'Tree No Benefits'!D102+'Tree Sick'!D102</f>
        <v>2511893.7866673144</v>
      </c>
      <c r="E73" s="260">
        <f>'Tree Unemployed'!E102+'Tree Inactive'!E102+'Tree Other'!E102+'Tree No Benefits'!E102+'Tree Sick'!E102</f>
        <v>377964.32786366448</v>
      </c>
      <c r="F73" s="371">
        <f>IFERROR(((('Tree Unemployed'!F102*'Tree Unemployed'!C102)+('Tree Inactive'!C102*'Tree Inactive'!F102)+('Tree Other'!C102*'Tree Other'!F102)+('Tree No Benefits'!C102*'Tree No Benefits'!F102)+('Tree Sick'!C102*'Tree Sick'!F102))/'Tree Total'!C73), 0)</f>
        <v>0</v>
      </c>
      <c r="G73" s="369">
        <f>IFERROR(((('Tree Unemployed'!G102*'Tree Unemployed'!C102)+('Tree Inactive'!C102*'Tree Inactive'!G102)+('Tree Other'!C102*'Tree Other'!G102)+('Tree No Benefits'!C102*'Tree No Benefits'!G102)+('Tree Sick'!C102*'Tree Sick'!G102))/'Tree Total'!C73), 0)</f>
        <v>0</v>
      </c>
      <c r="H73" s="375">
        <f t="shared" si="10"/>
        <v>0</v>
      </c>
      <c r="I73" s="370">
        <f>IFERROR(((('Tree Unemployed'!I102*'Tree Unemployed'!C102)+('Tree Inactive'!C102*'Tree Inactive'!I102)+('Tree Other'!C102*'Tree Other'!I102)+('Tree No Benefits'!C102*'Tree No Benefits'!I102)+('Tree Sick'!C102*'Tree Sick'!I102))/'Tree Total'!C73), 0)</f>
        <v>0</v>
      </c>
      <c r="J73" s="371">
        <f t="shared" si="14"/>
        <v>0</v>
      </c>
      <c r="K73" s="369">
        <f>IFERROR(((('Tree Unemployed'!K102*'Tree Unemployed'!C102)+('Tree Inactive'!C102*'Tree Inactive'!K102)+('Tree Other'!C102*'Tree Other'!K102)+('Tree No Benefits'!C102*'Tree No Benefits'!K102)+('Tree Sick'!C102*'Tree Sick'!K102))/'Tree Total'!C73), 0)</f>
        <v>0</v>
      </c>
      <c r="L73" s="369">
        <f t="shared" si="11"/>
        <v>0</v>
      </c>
      <c r="M73" s="369">
        <f>IFERROR(((('Tree Unemployed'!L102*'Tree Unemployed'!C102)+('Tree Inactive'!C102*'Tree Inactive'!L102)+('Tree Other'!C102*'Tree Other'!L102)+('Tree No Benefits'!C102*'Tree No Benefits'!L102)+('Tree Sick'!C102*'Tree Sick'!L102))/'Tree Total'!C73), 0)</f>
        <v>0</v>
      </c>
      <c r="N73" s="369">
        <f t="shared" si="12"/>
        <v>0</v>
      </c>
      <c r="O73" s="369">
        <f>IFERROR(((('Tree Unemployed'!M102*'Tree Unemployed'!C102)+('Tree Inactive'!C102*'Tree Inactive'!M102)+('Tree Other'!C102*'Tree Other'!M102)+('Tree No Benefits'!C102*'Tree No Benefits'!M102)+('Tree Sick'!C102*'Tree Sick'!M102))/'Tree Total'!C73), 0)</f>
        <v>0</v>
      </c>
      <c r="P73" s="372">
        <f t="shared" si="13"/>
        <v>0</v>
      </c>
      <c r="AN73" s="150"/>
      <c r="AO73" s="148"/>
      <c r="AP73" s="145"/>
      <c r="AQ73" s="145"/>
      <c r="AR73" s="145"/>
      <c r="AS73" s="145"/>
      <c r="AT73" s="145"/>
      <c r="AU73" s="145"/>
      <c r="AV73" s="145"/>
      <c r="AW73" s="145"/>
      <c r="AX73" s="145"/>
      <c r="AY73" s="145"/>
      <c r="AZ73" s="145"/>
      <c r="BA73" s="145"/>
      <c r="BB73" s="145"/>
      <c r="BC73" s="145"/>
      <c r="BD73" s="145"/>
      <c r="BE73" s="145"/>
      <c r="BF73" s="145"/>
      <c r="BG73" s="145"/>
      <c r="BH73" s="145"/>
      <c r="BI73" s="145"/>
      <c r="BJ73" s="145"/>
      <c r="BK73" s="145"/>
      <c r="BL73" s="145"/>
      <c r="BM73" s="145"/>
      <c r="BN73" s="145"/>
      <c r="BO73" s="145"/>
      <c r="BP73" s="145"/>
      <c r="BQ73" s="145"/>
      <c r="BR73" s="145"/>
      <c r="BS73" s="145"/>
      <c r="BT73" s="145"/>
      <c r="BU73" s="145"/>
      <c r="BV73" s="145"/>
      <c r="BW73" s="145"/>
      <c r="BX73" s="145"/>
      <c r="BY73" s="145"/>
      <c r="BZ73" s="145"/>
    </row>
    <row r="74" spans="1:78" ht="25.2" customHeight="1" x14ac:dyDescent="0.45">
      <c r="A74" s="486"/>
      <c r="B74" s="299">
        <v>2</v>
      </c>
      <c r="C74" s="293">
        <f>'Tree Unemployed'!C103+'Tree Inactive'!C103+'Tree Other'!C103+'Tree No Benefits'!C103+'Tree Sick'!C103</f>
        <v>2889858.1145309792</v>
      </c>
      <c r="D74" s="293">
        <f>'Tree Unemployed'!D103+'Tree Inactive'!D103+'Tree Other'!D103+'Tree No Benefits'!D103+'Tree Sick'!D103</f>
        <v>2475777.605332769</v>
      </c>
      <c r="E74" s="293">
        <f>'Tree Unemployed'!E103+'Tree Inactive'!E103+'Tree Other'!E103+'Tree No Benefits'!E103+'Tree Sick'!E103</f>
        <v>414080.5091982102</v>
      </c>
      <c r="F74" s="297">
        <f>IFERROR(((('Tree Unemployed'!F103*'Tree Unemployed'!C103)+('Tree Inactive'!C103*'Tree Inactive'!F103)+('Tree Other'!C103*'Tree Other'!F103)+('Tree No Benefits'!C103*'Tree No Benefits'!F103)+('Tree Sick'!C103*'Tree Sick'!F103))/'Tree Total'!C74), 0)</f>
        <v>0</v>
      </c>
      <c r="G74" s="295">
        <f>IFERROR(((('Tree Unemployed'!G103*'Tree Unemployed'!C103)+('Tree Inactive'!C103*'Tree Inactive'!G103)+('Tree Other'!C103*'Tree Other'!G103)+('Tree No Benefits'!C103*'Tree No Benefits'!G103)+('Tree Sick'!C103*'Tree Sick'!G103))/'Tree Total'!C74), 0)</f>
        <v>0</v>
      </c>
      <c r="H74" s="309">
        <f t="shared" si="10"/>
        <v>0</v>
      </c>
      <c r="I74" s="296">
        <f>IFERROR(((('Tree Unemployed'!I103*'Tree Unemployed'!C103)+('Tree Inactive'!C103*'Tree Inactive'!I103)+('Tree Other'!C103*'Tree Other'!I103)+('Tree No Benefits'!C103*'Tree No Benefits'!I103)+('Tree Sick'!C103*'Tree Sick'!I103))/'Tree Total'!C74), 0)</f>
        <v>0</v>
      </c>
      <c r="J74" s="297">
        <f t="shared" si="14"/>
        <v>0</v>
      </c>
      <c r="K74" s="295">
        <f>IFERROR(((('Tree Unemployed'!K103*'Tree Unemployed'!C103)+('Tree Inactive'!C103*'Tree Inactive'!K103)+('Tree Other'!C103*'Tree Other'!K103)+('Tree No Benefits'!C103*'Tree No Benefits'!K103)+('Tree Sick'!C103*'Tree Sick'!K103))/'Tree Total'!C74), 0)</f>
        <v>0</v>
      </c>
      <c r="L74" s="295">
        <f t="shared" si="11"/>
        <v>0</v>
      </c>
      <c r="M74" s="295">
        <f>IFERROR(((('Tree Unemployed'!L103*'Tree Unemployed'!C103)+('Tree Inactive'!C103*'Tree Inactive'!L103)+('Tree Other'!C103*'Tree Other'!L103)+('Tree No Benefits'!C103*'Tree No Benefits'!L103)+('Tree Sick'!C103*'Tree Sick'!L103))/'Tree Total'!C74), 0)</f>
        <v>0</v>
      </c>
      <c r="N74" s="295">
        <f t="shared" si="12"/>
        <v>0</v>
      </c>
      <c r="O74" s="295">
        <f>IFERROR(((('Tree Unemployed'!M103*'Tree Unemployed'!C103)+('Tree Inactive'!C103*'Tree Inactive'!M103)+('Tree Other'!C103*'Tree Other'!M103)+('Tree No Benefits'!C103*'Tree No Benefits'!M103)+('Tree Sick'!C103*'Tree Sick'!M103))/'Tree Total'!C74), 0)</f>
        <v>0</v>
      </c>
      <c r="P74" s="305">
        <f t="shared" si="13"/>
        <v>0</v>
      </c>
      <c r="AN74" s="150"/>
      <c r="AO74" s="148"/>
      <c r="AP74" s="145"/>
      <c r="AQ74" s="145"/>
      <c r="AR74" s="145"/>
      <c r="AS74" s="145"/>
      <c r="AT74" s="145"/>
      <c r="AU74" s="145"/>
      <c r="AV74" s="145"/>
      <c r="AW74" s="145"/>
      <c r="AX74" s="145"/>
      <c r="AY74" s="145"/>
      <c r="AZ74" s="145"/>
      <c r="BA74" s="145"/>
      <c r="BB74" s="145"/>
      <c r="BC74" s="145"/>
      <c r="BD74" s="145"/>
      <c r="BE74" s="145"/>
      <c r="BF74" s="145"/>
      <c r="BG74" s="145"/>
      <c r="BH74" s="145"/>
      <c r="BI74" s="145"/>
      <c r="BJ74" s="145"/>
      <c r="BK74" s="145"/>
      <c r="BL74" s="145"/>
      <c r="BM74" s="145"/>
      <c r="BN74" s="145"/>
      <c r="BO74" s="145"/>
      <c r="BP74" s="145"/>
      <c r="BQ74" s="145"/>
      <c r="BR74" s="145"/>
      <c r="BS74" s="145"/>
      <c r="BT74" s="145"/>
      <c r="BU74" s="145"/>
      <c r="BV74" s="145"/>
      <c r="BW74" s="145"/>
      <c r="BX74" s="145"/>
      <c r="BY74" s="145"/>
      <c r="BZ74" s="145"/>
    </row>
    <row r="75" spans="1:78" ht="25.2" customHeight="1" x14ac:dyDescent="0.45">
      <c r="A75" s="445"/>
      <c r="B75" s="299">
        <v>3</v>
      </c>
      <c r="C75" s="293">
        <f>'Tree Unemployed'!C104+'Tree Inactive'!C104+'Tree Other'!C104+'Tree No Benefits'!C104+'Tree Sick'!C104</f>
        <v>2889858.1145309792</v>
      </c>
      <c r="D75" s="293">
        <f>'Tree Unemployed'!D104+'Tree Inactive'!D104+'Tree Other'!D104+'Tree No Benefits'!D104+'Tree Sick'!D104</f>
        <v>2447509.8318927721</v>
      </c>
      <c r="E75" s="293">
        <f>'Tree Unemployed'!E104+'Tree Inactive'!E104+'Tree Other'!E104+'Tree No Benefits'!E104+'Tree Sick'!E104</f>
        <v>442348.28263820714</v>
      </c>
      <c r="F75" s="297">
        <f>IFERROR(((('Tree Unemployed'!F104*'Tree Unemployed'!C104)+('Tree Inactive'!C104*'Tree Inactive'!F104)+('Tree Other'!C104*'Tree Other'!F104)+('Tree No Benefits'!C104*'Tree No Benefits'!F104)+('Tree Sick'!C104*'Tree Sick'!F104))/'Tree Total'!C75), 0)</f>
        <v>0</v>
      </c>
      <c r="G75" s="295">
        <f>IFERROR(((('Tree Unemployed'!G104*'Tree Unemployed'!C104)+('Tree Inactive'!C104*'Tree Inactive'!G104)+('Tree Other'!C104*'Tree Other'!G104)+('Tree No Benefits'!C104*'Tree No Benefits'!G104)+('Tree Sick'!C104*'Tree Sick'!G104))/'Tree Total'!C75), 0)</f>
        <v>0</v>
      </c>
      <c r="H75" s="309">
        <f t="shared" si="10"/>
        <v>0</v>
      </c>
      <c r="I75" s="296">
        <f>IFERROR(((('Tree Unemployed'!I104*'Tree Unemployed'!C104)+('Tree Inactive'!C104*'Tree Inactive'!I104)+('Tree Other'!C104*'Tree Other'!I104)+('Tree No Benefits'!C104*'Tree No Benefits'!I104)+('Tree Sick'!C104*'Tree Sick'!I104))/'Tree Total'!C75), 0)</f>
        <v>0</v>
      </c>
      <c r="J75" s="297">
        <f t="shared" si="14"/>
        <v>0</v>
      </c>
      <c r="K75" s="295">
        <f>IFERROR(((('Tree Unemployed'!K104*'Tree Unemployed'!C104)+('Tree Inactive'!C104*'Tree Inactive'!K104)+('Tree Other'!C104*'Tree Other'!K104)+('Tree No Benefits'!C104*'Tree No Benefits'!K104)+('Tree Sick'!C104*'Tree Sick'!K104))/'Tree Total'!C75), 0)</f>
        <v>0</v>
      </c>
      <c r="L75" s="295">
        <f t="shared" si="11"/>
        <v>0</v>
      </c>
      <c r="M75" s="295">
        <f>IFERROR(((('Tree Unemployed'!L104*'Tree Unemployed'!C104)+('Tree Inactive'!C104*'Tree Inactive'!L104)+('Tree Other'!C104*'Tree Other'!L104)+('Tree No Benefits'!C104*'Tree No Benefits'!L104)+('Tree Sick'!C104*'Tree Sick'!L104))/'Tree Total'!C75), 0)</f>
        <v>0</v>
      </c>
      <c r="N75" s="295">
        <f t="shared" si="12"/>
        <v>0</v>
      </c>
      <c r="O75" s="295">
        <f>IFERROR(((('Tree Unemployed'!M104*'Tree Unemployed'!C104)+('Tree Inactive'!C104*'Tree Inactive'!M104)+('Tree Other'!C104*'Tree Other'!M104)+('Tree No Benefits'!C104*'Tree No Benefits'!M104)+('Tree Sick'!C104*'Tree Sick'!M104))/'Tree Total'!C75), 0)</f>
        <v>0</v>
      </c>
      <c r="P75" s="305">
        <f t="shared" si="13"/>
        <v>0</v>
      </c>
      <c r="AN75" s="150"/>
      <c r="AO75" s="148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145"/>
      <c r="BM75" s="145"/>
      <c r="BN75" s="145"/>
      <c r="BO75" s="145"/>
      <c r="BP75" s="145"/>
      <c r="BQ75" s="145"/>
      <c r="BR75" s="145"/>
      <c r="BS75" s="145"/>
      <c r="BT75" s="145"/>
      <c r="BU75" s="145"/>
      <c r="BV75" s="145"/>
      <c r="BW75" s="145"/>
      <c r="BX75" s="145"/>
      <c r="BY75" s="145"/>
      <c r="BZ75" s="145"/>
    </row>
    <row r="76" spans="1:78" ht="25.2" customHeight="1" thickBot="1" x14ac:dyDescent="0.5">
      <c r="A76" s="447"/>
      <c r="B76" s="156">
        <v>4</v>
      </c>
      <c r="C76" s="259">
        <f>'Tree Unemployed'!C105+'Tree Inactive'!C105+'Tree Other'!C105+'Tree No Benefits'!C105+'Tree Sick'!C105</f>
        <v>2889858.1145309792</v>
      </c>
      <c r="D76" s="259">
        <f>'Tree Unemployed'!D105+'Tree Inactive'!D105+'Tree Other'!D105+'Tree No Benefits'!D105+'Tree Sick'!D105</f>
        <v>2425292.0025147041</v>
      </c>
      <c r="E76" s="259">
        <f>'Tree Unemployed'!E105+'Tree Inactive'!E105+'Tree Other'!E105+'Tree No Benefits'!E105+'Tree Sick'!E105</f>
        <v>464566.11201627523</v>
      </c>
      <c r="F76" s="275">
        <f>IFERROR(((('Tree Unemployed'!F105*'Tree Unemployed'!C105)+('Tree Inactive'!C105*'Tree Inactive'!F105)+('Tree Other'!C105*'Tree Other'!F105)+('Tree No Benefits'!C105*'Tree No Benefits'!F105)+('Tree Sick'!C105*'Tree Sick'!F105))/'Tree Total'!C76), 0)</f>
        <v>0</v>
      </c>
      <c r="G76" s="271">
        <f>IFERROR(((('Tree Unemployed'!G105*'Tree Unemployed'!C105)+('Tree Inactive'!C105*'Tree Inactive'!G105)+('Tree Other'!C105*'Tree Other'!G105)+('Tree No Benefits'!C105*'Tree No Benefits'!G105)+('Tree Sick'!C105*'Tree Sick'!G105))/'Tree Total'!C76), 0)</f>
        <v>0</v>
      </c>
      <c r="H76" s="286">
        <f t="shared" si="10"/>
        <v>0</v>
      </c>
      <c r="I76" s="277">
        <f>IFERROR(((('Tree Unemployed'!I105*'Tree Unemployed'!C105)+('Tree Inactive'!C105*'Tree Inactive'!I105)+('Tree Other'!C105*'Tree Other'!I105)+('Tree No Benefits'!C105*'Tree No Benefits'!I105)+('Tree Sick'!C105*'Tree Sick'!I105))/'Tree Total'!C76), 0)</f>
        <v>0</v>
      </c>
      <c r="J76" s="275">
        <f t="shared" si="14"/>
        <v>0</v>
      </c>
      <c r="K76" s="271">
        <f>IFERROR(((('Tree Unemployed'!K105*'Tree Unemployed'!C105)+('Tree Inactive'!C105*'Tree Inactive'!K105)+('Tree Other'!C105*'Tree Other'!K105)+('Tree No Benefits'!C105*'Tree No Benefits'!K105)+('Tree Sick'!C105*'Tree Sick'!K105))/'Tree Total'!C76), 0)</f>
        <v>0</v>
      </c>
      <c r="L76" s="271">
        <f t="shared" si="11"/>
        <v>0</v>
      </c>
      <c r="M76" s="271">
        <f>IFERROR(((('Tree Unemployed'!L105*'Tree Unemployed'!C105)+('Tree Inactive'!C105*'Tree Inactive'!L105)+('Tree Other'!C105*'Tree Other'!L105)+('Tree No Benefits'!C105*'Tree No Benefits'!L105)+('Tree Sick'!C105*'Tree Sick'!L105))/'Tree Total'!C76), 0)</f>
        <v>0</v>
      </c>
      <c r="N76" s="271">
        <f t="shared" si="12"/>
        <v>0</v>
      </c>
      <c r="O76" s="271">
        <f>IFERROR(((('Tree Unemployed'!M105*'Tree Unemployed'!C105)+('Tree Inactive'!C105*'Tree Inactive'!M105)+('Tree Other'!C105*'Tree Other'!M105)+('Tree No Benefits'!C105*'Tree No Benefits'!M105)+('Tree Sick'!C105*'Tree Sick'!M105))/'Tree Total'!C76), 0)</f>
        <v>0</v>
      </c>
      <c r="P76" s="306">
        <f t="shared" si="13"/>
        <v>0</v>
      </c>
      <c r="AN76" s="150"/>
      <c r="AO76" s="148"/>
      <c r="AP76" s="145"/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  <c r="BD76" s="145"/>
      <c r="BE76" s="145"/>
      <c r="BF76" s="145"/>
      <c r="BG76" s="145"/>
      <c r="BH76" s="145"/>
      <c r="BI76" s="145"/>
      <c r="BJ76" s="145"/>
      <c r="BK76" s="145"/>
      <c r="BL76" s="145"/>
      <c r="BM76" s="145"/>
      <c r="BN76" s="145"/>
      <c r="BO76" s="145"/>
      <c r="BP76" s="145"/>
      <c r="BQ76" s="145"/>
      <c r="BR76" s="145"/>
      <c r="BS76" s="145"/>
      <c r="BT76" s="145"/>
      <c r="BU76" s="145"/>
      <c r="BV76" s="145"/>
      <c r="BW76" s="145"/>
      <c r="BX76" s="145"/>
      <c r="BY76" s="145"/>
      <c r="BZ76" s="145"/>
    </row>
    <row r="77" spans="1:78" ht="25.2" customHeight="1" x14ac:dyDescent="0.45">
      <c r="A77" s="444" t="s">
        <v>457</v>
      </c>
      <c r="B77" s="155">
        <v>1</v>
      </c>
      <c r="C77" s="260">
        <f>'Tree Unemployed'!C106+'Tree Inactive'!C106+'Tree Other'!C106+'Tree No Benefits'!C106+'Tree Sick'!C106</f>
        <v>2889858.1145309797</v>
      </c>
      <c r="D77" s="260">
        <f>'Tree Unemployed'!D106+'Tree Inactive'!D106+'Tree Other'!D106+'Tree No Benefits'!D106+'Tree Sick'!D106</f>
        <v>2407751.902953289</v>
      </c>
      <c r="E77" s="260">
        <f>'Tree Unemployed'!E106+'Tree Inactive'!E106+'Tree Other'!E106+'Tree No Benefits'!E106+'Tree Sick'!E106</f>
        <v>482106.21157769073</v>
      </c>
      <c r="F77" s="274">
        <f>IFERROR(((('Tree Unemployed'!F106*'Tree Unemployed'!C106)+('Tree Inactive'!C106*'Tree Inactive'!F106)+('Tree Other'!C106*'Tree Other'!F106)+('Tree No Benefits'!C106*'Tree No Benefits'!F106)+('Tree Sick'!C106*'Tree Sick'!F106))/'Tree Total'!C77), 0)</f>
        <v>0</v>
      </c>
      <c r="G77" s="269">
        <f>IFERROR(((('Tree Unemployed'!G106*'Tree Unemployed'!C106)+('Tree Inactive'!C106*'Tree Inactive'!G106)+('Tree Other'!C106*'Tree Other'!G106)+('Tree No Benefits'!C106*'Tree No Benefits'!G106)+('Tree Sick'!C106*'Tree Sick'!G106))/'Tree Total'!C77), 0)</f>
        <v>0</v>
      </c>
      <c r="H77" s="287">
        <f t="shared" si="10"/>
        <v>0</v>
      </c>
      <c r="I77" s="276">
        <f>IFERROR(((('Tree Unemployed'!I106*'Tree Unemployed'!C106)+('Tree Inactive'!C106*'Tree Inactive'!I106)+('Tree Other'!C106*'Tree Other'!I106)+('Tree No Benefits'!C106*'Tree No Benefits'!I106)+('Tree Sick'!C106*'Tree Sick'!I106))/'Tree Total'!C77), 0)</f>
        <v>0</v>
      </c>
      <c r="J77" s="274">
        <f t="shared" si="14"/>
        <v>0</v>
      </c>
      <c r="K77" s="269">
        <f>IFERROR(((('Tree Unemployed'!K106*'Tree Unemployed'!C106)+('Tree Inactive'!C106*'Tree Inactive'!K106)+('Tree Other'!C106*'Tree Other'!K106)+('Tree No Benefits'!C106*'Tree No Benefits'!K106)+('Tree Sick'!C106*'Tree Sick'!K106))/'Tree Total'!C77), 0)</f>
        <v>0</v>
      </c>
      <c r="L77" s="269">
        <f t="shared" si="11"/>
        <v>0</v>
      </c>
      <c r="M77" s="269">
        <f>IFERROR(((('Tree Unemployed'!L106*'Tree Unemployed'!C106)+('Tree Inactive'!C106*'Tree Inactive'!L106)+('Tree Other'!C106*'Tree Other'!L106)+('Tree No Benefits'!C106*'Tree No Benefits'!L106)+('Tree Sick'!C106*'Tree Sick'!L106))/'Tree Total'!C77), 0)</f>
        <v>0</v>
      </c>
      <c r="N77" s="269">
        <f t="shared" si="12"/>
        <v>0</v>
      </c>
      <c r="O77" s="269">
        <f>IFERROR(((('Tree Unemployed'!M106*'Tree Unemployed'!C106)+('Tree Inactive'!C106*'Tree Inactive'!M106)+('Tree Other'!C106*'Tree Other'!M106)+('Tree No Benefits'!C106*'Tree No Benefits'!M106)+('Tree Sick'!C106*'Tree Sick'!M106))/'Tree Total'!C77), 0)</f>
        <v>0</v>
      </c>
      <c r="P77" s="304">
        <f t="shared" si="13"/>
        <v>0</v>
      </c>
      <c r="AN77" s="150"/>
      <c r="AO77" s="148"/>
      <c r="AP77" s="145"/>
      <c r="AQ77" s="145"/>
      <c r="AR77" s="145"/>
      <c r="AS77" s="145"/>
      <c r="AT77" s="145"/>
      <c r="AU77" s="145"/>
      <c r="AV77" s="145"/>
      <c r="AW77" s="145"/>
      <c r="AX77" s="145"/>
      <c r="AY77" s="145"/>
      <c r="AZ77" s="145"/>
      <c r="BA77" s="145"/>
      <c r="BB77" s="145"/>
      <c r="BC77" s="145"/>
      <c r="BD77" s="145"/>
      <c r="BE77" s="145"/>
      <c r="BF77" s="145"/>
      <c r="BG77" s="145"/>
      <c r="BH77" s="145"/>
      <c r="BI77" s="145"/>
      <c r="BJ77" s="145"/>
      <c r="BK77" s="145"/>
      <c r="BL77" s="145"/>
      <c r="BM77" s="145"/>
      <c r="BN77" s="145"/>
      <c r="BO77" s="145"/>
      <c r="BP77" s="145"/>
      <c r="BQ77" s="145"/>
      <c r="BR77" s="145"/>
      <c r="BS77" s="145"/>
      <c r="BT77" s="145"/>
      <c r="BU77" s="145"/>
      <c r="BV77" s="145"/>
      <c r="BW77" s="145"/>
      <c r="BX77" s="145"/>
      <c r="BY77" s="145"/>
      <c r="BZ77" s="145"/>
    </row>
    <row r="78" spans="1:78" ht="25.2" customHeight="1" x14ac:dyDescent="0.45">
      <c r="A78" s="445"/>
      <c r="B78" s="299">
        <v>2</v>
      </c>
      <c r="C78" s="293">
        <f>'Tree Unemployed'!C107+'Tree Inactive'!C107+'Tree Other'!C107+'Tree No Benefits'!C107+'Tree Sick'!C107</f>
        <v>2889858.1145309797</v>
      </c>
      <c r="D78" s="293">
        <f>'Tree Unemployed'!D107+'Tree Inactive'!D107+'Tree Other'!D107+'Tree No Benefits'!D107+'Tree Sick'!D107</f>
        <v>2393840.4097207319</v>
      </c>
      <c r="E78" s="293">
        <f>'Tree Unemployed'!E107+'Tree Inactive'!E107+'Tree Other'!E107+'Tree No Benefits'!E107+'Tree Sick'!E107</f>
        <v>496017.70481024787</v>
      </c>
      <c r="F78" s="297">
        <f>IFERROR(((('Tree Unemployed'!F107*'Tree Unemployed'!C107)+('Tree Inactive'!C107*'Tree Inactive'!F107)+('Tree Other'!C107*'Tree Other'!F107)+('Tree No Benefits'!C107*'Tree No Benefits'!F107)+('Tree Sick'!C107*'Tree Sick'!F107))/'Tree Total'!C78), 0)</f>
        <v>0</v>
      </c>
      <c r="G78" s="295">
        <f>IFERROR(((('Tree Unemployed'!G107*'Tree Unemployed'!C107)+('Tree Inactive'!C107*'Tree Inactive'!G107)+('Tree Other'!C107*'Tree Other'!G107)+('Tree No Benefits'!C107*'Tree No Benefits'!G107)+('Tree Sick'!C107*'Tree Sick'!G107))/'Tree Total'!C78), 0)</f>
        <v>0</v>
      </c>
      <c r="H78" s="309">
        <f t="shared" si="10"/>
        <v>0</v>
      </c>
      <c r="I78" s="296">
        <f>IFERROR(((('Tree Unemployed'!I107*'Tree Unemployed'!C107)+('Tree Inactive'!C107*'Tree Inactive'!I107)+('Tree Other'!C107*'Tree Other'!I107)+('Tree No Benefits'!C107*'Tree No Benefits'!I107)+('Tree Sick'!C107*'Tree Sick'!I107))/'Tree Total'!C78), 0)</f>
        <v>0</v>
      </c>
      <c r="J78" s="297">
        <f t="shared" si="14"/>
        <v>0</v>
      </c>
      <c r="K78" s="295">
        <f>IFERROR(((('Tree Unemployed'!K107*'Tree Unemployed'!C107)+('Tree Inactive'!C107*'Tree Inactive'!K107)+('Tree Other'!C107*'Tree Other'!K107)+('Tree No Benefits'!C107*'Tree No Benefits'!K107)+('Tree Sick'!C107*'Tree Sick'!K107))/'Tree Total'!C78), 0)</f>
        <v>0</v>
      </c>
      <c r="L78" s="295">
        <f t="shared" si="11"/>
        <v>0</v>
      </c>
      <c r="M78" s="295">
        <f>IFERROR(((('Tree Unemployed'!L107*'Tree Unemployed'!C107)+('Tree Inactive'!C107*'Tree Inactive'!L107)+('Tree Other'!C107*'Tree Other'!L107)+('Tree No Benefits'!C107*'Tree No Benefits'!L107)+('Tree Sick'!C107*'Tree Sick'!L107))/'Tree Total'!C78), 0)</f>
        <v>0</v>
      </c>
      <c r="N78" s="295">
        <f t="shared" si="12"/>
        <v>0</v>
      </c>
      <c r="O78" s="295">
        <f>IFERROR(((('Tree Unemployed'!M107*'Tree Unemployed'!C107)+('Tree Inactive'!C107*'Tree Inactive'!M107)+('Tree Other'!C107*'Tree Other'!M107)+('Tree No Benefits'!C107*'Tree No Benefits'!M107)+('Tree Sick'!C107*'Tree Sick'!M107))/'Tree Total'!C78), 0)</f>
        <v>0</v>
      </c>
      <c r="P78" s="305">
        <f t="shared" si="13"/>
        <v>0</v>
      </c>
      <c r="AN78" s="150"/>
      <c r="AO78" s="148"/>
      <c r="AP78" s="145"/>
      <c r="AQ78" s="145"/>
      <c r="AR78" s="145"/>
      <c r="AS78" s="145"/>
      <c r="AT78" s="145"/>
      <c r="AU78" s="145"/>
      <c r="AV78" s="145"/>
      <c r="AW78" s="145"/>
      <c r="AX78" s="145"/>
      <c r="AY78" s="145"/>
      <c r="AZ78" s="145"/>
      <c r="BA78" s="145"/>
      <c r="BB78" s="145"/>
      <c r="BC78" s="145"/>
      <c r="BD78" s="145"/>
      <c r="BE78" s="145"/>
      <c r="BF78" s="145"/>
      <c r="BG78" s="145"/>
      <c r="BH78" s="145"/>
      <c r="BI78" s="145"/>
      <c r="BJ78" s="145"/>
      <c r="BK78" s="145"/>
      <c r="BL78" s="145"/>
      <c r="BM78" s="145"/>
      <c r="BN78" s="145"/>
      <c r="BO78" s="145"/>
      <c r="BP78" s="145"/>
      <c r="BQ78" s="145"/>
      <c r="BR78" s="145"/>
      <c r="BS78" s="145"/>
      <c r="BT78" s="145"/>
      <c r="BU78" s="145"/>
      <c r="BV78" s="145"/>
      <c r="BW78" s="145"/>
      <c r="BX78" s="145"/>
      <c r="BY78" s="145"/>
      <c r="BZ78" s="145"/>
    </row>
    <row r="79" spans="1:78" ht="25.2" customHeight="1" x14ac:dyDescent="0.45">
      <c r="A79" s="445"/>
      <c r="B79" s="299">
        <v>3</v>
      </c>
      <c r="C79" s="293">
        <f>'Tree Unemployed'!C108+'Tree Inactive'!C108+'Tree Other'!C108+'Tree No Benefits'!C108+'Tree Sick'!C108</f>
        <v>2889858.1145309801</v>
      </c>
      <c r="D79" s="293">
        <f>'Tree Unemployed'!D108+'Tree Inactive'!D108+'Tree Other'!D108+'Tree No Benefits'!D108+'Tree Sick'!D108</f>
        <v>2382753.6276231874</v>
      </c>
      <c r="E79" s="293">
        <f>'Tree Unemployed'!E108+'Tree Inactive'!E108+'Tree Other'!E108+'Tree No Benefits'!E108+'Tree Sick'!E108</f>
        <v>507104.4869077928</v>
      </c>
      <c r="F79" s="297">
        <f>IFERROR(((('Tree Unemployed'!F108*'Tree Unemployed'!C108)+('Tree Inactive'!C108*'Tree Inactive'!F108)+('Tree Other'!C108*'Tree Other'!F108)+('Tree No Benefits'!C108*'Tree No Benefits'!F108)+('Tree Sick'!C108*'Tree Sick'!F108))/'Tree Total'!C79), 0)</f>
        <v>0</v>
      </c>
      <c r="G79" s="295">
        <f>IFERROR(((('Tree Unemployed'!G108*'Tree Unemployed'!C108)+('Tree Inactive'!C108*'Tree Inactive'!G108)+('Tree Other'!C108*'Tree Other'!G108)+('Tree No Benefits'!C108*'Tree No Benefits'!G108)+('Tree Sick'!C108*'Tree Sick'!G108))/'Tree Total'!C79), 0)</f>
        <v>0</v>
      </c>
      <c r="H79" s="309">
        <f t="shared" si="10"/>
        <v>0</v>
      </c>
      <c r="I79" s="296">
        <f>IFERROR(((('Tree Unemployed'!I108*'Tree Unemployed'!C108)+('Tree Inactive'!C108*'Tree Inactive'!I108)+('Tree Other'!C108*'Tree Other'!I108)+('Tree No Benefits'!C108*'Tree No Benefits'!I108)+('Tree Sick'!C108*'Tree Sick'!I108))/'Tree Total'!C79), 0)</f>
        <v>0</v>
      </c>
      <c r="J79" s="297">
        <f t="shared" si="14"/>
        <v>0</v>
      </c>
      <c r="K79" s="295">
        <f>IFERROR(((('Tree Unemployed'!K108*'Tree Unemployed'!C108)+('Tree Inactive'!C108*'Tree Inactive'!K108)+('Tree Other'!C108*'Tree Other'!K108)+('Tree No Benefits'!C108*'Tree No Benefits'!K108)+('Tree Sick'!C108*'Tree Sick'!K108))/'Tree Total'!C79), 0)</f>
        <v>0</v>
      </c>
      <c r="L79" s="295">
        <f t="shared" si="11"/>
        <v>0</v>
      </c>
      <c r="M79" s="295">
        <f>IFERROR(((('Tree Unemployed'!L108*'Tree Unemployed'!C108)+('Tree Inactive'!C108*'Tree Inactive'!L108)+('Tree Other'!C108*'Tree Other'!L108)+('Tree No Benefits'!C108*'Tree No Benefits'!L108)+('Tree Sick'!C108*'Tree Sick'!L108))/'Tree Total'!C79), 0)</f>
        <v>0</v>
      </c>
      <c r="N79" s="295">
        <f t="shared" si="12"/>
        <v>0</v>
      </c>
      <c r="O79" s="295">
        <f>IFERROR(((('Tree Unemployed'!M108*'Tree Unemployed'!C108)+('Tree Inactive'!C108*'Tree Inactive'!M108)+('Tree Other'!C108*'Tree Other'!M108)+('Tree No Benefits'!C108*'Tree No Benefits'!M108)+('Tree Sick'!C108*'Tree Sick'!M108))/'Tree Total'!C79), 0)</f>
        <v>0</v>
      </c>
      <c r="P79" s="305">
        <f t="shared" si="13"/>
        <v>0</v>
      </c>
      <c r="AN79" s="142"/>
      <c r="AO79" s="11"/>
      <c r="AP79" s="143"/>
      <c r="AQ79" s="143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143"/>
      <c r="BC79" s="143"/>
      <c r="BD79" s="143"/>
      <c r="BE79" s="143"/>
      <c r="BF79" s="143"/>
      <c r="BG79" s="143"/>
      <c r="BH79" s="143"/>
      <c r="BI79" s="143"/>
    </row>
    <row r="80" spans="1:78" ht="25.2" customHeight="1" thickBot="1" x14ac:dyDescent="0.5">
      <c r="A80" s="447"/>
      <c r="B80" s="156">
        <v>4</v>
      </c>
      <c r="C80" s="259">
        <f>'Tree Unemployed'!C109+'Tree Inactive'!C109+'Tree Other'!C109+'Tree No Benefits'!C109+'Tree Sick'!C109</f>
        <v>2889858.1145309806</v>
      </c>
      <c r="D80" s="259">
        <f>'Tree Unemployed'!D109+'Tree Inactive'!D109+'Tree Other'!D109+'Tree No Benefits'!D109+'Tree Sick'!D109</f>
        <v>2373874.0669566463</v>
      </c>
      <c r="E80" s="259">
        <f>'Tree Unemployed'!E109+'Tree Inactive'!E109+'Tree Other'!E109+'Tree No Benefits'!E109+'Tree Sick'!E109</f>
        <v>515984.04757433373</v>
      </c>
      <c r="F80" s="275">
        <f>IFERROR(((('Tree Unemployed'!F109*'Tree Unemployed'!C109)+('Tree Inactive'!C109*'Tree Inactive'!F109)+('Tree Other'!C109*'Tree Other'!F109)+('Tree No Benefits'!C109*'Tree No Benefits'!F109)+('Tree Sick'!C109*'Tree Sick'!F109))/'Tree Total'!C80), 0)</f>
        <v>0</v>
      </c>
      <c r="G80" s="271">
        <f>IFERROR(((('Tree Unemployed'!G109*'Tree Unemployed'!C109)+('Tree Inactive'!C109*'Tree Inactive'!G109)+('Tree Other'!C109*'Tree Other'!G109)+('Tree No Benefits'!C109*'Tree No Benefits'!G109)+('Tree Sick'!C109*'Tree Sick'!G109))/'Tree Total'!C80), 0)</f>
        <v>0</v>
      </c>
      <c r="H80" s="286">
        <f t="shared" si="10"/>
        <v>0</v>
      </c>
      <c r="I80" s="277">
        <f>IFERROR(((('Tree Unemployed'!I109*'Tree Unemployed'!C109)+('Tree Inactive'!C109*'Tree Inactive'!I109)+('Tree Other'!C109*'Tree Other'!I109)+('Tree No Benefits'!C109*'Tree No Benefits'!I109)+('Tree Sick'!C109*'Tree Sick'!I109))/'Tree Total'!C80), 0)</f>
        <v>0</v>
      </c>
      <c r="J80" s="275">
        <f t="shared" si="14"/>
        <v>0</v>
      </c>
      <c r="K80" s="271">
        <f>IFERROR(((('Tree Unemployed'!K109*'Tree Unemployed'!C109)+('Tree Inactive'!C109*'Tree Inactive'!K109)+('Tree Other'!C109*'Tree Other'!K109)+('Tree No Benefits'!C109*'Tree No Benefits'!K109)+('Tree Sick'!C109*'Tree Sick'!K109))/'Tree Total'!C80), 0)</f>
        <v>0</v>
      </c>
      <c r="L80" s="271">
        <f t="shared" si="11"/>
        <v>0</v>
      </c>
      <c r="M80" s="271">
        <f>IFERROR(((('Tree Unemployed'!L109*'Tree Unemployed'!C109)+('Tree Inactive'!C109*'Tree Inactive'!L109)+('Tree Other'!C109*'Tree Other'!L109)+('Tree No Benefits'!C109*'Tree No Benefits'!L109)+('Tree Sick'!C109*'Tree Sick'!L109))/'Tree Total'!C80), 0)</f>
        <v>0</v>
      </c>
      <c r="N80" s="271">
        <f t="shared" si="12"/>
        <v>0</v>
      </c>
      <c r="O80" s="271">
        <f>IFERROR(((('Tree Unemployed'!M109*'Tree Unemployed'!C109)+('Tree Inactive'!C109*'Tree Inactive'!M109)+('Tree Other'!C109*'Tree Other'!M109)+('Tree No Benefits'!C109*'Tree No Benefits'!M109)+('Tree Sick'!C109*'Tree Sick'!M109))/'Tree Total'!C80), 0)</f>
        <v>0</v>
      </c>
      <c r="P80" s="306">
        <f t="shared" si="13"/>
        <v>0</v>
      </c>
    </row>
    <row r="81" spans="1:78" ht="25.2" customHeight="1" x14ac:dyDescent="0.45">
      <c r="A81" s="444" t="s">
        <v>458</v>
      </c>
      <c r="B81" s="155">
        <v>1</v>
      </c>
      <c r="C81" s="260">
        <f>'Tree Unemployed'!C110+'Tree Inactive'!C110+'Tree Other'!C110+'Tree No Benefits'!C110+'Tree Sick'!C110</f>
        <v>2889858.1145309806</v>
      </c>
      <c r="D81" s="260">
        <f>'Tree Unemployed'!D110+'Tree Inactive'!D110+'Tree Other'!D110+'Tree No Benefits'!D110+'Tree Sick'!D110</f>
        <v>2366726.1603824599</v>
      </c>
      <c r="E81" s="260">
        <f>'Tree Unemployed'!E110+'Tree Inactive'!E110+'Tree Other'!E110+'Tree No Benefits'!E110+'Tree Sick'!E110</f>
        <v>523131.95414852013</v>
      </c>
      <c r="F81" s="274">
        <f>IFERROR(((('Tree Unemployed'!F110*'Tree Unemployed'!C110)+('Tree Inactive'!C110*'Tree Inactive'!F110)+('Tree Other'!C110*'Tree Other'!F110)+('Tree No Benefits'!C110*'Tree No Benefits'!F110)+('Tree Sick'!C110*'Tree Sick'!F110))/'Tree Total'!C81), 0)</f>
        <v>0</v>
      </c>
      <c r="G81" s="269">
        <f>IFERROR(((('Tree Unemployed'!G110*'Tree Unemployed'!C110)+('Tree Inactive'!C110*'Tree Inactive'!G110)+('Tree Other'!C110*'Tree Other'!G110)+('Tree No Benefits'!C110*'Tree No Benefits'!G110)+('Tree Sick'!C110*'Tree Sick'!G110))/'Tree Total'!C81), 0)</f>
        <v>0</v>
      </c>
      <c r="H81" s="287">
        <f t="shared" si="10"/>
        <v>0</v>
      </c>
      <c r="I81" s="276">
        <f>IFERROR(((('Tree Unemployed'!I110*'Tree Unemployed'!C110)+('Tree Inactive'!C110*'Tree Inactive'!I110)+('Tree Other'!C110*'Tree Other'!I110)+('Tree No Benefits'!C110*'Tree No Benefits'!I110)+('Tree Sick'!C110*'Tree Sick'!I110))/'Tree Total'!C81), 0)</f>
        <v>0</v>
      </c>
      <c r="J81" s="274">
        <f t="shared" si="14"/>
        <v>0</v>
      </c>
      <c r="K81" s="269">
        <f>IFERROR(((('Tree Unemployed'!K110*'Tree Unemployed'!C110)+('Tree Inactive'!C110*'Tree Inactive'!K110)+('Tree Other'!C110*'Tree Other'!K110)+('Tree No Benefits'!C110*'Tree No Benefits'!K110)+('Tree Sick'!C110*'Tree Sick'!K110))/'Tree Total'!C81), 0)</f>
        <v>0</v>
      </c>
      <c r="L81" s="269">
        <f t="shared" si="11"/>
        <v>0</v>
      </c>
      <c r="M81" s="269">
        <f>IFERROR(((('Tree Unemployed'!L110*'Tree Unemployed'!C110)+('Tree Inactive'!C110*'Tree Inactive'!L110)+('Tree Other'!C110*'Tree Other'!L110)+('Tree No Benefits'!C110*'Tree No Benefits'!L110)+('Tree Sick'!C110*'Tree Sick'!L110))/'Tree Total'!C81), 0)</f>
        <v>0</v>
      </c>
      <c r="N81" s="269">
        <f t="shared" si="12"/>
        <v>0</v>
      </c>
      <c r="O81" s="269">
        <f>IFERROR(((('Tree Unemployed'!M110*'Tree Unemployed'!C110)+('Tree Inactive'!C110*'Tree Inactive'!M110)+('Tree Other'!C110*'Tree Other'!M110)+('Tree No Benefits'!C110*'Tree No Benefits'!M110)+('Tree Sick'!C110*'Tree Sick'!M110))/'Tree Total'!C81), 0)</f>
        <v>0</v>
      </c>
      <c r="P81" s="304">
        <f t="shared" si="13"/>
        <v>0</v>
      </c>
    </row>
    <row r="82" spans="1:78" ht="25.2" customHeight="1" x14ac:dyDescent="0.45">
      <c r="A82" s="445"/>
      <c r="B82" s="299">
        <v>2</v>
      </c>
      <c r="C82" s="293">
        <f>'Tree Unemployed'!C111+'Tree Inactive'!C111+'Tree Other'!C111+'Tree No Benefits'!C111+'Tree Sick'!C111</f>
        <v>2889858.1145309801</v>
      </c>
      <c r="D82" s="293">
        <f>'Tree Unemployed'!D111+'Tree Inactive'!D111+'Tree Other'!D111+'Tree No Benefits'!D111+'Tree Sick'!D111</f>
        <v>2360942.5872191647</v>
      </c>
      <c r="E82" s="293">
        <f>'Tree Unemployed'!E111+'Tree Inactive'!E111+'Tree Other'!E111+'Tree No Benefits'!E111+'Tree Sick'!E111</f>
        <v>528915.52731181541</v>
      </c>
      <c r="F82" s="297">
        <f>IFERROR(((('Tree Unemployed'!F111*'Tree Unemployed'!C111)+('Tree Inactive'!C111*'Tree Inactive'!F111)+('Tree Other'!C111*'Tree Other'!F111)+('Tree No Benefits'!C111*'Tree No Benefits'!F111)+('Tree Sick'!C111*'Tree Sick'!F111))/'Tree Total'!C82), 0)</f>
        <v>0</v>
      </c>
      <c r="G82" s="295">
        <f>IFERROR(((('Tree Unemployed'!G111*'Tree Unemployed'!C111)+('Tree Inactive'!C111*'Tree Inactive'!G111)+('Tree Other'!C111*'Tree Other'!G111)+('Tree No Benefits'!C111*'Tree No Benefits'!G111)+('Tree Sick'!C111*'Tree Sick'!G111))/'Tree Total'!C82), 0)</f>
        <v>0</v>
      </c>
      <c r="H82" s="309">
        <f t="shared" si="10"/>
        <v>0</v>
      </c>
      <c r="I82" s="296">
        <f>IFERROR(((('Tree Unemployed'!I111*'Tree Unemployed'!C111)+('Tree Inactive'!C111*'Tree Inactive'!I111)+('Tree Other'!C111*'Tree Other'!I111)+('Tree No Benefits'!C111*'Tree No Benefits'!I111)+('Tree Sick'!C111*'Tree Sick'!I111))/'Tree Total'!C82), 0)</f>
        <v>0</v>
      </c>
      <c r="J82" s="297">
        <f t="shared" si="14"/>
        <v>0</v>
      </c>
      <c r="K82" s="295">
        <f>IFERROR(((('Tree Unemployed'!K111*'Tree Unemployed'!C111)+('Tree Inactive'!C111*'Tree Inactive'!K111)+('Tree Other'!C111*'Tree Other'!K111)+('Tree No Benefits'!C111*'Tree No Benefits'!K111)+('Tree Sick'!C111*'Tree Sick'!K111))/'Tree Total'!C82), 0)</f>
        <v>0</v>
      </c>
      <c r="L82" s="295">
        <f t="shared" si="11"/>
        <v>0</v>
      </c>
      <c r="M82" s="295">
        <f>IFERROR(((('Tree Unemployed'!L111*'Tree Unemployed'!C111)+('Tree Inactive'!C111*'Tree Inactive'!L111)+('Tree Other'!C111*'Tree Other'!L111)+('Tree No Benefits'!C111*'Tree No Benefits'!L111)+('Tree Sick'!C111*'Tree Sick'!L111))/'Tree Total'!C82), 0)</f>
        <v>0</v>
      </c>
      <c r="N82" s="295">
        <f t="shared" si="12"/>
        <v>0</v>
      </c>
      <c r="O82" s="295">
        <f>IFERROR(((('Tree Unemployed'!M111*'Tree Unemployed'!C111)+('Tree Inactive'!C111*'Tree Inactive'!M111)+('Tree Other'!C111*'Tree Other'!M111)+('Tree No Benefits'!C111*'Tree No Benefits'!M111)+('Tree Sick'!C111*'Tree Sick'!M111))/'Tree Total'!C82), 0)</f>
        <v>0</v>
      </c>
      <c r="P82" s="305">
        <f t="shared" si="13"/>
        <v>0</v>
      </c>
      <c r="AN82" s="150"/>
      <c r="AO82" s="151"/>
      <c r="AP82" s="151"/>
      <c r="AQ82" s="151"/>
      <c r="AR82" s="151"/>
      <c r="AS82" s="151"/>
      <c r="AT82" s="151"/>
      <c r="AU82" s="151"/>
      <c r="AV82" s="151"/>
      <c r="AW82" s="151"/>
      <c r="AX82" s="151"/>
      <c r="AY82" s="151"/>
      <c r="AZ82" s="151"/>
      <c r="BA82" s="151"/>
      <c r="BB82" s="151"/>
      <c r="BC82" s="151"/>
      <c r="BD82" s="151"/>
      <c r="BE82" s="151"/>
      <c r="BF82" s="151"/>
      <c r="BG82" s="151"/>
      <c r="BH82" s="151"/>
      <c r="BI82" s="151"/>
      <c r="BJ82" s="151"/>
      <c r="BK82" s="151"/>
      <c r="BL82" s="151"/>
      <c r="BM82" s="151"/>
      <c r="BN82" s="151"/>
      <c r="BO82" s="151"/>
      <c r="BP82" s="151"/>
      <c r="BQ82" s="151"/>
      <c r="BR82" s="151"/>
      <c r="BS82" s="151"/>
      <c r="BT82" s="151"/>
      <c r="BU82" s="151"/>
      <c r="BV82" s="151"/>
      <c r="BW82" s="151"/>
      <c r="BX82" s="151"/>
      <c r="BY82" s="151"/>
      <c r="BZ82" s="140"/>
    </row>
    <row r="83" spans="1:78" ht="25.2" customHeight="1" x14ac:dyDescent="0.45">
      <c r="A83" s="445"/>
      <c r="B83" s="299">
        <v>3</v>
      </c>
      <c r="C83" s="293">
        <f>'Tree Unemployed'!C112+'Tree Inactive'!C112+'Tree Other'!C112+'Tree No Benefits'!C112+'Tree Sick'!C112</f>
        <v>2889858.1145309806</v>
      </c>
      <c r="D83" s="293">
        <f>'Tree Unemployed'!D112+'Tree Inactive'!D112+'Tree Other'!D112+'Tree No Benefits'!D112+'Tree Sick'!D112</f>
        <v>2356238.7491267342</v>
      </c>
      <c r="E83" s="293">
        <f>'Tree Unemployed'!E112+'Tree Inactive'!E112+'Tree Other'!E112+'Tree No Benefits'!E112+'Tree Sick'!E112</f>
        <v>533619.36540424614</v>
      </c>
      <c r="F83" s="297">
        <f>IFERROR(((('Tree Unemployed'!F112*'Tree Unemployed'!C112)+('Tree Inactive'!C112*'Tree Inactive'!F112)+('Tree Other'!C112*'Tree Other'!F112)+('Tree No Benefits'!C112*'Tree No Benefits'!F112)+('Tree Sick'!C112*'Tree Sick'!F112))/'Tree Total'!C83), 0)</f>
        <v>0</v>
      </c>
      <c r="G83" s="295">
        <f>IFERROR(((('Tree Unemployed'!G112*'Tree Unemployed'!C112)+('Tree Inactive'!C112*'Tree Inactive'!G112)+('Tree Other'!C112*'Tree Other'!G112)+('Tree No Benefits'!C112*'Tree No Benefits'!G112)+('Tree Sick'!C112*'Tree Sick'!G112))/'Tree Total'!C83), 0)</f>
        <v>0</v>
      </c>
      <c r="H83" s="309">
        <f t="shared" si="10"/>
        <v>0</v>
      </c>
      <c r="I83" s="296">
        <f>IFERROR(((('Tree Unemployed'!I112*'Tree Unemployed'!C112)+('Tree Inactive'!C112*'Tree Inactive'!I112)+('Tree Other'!C112*'Tree Other'!I112)+('Tree No Benefits'!C112*'Tree No Benefits'!I112)+('Tree Sick'!C112*'Tree Sick'!I112))/'Tree Total'!C83), 0)</f>
        <v>0</v>
      </c>
      <c r="J83" s="297">
        <f t="shared" si="14"/>
        <v>0</v>
      </c>
      <c r="K83" s="295">
        <f>IFERROR(((('Tree Unemployed'!K112*'Tree Unemployed'!C112)+('Tree Inactive'!C112*'Tree Inactive'!K112)+('Tree Other'!C112*'Tree Other'!K112)+('Tree No Benefits'!C112*'Tree No Benefits'!K112)+('Tree Sick'!C112*'Tree Sick'!K112))/'Tree Total'!C83), 0)</f>
        <v>0</v>
      </c>
      <c r="L83" s="295">
        <f t="shared" si="11"/>
        <v>0</v>
      </c>
      <c r="M83" s="295">
        <f>IFERROR(((('Tree Unemployed'!L112*'Tree Unemployed'!C112)+('Tree Inactive'!C112*'Tree Inactive'!L112)+('Tree Other'!C112*'Tree Other'!L112)+('Tree No Benefits'!C112*'Tree No Benefits'!L112)+('Tree Sick'!C112*'Tree Sick'!L112))/'Tree Total'!C83), 0)</f>
        <v>0</v>
      </c>
      <c r="N83" s="295">
        <f t="shared" si="12"/>
        <v>0</v>
      </c>
      <c r="O83" s="295">
        <f>IFERROR(((('Tree Unemployed'!M112*'Tree Unemployed'!C112)+('Tree Inactive'!C112*'Tree Inactive'!M112)+('Tree Other'!C112*'Tree Other'!M112)+('Tree No Benefits'!C112*'Tree No Benefits'!M112)+('Tree Sick'!C112*'Tree Sick'!M112))/'Tree Total'!C83), 0)</f>
        <v>0</v>
      </c>
      <c r="P83" s="305">
        <f t="shared" si="13"/>
        <v>0</v>
      </c>
      <c r="AN83" s="150"/>
    </row>
    <row r="84" spans="1:78" ht="25.2" customHeight="1" thickBot="1" x14ac:dyDescent="0.5">
      <c r="A84" s="447"/>
      <c r="B84" s="156">
        <v>4</v>
      </c>
      <c r="C84" s="259">
        <f>'Tree Unemployed'!C113+'Tree Inactive'!C113+'Tree Other'!C113+'Tree No Benefits'!C113+'Tree Sick'!C113</f>
        <v>2889858.1145309806</v>
      </c>
      <c r="D84" s="259">
        <f>'Tree Unemployed'!D113+'Tree Inactive'!D113+'Tree Other'!D113+'Tree No Benefits'!D113+'Tree Sick'!D113</f>
        <v>2352393.3989365781</v>
      </c>
      <c r="E84" s="259">
        <f>'Tree Unemployed'!E113+'Tree Inactive'!E113+'Tree Other'!E113+'Tree No Benefits'!E113+'Tree Sick'!E113</f>
        <v>537464.7155944024</v>
      </c>
      <c r="F84" s="275">
        <f>IFERROR(((('Tree Unemployed'!F113*'Tree Unemployed'!C113)+('Tree Inactive'!C113*'Tree Inactive'!F113)+('Tree Other'!C113*'Tree Other'!F113)+('Tree No Benefits'!C113*'Tree No Benefits'!F113)+('Tree Sick'!C113*'Tree Sick'!F113))/'Tree Total'!C84), 0)</f>
        <v>0</v>
      </c>
      <c r="G84" s="271">
        <f>IFERROR(((('Tree Unemployed'!G113*'Tree Unemployed'!C113)+('Tree Inactive'!C113*'Tree Inactive'!G113)+('Tree Other'!C113*'Tree Other'!G113)+('Tree No Benefits'!C113*'Tree No Benefits'!G113)+('Tree Sick'!C113*'Tree Sick'!G113))/'Tree Total'!C84), 0)</f>
        <v>0</v>
      </c>
      <c r="H84" s="286">
        <f t="shared" si="10"/>
        <v>0</v>
      </c>
      <c r="I84" s="277">
        <f>IFERROR(((('Tree Unemployed'!I113*'Tree Unemployed'!C113)+('Tree Inactive'!C113*'Tree Inactive'!I113)+('Tree Other'!C113*'Tree Other'!I113)+('Tree No Benefits'!C113*'Tree No Benefits'!I113)+('Tree Sick'!C113*'Tree Sick'!I113))/'Tree Total'!C84), 0)</f>
        <v>0</v>
      </c>
      <c r="J84" s="275">
        <f t="shared" si="14"/>
        <v>0</v>
      </c>
      <c r="K84" s="271">
        <f>IFERROR(((('Tree Unemployed'!K113*'Tree Unemployed'!C113)+('Tree Inactive'!C113*'Tree Inactive'!K113)+('Tree Other'!C113*'Tree Other'!K113)+('Tree No Benefits'!C113*'Tree No Benefits'!K113)+('Tree Sick'!C113*'Tree Sick'!K113))/'Tree Total'!C84), 0)</f>
        <v>0</v>
      </c>
      <c r="L84" s="271">
        <f t="shared" si="11"/>
        <v>0</v>
      </c>
      <c r="M84" s="271">
        <f>IFERROR(((('Tree Unemployed'!L113*'Tree Unemployed'!C113)+('Tree Inactive'!C113*'Tree Inactive'!L113)+('Tree Other'!C113*'Tree Other'!L113)+('Tree No Benefits'!C113*'Tree No Benefits'!L113)+('Tree Sick'!C113*'Tree Sick'!L113))/'Tree Total'!C84), 0)</f>
        <v>0</v>
      </c>
      <c r="N84" s="271">
        <f t="shared" si="12"/>
        <v>0</v>
      </c>
      <c r="O84" s="271">
        <f>IFERROR(((('Tree Unemployed'!M113*'Tree Unemployed'!C113)+('Tree Inactive'!C113*'Tree Inactive'!M113)+('Tree Other'!C113*'Tree Other'!M113)+('Tree No Benefits'!C113*'Tree No Benefits'!M113)+('Tree Sick'!C113*'Tree Sick'!M113))/'Tree Total'!C84), 0)</f>
        <v>0</v>
      </c>
      <c r="P84" s="306">
        <f t="shared" si="13"/>
        <v>0</v>
      </c>
      <c r="AN84" s="150"/>
      <c r="AO84" s="152"/>
      <c r="AP84" s="152"/>
      <c r="AQ84" s="152"/>
      <c r="AR84" s="152"/>
      <c r="AS84" s="152"/>
      <c r="AT84" s="152"/>
      <c r="AU84" s="152"/>
      <c r="AV84" s="152"/>
      <c r="AW84" s="152"/>
      <c r="AX84" s="152"/>
      <c r="AY84" s="152"/>
      <c r="AZ84" s="152"/>
      <c r="BA84" s="152"/>
      <c r="BB84" s="152"/>
      <c r="BC84" s="152"/>
      <c r="BD84" s="152"/>
      <c r="BE84" s="152"/>
      <c r="BF84" s="152"/>
      <c r="BG84" s="152"/>
      <c r="BH84" s="152"/>
      <c r="BI84" s="152"/>
      <c r="BJ84" s="152"/>
      <c r="BK84" s="152"/>
      <c r="BL84" s="152"/>
      <c r="BM84" s="152"/>
      <c r="BN84" s="152"/>
      <c r="BO84" s="152"/>
      <c r="BP84" s="152"/>
      <c r="BQ84" s="152"/>
      <c r="BR84" s="152"/>
      <c r="BS84" s="152"/>
      <c r="BT84" s="152"/>
      <c r="BU84" s="152"/>
      <c r="BV84" s="152"/>
      <c r="BW84" s="152"/>
      <c r="BX84" s="152"/>
      <c r="BY84" s="152"/>
      <c r="BZ84" s="146"/>
    </row>
    <row r="85" spans="1:78" ht="25.2" customHeight="1" x14ac:dyDescent="0.45">
      <c r="A85" s="444" t="s">
        <v>459</v>
      </c>
      <c r="B85" s="155">
        <v>1</v>
      </c>
      <c r="C85" s="260">
        <f>'Tree Unemployed'!C114+'Tree Inactive'!C114+'Tree Other'!C114+'Tree No Benefits'!C114+'Tree Sick'!C114</f>
        <v>2889858.1145309806</v>
      </c>
      <c r="D85" s="260">
        <f>'Tree Unemployed'!D114+'Tree Inactive'!D114+'Tree Other'!D114+'Tree No Benefits'!D114+'Tree Sick'!D114</f>
        <v>2349233.9183687437</v>
      </c>
      <c r="E85" s="260">
        <f>'Tree Unemployed'!E114+'Tree Inactive'!E114+'Tree Other'!E114+'Tree No Benefits'!E114+'Tree Sick'!E114</f>
        <v>540624.19616223697</v>
      </c>
      <c r="F85" s="274">
        <f>IFERROR(((('Tree Unemployed'!F114*'Tree Unemployed'!C114)+('Tree Inactive'!C114*'Tree Inactive'!F114)+('Tree Other'!C114*'Tree Other'!F114)+('Tree No Benefits'!C114*'Tree No Benefits'!F114)+('Tree Sick'!C114*'Tree Sick'!F114))/'Tree Total'!C85), 0)</f>
        <v>0</v>
      </c>
      <c r="G85" s="269">
        <f>IFERROR(((('Tree Unemployed'!G114*'Tree Unemployed'!C114)+('Tree Inactive'!C114*'Tree Inactive'!G114)+('Tree Other'!C114*'Tree Other'!G114)+('Tree No Benefits'!C114*'Tree No Benefits'!G114)+('Tree Sick'!C114*'Tree Sick'!G114))/'Tree Total'!C85), 0)</f>
        <v>0</v>
      </c>
      <c r="H85" s="287">
        <f t="shared" si="10"/>
        <v>0</v>
      </c>
      <c r="I85" s="276">
        <f>IFERROR(((('Tree Unemployed'!I114*'Tree Unemployed'!C114)+('Tree Inactive'!C114*'Tree Inactive'!I114)+('Tree Other'!C114*'Tree Other'!I114)+('Tree No Benefits'!C114*'Tree No Benefits'!I114)+('Tree Sick'!C114*'Tree Sick'!I114))/'Tree Total'!C85), 0)</f>
        <v>0</v>
      </c>
      <c r="J85" s="274">
        <f t="shared" si="14"/>
        <v>0</v>
      </c>
      <c r="K85" s="269">
        <f>IFERROR(((('Tree Unemployed'!K114*'Tree Unemployed'!C114)+('Tree Inactive'!C114*'Tree Inactive'!K114)+('Tree Other'!C114*'Tree Other'!K114)+('Tree No Benefits'!C114*'Tree No Benefits'!K114)+('Tree Sick'!C114*'Tree Sick'!K114))/'Tree Total'!C85), 0)</f>
        <v>0</v>
      </c>
      <c r="L85" s="269">
        <f t="shared" si="11"/>
        <v>0</v>
      </c>
      <c r="M85" s="269">
        <f>IFERROR(((('Tree Unemployed'!L114*'Tree Unemployed'!C114)+('Tree Inactive'!C114*'Tree Inactive'!L114)+('Tree Other'!C114*'Tree Other'!L114)+('Tree No Benefits'!C114*'Tree No Benefits'!L114)+('Tree Sick'!C114*'Tree Sick'!L114))/'Tree Total'!C85), 0)</f>
        <v>0</v>
      </c>
      <c r="N85" s="269">
        <f t="shared" si="12"/>
        <v>0</v>
      </c>
      <c r="O85" s="269">
        <f>IFERROR(((('Tree Unemployed'!M114*'Tree Unemployed'!C114)+('Tree Inactive'!C114*'Tree Inactive'!M114)+('Tree Other'!C114*'Tree Other'!M114)+('Tree No Benefits'!C114*'Tree No Benefits'!M114)+('Tree Sick'!C114*'Tree Sick'!M114))/'Tree Total'!C85), 0)</f>
        <v>0</v>
      </c>
      <c r="P85" s="304">
        <f t="shared" si="13"/>
        <v>0</v>
      </c>
      <c r="AN85" s="150"/>
      <c r="AO85" s="149"/>
      <c r="AP85" s="148"/>
      <c r="AQ85" s="148"/>
      <c r="AR85" s="148"/>
      <c r="AS85" s="148"/>
      <c r="AT85" s="148"/>
      <c r="AU85" s="148"/>
      <c r="AV85" s="148"/>
      <c r="AW85" s="148"/>
      <c r="AX85" s="148"/>
      <c r="AY85" s="148"/>
      <c r="AZ85" s="148"/>
      <c r="BA85" s="148"/>
      <c r="BB85" s="148"/>
      <c r="BC85" s="148"/>
      <c r="BD85" s="148"/>
      <c r="BE85" s="148"/>
      <c r="BF85" s="148"/>
      <c r="BG85" s="148"/>
      <c r="BH85" s="148"/>
      <c r="BI85" s="148"/>
      <c r="BJ85" s="148"/>
      <c r="BK85" s="148"/>
      <c r="BL85" s="148"/>
      <c r="BM85" s="148"/>
      <c r="BN85" s="148"/>
      <c r="BO85" s="148"/>
      <c r="BP85" s="148"/>
      <c r="BQ85" s="148"/>
      <c r="BR85" s="148"/>
      <c r="BS85" s="148"/>
      <c r="BT85" s="148"/>
      <c r="BU85" s="148"/>
      <c r="BV85" s="148"/>
      <c r="BW85" s="148"/>
      <c r="BX85" s="148"/>
      <c r="BY85" s="148"/>
      <c r="BZ85" s="148"/>
    </row>
    <row r="86" spans="1:78" ht="25.2" customHeight="1" x14ac:dyDescent="0.45">
      <c r="A86" s="445"/>
      <c r="B86" s="299">
        <v>2</v>
      </c>
      <c r="C86" s="293">
        <f>'Tree Unemployed'!C115+'Tree Inactive'!C115+'Tree Other'!C115+'Tree No Benefits'!C115+'Tree Sick'!C115</f>
        <v>2889858.1145309806</v>
      </c>
      <c r="D86" s="293">
        <f>'Tree Unemployed'!D115+'Tree Inactive'!D115+'Tree Other'!D115+'Tree No Benefits'!D115+'Tree Sick'!D115</f>
        <v>2346625.1115264734</v>
      </c>
      <c r="E86" s="293">
        <f>'Tree Unemployed'!E115+'Tree Inactive'!E115+'Tree Other'!E115+'Tree No Benefits'!E115+'Tree Sick'!E115</f>
        <v>543233.00300450693</v>
      </c>
      <c r="F86" s="297">
        <f>IFERROR(((('Tree Unemployed'!F115*'Tree Unemployed'!C115)+('Tree Inactive'!C115*'Tree Inactive'!F115)+('Tree Other'!C115*'Tree Other'!F115)+('Tree No Benefits'!C115*'Tree No Benefits'!F115)+('Tree Sick'!C115*'Tree Sick'!F115))/'Tree Total'!C86), 0)</f>
        <v>0</v>
      </c>
      <c r="G86" s="295">
        <f>IFERROR(((('Tree Unemployed'!G115*'Tree Unemployed'!C115)+('Tree Inactive'!C115*'Tree Inactive'!G115)+('Tree Other'!C115*'Tree Other'!G115)+('Tree No Benefits'!C115*'Tree No Benefits'!G115)+('Tree Sick'!C115*'Tree Sick'!G115))/'Tree Total'!C86), 0)</f>
        <v>0</v>
      </c>
      <c r="H86" s="309">
        <f t="shared" si="10"/>
        <v>0</v>
      </c>
      <c r="I86" s="296">
        <f>IFERROR(((('Tree Unemployed'!I115*'Tree Unemployed'!C115)+('Tree Inactive'!C115*'Tree Inactive'!I115)+('Tree Other'!C115*'Tree Other'!I115)+('Tree No Benefits'!C115*'Tree No Benefits'!I115)+('Tree Sick'!C115*'Tree Sick'!I115))/'Tree Total'!C86), 0)</f>
        <v>0</v>
      </c>
      <c r="J86" s="297">
        <f t="shared" si="14"/>
        <v>0</v>
      </c>
      <c r="K86" s="295">
        <f>IFERROR(((('Tree Unemployed'!K115*'Tree Unemployed'!C115)+('Tree Inactive'!C115*'Tree Inactive'!K115)+('Tree Other'!C115*'Tree Other'!K115)+('Tree No Benefits'!C115*'Tree No Benefits'!K115)+('Tree Sick'!C115*'Tree Sick'!K115))/'Tree Total'!C86), 0)</f>
        <v>0</v>
      </c>
      <c r="L86" s="295">
        <f t="shared" si="11"/>
        <v>0</v>
      </c>
      <c r="M86" s="295">
        <f>IFERROR(((('Tree Unemployed'!L115*'Tree Unemployed'!C115)+('Tree Inactive'!C115*'Tree Inactive'!L115)+('Tree Other'!C115*'Tree Other'!L115)+('Tree No Benefits'!C115*'Tree No Benefits'!L115)+('Tree Sick'!C115*'Tree Sick'!L115))/'Tree Total'!C86), 0)</f>
        <v>0</v>
      </c>
      <c r="N86" s="295">
        <f t="shared" si="12"/>
        <v>0</v>
      </c>
      <c r="O86" s="295">
        <f>IFERROR(((('Tree Unemployed'!M115*'Tree Unemployed'!C115)+('Tree Inactive'!C115*'Tree Inactive'!M115)+('Tree Other'!C115*'Tree Other'!M115)+('Tree No Benefits'!C115*'Tree No Benefits'!M115)+('Tree Sick'!C115*'Tree Sick'!M115))/'Tree Total'!C86), 0)</f>
        <v>0</v>
      </c>
      <c r="P86" s="305">
        <f t="shared" si="13"/>
        <v>0</v>
      </c>
      <c r="AN86" s="150"/>
      <c r="AO86" s="148"/>
      <c r="AP86" s="145"/>
      <c r="AQ86" s="145"/>
      <c r="AR86" s="145"/>
      <c r="AS86" s="145"/>
      <c r="AT86" s="145"/>
      <c r="AU86" s="145"/>
      <c r="AV86" s="145"/>
      <c r="AW86" s="145"/>
      <c r="AX86" s="145"/>
      <c r="AY86" s="145"/>
      <c r="AZ86" s="145"/>
      <c r="BA86" s="145"/>
      <c r="BB86" s="145"/>
      <c r="BC86" s="145"/>
      <c r="BD86" s="145"/>
      <c r="BE86" s="145"/>
      <c r="BF86" s="145"/>
      <c r="BG86" s="145"/>
      <c r="BH86" s="145"/>
      <c r="BI86" s="145"/>
      <c r="BJ86" s="145"/>
      <c r="BK86" s="145"/>
      <c r="BL86" s="145"/>
      <c r="BM86" s="145"/>
      <c r="BN86" s="145"/>
      <c r="BO86" s="145"/>
      <c r="BP86" s="145"/>
      <c r="BQ86" s="145"/>
      <c r="BR86" s="145"/>
      <c r="BS86" s="145"/>
      <c r="BT86" s="145"/>
      <c r="BU86" s="145"/>
      <c r="BV86" s="145"/>
      <c r="BW86" s="145"/>
      <c r="BX86" s="145"/>
      <c r="BY86" s="145"/>
      <c r="BZ86" s="145"/>
    </row>
    <row r="87" spans="1:78" ht="25.2" customHeight="1" x14ac:dyDescent="0.45">
      <c r="A87" s="445"/>
      <c r="B87" s="299">
        <v>3</v>
      </c>
      <c r="C87" s="293">
        <f>'Tree Unemployed'!C116+'Tree Inactive'!C116+'Tree Other'!C116+'Tree No Benefits'!C116+'Tree Sick'!C116</f>
        <v>2889858.1145309806</v>
      </c>
      <c r="D87" s="293">
        <f>'Tree Unemployed'!D116+'Tree Inactive'!D116+'Tree Other'!D116+'Tree No Benefits'!D116+'Tree Sick'!D116</f>
        <v>2344460.660046787</v>
      </c>
      <c r="E87" s="293">
        <f>'Tree Unemployed'!E116+'Tree Inactive'!E116+'Tree Other'!E116+'Tree No Benefits'!E116+'Tree Sick'!E116</f>
        <v>545397.45448419335</v>
      </c>
      <c r="F87" s="297">
        <f>IFERROR(((('Tree Unemployed'!F116*'Tree Unemployed'!C116)+('Tree Inactive'!C116*'Tree Inactive'!F116)+('Tree Other'!C116*'Tree Other'!F116)+('Tree No Benefits'!C116*'Tree No Benefits'!F116)+('Tree Sick'!C116*'Tree Sick'!F116))/'Tree Total'!C87), 0)</f>
        <v>0</v>
      </c>
      <c r="G87" s="295">
        <f>IFERROR(((('Tree Unemployed'!G116*'Tree Unemployed'!C116)+('Tree Inactive'!C116*'Tree Inactive'!G116)+('Tree Other'!C116*'Tree Other'!G116)+('Tree No Benefits'!C116*'Tree No Benefits'!G116)+('Tree Sick'!C116*'Tree Sick'!G116))/'Tree Total'!C87), 0)</f>
        <v>0</v>
      </c>
      <c r="H87" s="309">
        <f t="shared" si="10"/>
        <v>0</v>
      </c>
      <c r="I87" s="296">
        <f>IFERROR(((('Tree Unemployed'!I116*'Tree Unemployed'!C116)+('Tree Inactive'!C116*'Tree Inactive'!I116)+('Tree Other'!C116*'Tree Other'!I116)+('Tree No Benefits'!C116*'Tree No Benefits'!I116)+('Tree Sick'!C116*'Tree Sick'!I116))/'Tree Total'!C87), 0)</f>
        <v>0</v>
      </c>
      <c r="J87" s="297">
        <f t="shared" si="14"/>
        <v>0</v>
      </c>
      <c r="K87" s="295">
        <f>IFERROR(((('Tree Unemployed'!K116*'Tree Unemployed'!C116)+('Tree Inactive'!C116*'Tree Inactive'!K116)+('Tree Other'!C116*'Tree Other'!K116)+('Tree No Benefits'!C116*'Tree No Benefits'!K116)+('Tree Sick'!C116*'Tree Sick'!K116))/'Tree Total'!C87), 0)</f>
        <v>0</v>
      </c>
      <c r="L87" s="295">
        <f t="shared" si="11"/>
        <v>0</v>
      </c>
      <c r="M87" s="295">
        <f>IFERROR(((('Tree Unemployed'!L116*'Tree Unemployed'!C116)+('Tree Inactive'!C116*'Tree Inactive'!L116)+('Tree Other'!C116*'Tree Other'!L116)+('Tree No Benefits'!C116*'Tree No Benefits'!L116)+('Tree Sick'!C116*'Tree Sick'!L116))/'Tree Total'!C87), 0)</f>
        <v>0</v>
      </c>
      <c r="N87" s="295">
        <f t="shared" si="12"/>
        <v>0</v>
      </c>
      <c r="O87" s="295">
        <f>IFERROR(((('Tree Unemployed'!M116*'Tree Unemployed'!C116)+('Tree Inactive'!C116*'Tree Inactive'!M116)+('Tree Other'!C116*'Tree Other'!M116)+('Tree No Benefits'!C116*'Tree No Benefits'!M116)+('Tree Sick'!C116*'Tree Sick'!M116))/'Tree Total'!C87), 0)</f>
        <v>0</v>
      </c>
      <c r="P87" s="305">
        <f t="shared" si="13"/>
        <v>0</v>
      </c>
      <c r="AN87" s="150"/>
      <c r="AO87" s="148"/>
      <c r="AP87" s="145"/>
      <c r="AQ87" s="145"/>
      <c r="AR87" s="145"/>
      <c r="AS87" s="145"/>
      <c r="AT87" s="145"/>
      <c r="AU87" s="145"/>
      <c r="AV87" s="145"/>
      <c r="AW87" s="145"/>
      <c r="AX87" s="145"/>
      <c r="AY87" s="145"/>
      <c r="AZ87" s="145"/>
      <c r="BA87" s="145"/>
      <c r="BB87" s="145"/>
      <c r="BC87" s="145"/>
      <c r="BD87" s="145"/>
      <c r="BE87" s="145"/>
      <c r="BF87" s="145"/>
      <c r="BG87" s="145"/>
      <c r="BH87" s="145"/>
      <c r="BI87" s="145"/>
      <c r="BJ87" s="145"/>
      <c r="BK87" s="145"/>
      <c r="BL87" s="145"/>
      <c r="BM87" s="145"/>
      <c r="BN87" s="145"/>
      <c r="BO87" s="145"/>
      <c r="BP87" s="145"/>
      <c r="BQ87" s="145"/>
      <c r="BR87" s="145"/>
      <c r="BS87" s="145"/>
      <c r="BT87" s="145"/>
      <c r="BU87" s="145"/>
      <c r="BV87" s="145"/>
      <c r="BW87" s="145"/>
      <c r="BX87" s="145"/>
      <c r="BY87" s="145"/>
      <c r="BZ87" s="145"/>
    </row>
    <row r="88" spans="1:78" ht="25.2" customHeight="1" thickBot="1" x14ac:dyDescent="0.5">
      <c r="A88" s="447"/>
      <c r="B88" s="156">
        <v>4</v>
      </c>
      <c r="C88" s="259">
        <f>'Tree Unemployed'!C117+'Tree Inactive'!C117+'Tree Other'!C117+'Tree No Benefits'!C117+'Tree Sick'!C117</f>
        <v>2889858.1145309806</v>
      </c>
      <c r="D88" s="259">
        <f>'Tree Unemployed'!D117+'Tree Inactive'!D117+'Tree Other'!D117+'Tree No Benefits'!D117+'Tree Sick'!D117</f>
        <v>2342656.5956053492</v>
      </c>
      <c r="E88" s="259">
        <f>'Tree Unemployed'!E117+'Tree Inactive'!E117+'Tree Other'!E117+'Tree No Benefits'!E117+'Tree Sick'!E117</f>
        <v>547201.51892563119</v>
      </c>
      <c r="F88" s="275">
        <f>IFERROR(((('Tree Unemployed'!F117*'Tree Unemployed'!C117)+('Tree Inactive'!C117*'Tree Inactive'!F117)+('Tree Other'!C117*'Tree Other'!F117)+('Tree No Benefits'!C117*'Tree No Benefits'!F117)+('Tree Sick'!C117*'Tree Sick'!F117))/'Tree Total'!C88), 0)</f>
        <v>0</v>
      </c>
      <c r="G88" s="271">
        <f>IFERROR(((('Tree Unemployed'!G117*'Tree Unemployed'!C117)+('Tree Inactive'!C117*'Tree Inactive'!G117)+('Tree Other'!C117*'Tree Other'!G117)+('Tree No Benefits'!C117*'Tree No Benefits'!G117)+('Tree Sick'!C117*'Tree Sick'!G117))/'Tree Total'!C88), 0)</f>
        <v>0</v>
      </c>
      <c r="H88" s="286">
        <f t="shared" si="10"/>
        <v>0</v>
      </c>
      <c r="I88" s="277">
        <f>IFERROR(((('Tree Unemployed'!I117*'Tree Unemployed'!C117)+('Tree Inactive'!C117*'Tree Inactive'!I117)+('Tree Other'!C117*'Tree Other'!I117)+('Tree No Benefits'!C117*'Tree No Benefits'!I117)+('Tree Sick'!C117*'Tree Sick'!I117))/'Tree Total'!C88), 0)</f>
        <v>0</v>
      </c>
      <c r="J88" s="275">
        <f t="shared" si="14"/>
        <v>0</v>
      </c>
      <c r="K88" s="271">
        <f>IFERROR(((('Tree Unemployed'!K117*'Tree Unemployed'!C117)+('Tree Inactive'!C117*'Tree Inactive'!K117)+('Tree Other'!C117*'Tree Other'!K117)+('Tree No Benefits'!C117*'Tree No Benefits'!K117)+('Tree Sick'!C117*'Tree Sick'!K117))/'Tree Total'!C88), 0)</f>
        <v>0</v>
      </c>
      <c r="L88" s="271">
        <f t="shared" si="11"/>
        <v>0</v>
      </c>
      <c r="M88" s="271">
        <f>IFERROR(((('Tree Unemployed'!L117*'Tree Unemployed'!C117)+('Tree Inactive'!C117*'Tree Inactive'!L117)+('Tree Other'!C117*'Tree Other'!L117)+('Tree No Benefits'!C117*'Tree No Benefits'!L117)+('Tree Sick'!C117*'Tree Sick'!L117))/'Tree Total'!C88), 0)</f>
        <v>0</v>
      </c>
      <c r="N88" s="271">
        <f t="shared" si="12"/>
        <v>0</v>
      </c>
      <c r="O88" s="271">
        <f>IFERROR(((('Tree Unemployed'!M117*'Tree Unemployed'!C117)+('Tree Inactive'!C117*'Tree Inactive'!M117)+('Tree Other'!C117*'Tree Other'!M117)+('Tree No Benefits'!C117*'Tree No Benefits'!M117)+('Tree Sick'!C117*'Tree Sick'!M117))/'Tree Total'!C88), 0)</f>
        <v>0</v>
      </c>
      <c r="P88" s="306">
        <f t="shared" si="13"/>
        <v>0</v>
      </c>
      <c r="AN88" s="150"/>
      <c r="AO88" s="148"/>
      <c r="AP88" s="145"/>
      <c r="AQ88" s="145"/>
      <c r="AR88" s="145"/>
      <c r="AS88" s="145"/>
      <c r="AT88" s="145"/>
      <c r="AU88" s="145"/>
      <c r="AV88" s="145"/>
      <c r="AW88" s="145"/>
      <c r="AX88" s="145"/>
      <c r="AY88" s="145"/>
      <c r="AZ88" s="145"/>
      <c r="BA88" s="145"/>
      <c r="BB88" s="145"/>
      <c r="BC88" s="145"/>
      <c r="BD88" s="145"/>
      <c r="BE88" s="145"/>
      <c r="BF88" s="145"/>
      <c r="BG88" s="145"/>
      <c r="BH88" s="145"/>
      <c r="BI88" s="145"/>
      <c r="BJ88" s="145"/>
      <c r="BK88" s="145"/>
      <c r="BL88" s="145"/>
      <c r="BM88" s="145"/>
      <c r="BN88" s="145"/>
      <c r="BO88" s="145"/>
      <c r="BP88" s="145"/>
      <c r="BQ88" s="145"/>
      <c r="BR88" s="145"/>
      <c r="BS88" s="145"/>
      <c r="BT88" s="145"/>
      <c r="BU88" s="145"/>
      <c r="BV88" s="145"/>
      <c r="BW88" s="145"/>
      <c r="BX88" s="145"/>
      <c r="BY88" s="145"/>
      <c r="BZ88" s="145"/>
    </row>
    <row r="89" spans="1:78" ht="25.2" customHeight="1" x14ac:dyDescent="0.45">
      <c r="AN89" s="150"/>
      <c r="AO89" s="148"/>
      <c r="AP89" s="145"/>
      <c r="AQ89" s="145"/>
      <c r="AR89" s="145"/>
      <c r="AS89" s="145"/>
      <c r="AT89" s="145"/>
      <c r="AU89" s="145"/>
      <c r="AV89" s="145"/>
      <c r="AW89" s="145"/>
      <c r="AX89" s="145"/>
      <c r="AY89" s="145"/>
      <c r="AZ89" s="145"/>
      <c r="BA89" s="145"/>
      <c r="BB89" s="145"/>
      <c r="BC89" s="145"/>
      <c r="BD89" s="145"/>
      <c r="BE89" s="145"/>
      <c r="BF89" s="145"/>
      <c r="BG89" s="145"/>
      <c r="BH89" s="145"/>
      <c r="BI89" s="145"/>
      <c r="BJ89" s="145"/>
      <c r="BK89" s="145"/>
      <c r="BL89" s="145"/>
      <c r="BM89" s="145"/>
      <c r="BN89" s="145"/>
      <c r="BO89" s="145"/>
      <c r="BP89" s="145"/>
      <c r="BQ89" s="145"/>
      <c r="BR89" s="145"/>
      <c r="BS89" s="145"/>
      <c r="BT89" s="145"/>
      <c r="BU89" s="145"/>
      <c r="BV89" s="145"/>
      <c r="BW89" s="145"/>
      <c r="BX89" s="145"/>
      <c r="BY89" s="145"/>
      <c r="BZ89" s="145"/>
    </row>
    <row r="90" spans="1:78" ht="25.2" customHeight="1" x14ac:dyDescent="0.45">
      <c r="AN90" s="150"/>
      <c r="AO90" s="148"/>
      <c r="AP90" s="145"/>
      <c r="AQ90" s="145"/>
      <c r="AR90" s="145"/>
      <c r="AS90" s="145"/>
      <c r="AT90" s="145"/>
      <c r="AU90" s="145"/>
      <c r="AV90" s="145"/>
      <c r="AW90" s="145"/>
      <c r="AX90" s="145"/>
      <c r="AY90" s="145"/>
      <c r="AZ90" s="145"/>
      <c r="BA90" s="145"/>
      <c r="BB90" s="145"/>
      <c r="BC90" s="145"/>
      <c r="BD90" s="145"/>
      <c r="BE90" s="145"/>
      <c r="BF90" s="145"/>
      <c r="BG90" s="145"/>
      <c r="BH90" s="145"/>
      <c r="BI90" s="145"/>
      <c r="BJ90" s="145"/>
      <c r="BK90" s="145"/>
      <c r="BL90" s="145"/>
      <c r="BM90" s="145"/>
      <c r="BN90" s="145"/>
      <c r="BO90" s="145"/>
      <c r="BP90" s="145"/>
      <c r="BQ90" s="145"/>
      <c r="BR90" s="145"/>
      <c r="BS90" s="145"/>
      <c r="BT90" s="145"/>
      <c r="BU90" s="145"/>
      <c r="BV90" s="145"/>
      <c r="BW90" s="145"/>
      <c r="BX90" s="145"/>
      <c r="BY90" s="145"/>
      <c r="BZ90" s="145"/>
    </row>
    <row r="91" spans="1:78" ht="25.2" customHeight="1" x14ac:dyDescent="0.45">
      <c r="AN91" s="150"/>
      <c r="AO91" s="148"/>
      <c r="AP91" s="145"/>
      <c r="AQ91" s="145"/>
      <c r="AR91" s="145"/>
      <c r="AS91" s="145"/>
      <c r="AT91" s="145"/>
      <c r="AU91" s="145"/>
      <c r="AV91" s="145"/>
      <c r="AW91" s="145"/>
      <c r="AX91" s="145"/>
      <c r="AY91" s="145"/>
      <c r="AZ91" s="145"/>
      <c r="BA91" s="145"/>
      <c r="BB91" s="145"/>
      <c r="BC91" s="145"/>
      <c r="BD91" s="145"/>
      <c r="BE91" s="145"/>
      <c r="BF91" s="145"/>
      <c r="BG91" s="145"/>
      <c r="BH91" s="145"/>
      <c r="BI91" s="145"/>
      <c r="BJ91" s="145"/>
      <c r="BK91" s="145"/>
      <c r="BL91" s="145"/>
      <c r="BM91" s="145"/>
      <c r="BN91" s="145"/>
      <c r="BO91" s="145"/>
      <c r="BP91" s="145"/>
      <c r="BQ91" s="145"/>
      <c r="BR91" s="145"/>
      <c r="BS91" s="145"/>
      <c r="BT91" s="145"/>
      <c r="BU91" s="145"/>
      <c r="BV91" s="145"/>
      <c r="BW91" s="145"/>
      <c r="BX91" s="145"/>
      <c r="BY91" s="145"/>
      <c r="BZ91" s="145"/>
    </row>
    <row r="92" spans="1:78" ht="25.2" customHeight="1" x14ac:dyDescent="0.45">
      <c r="AN92" s="150"/>
      <c r="AO92" s="148"/>
      <c r="AP92" s="145"/>
      <c r="AQ92" s="145"/>
      <c r="AR92" s="145"/>
      <c r="AS92" s="145"/>
      <c r="AT92" s="145"/>
      <c r="AU92" s="145"/>
      <c r="AV92" s="145"/>
      <c r="AW92" s="145"/>
      <c r="AX92" s="145"/>
      <c r="AY92" s="145"/>
      <c r="AZ92" s="145"/>
      <c r="BA92" s="145"/>
      <c r="BB92" s="145"/>
      <c r="BC92" s="145"/>
      <c r="BD92" s="145"/>
      <c r="BE92" s="145"/>
      <c r="BF92" s="145"/>
      <c r="BG92" s="145"/>
      <c r="BH92" s="145"/>
      <c r="BI92" s="145"/>
      <c r="BJ92" s="145"/>
      <c r="BK92" s="145"/>
      <c r="BL92" s="145"/>
      <c r="BM92" s="145"/>
      <c r="BN92" s="145"/>
      <c r="BO92" s="145"/>
      <c r="BP92" s="145"/>
      <c r="BQ92" s="145"/>
      <c r="BR92" s="145"/>
      <c r="BS92" s="145"/>
      <c r="BT92" s="145"/>
      <c r="BU92" s="145"/>
      <c r="BV92" s="145"/>
      <c r="BW92" s="145"/>
      <c r="BX92" s="145"/>
      <c r="BY92" s="145"/>
      <c r="BZ92" s="145"/>
    </row>
    <row r="93" spans="1:78" ht="25.2" customHeight="1" x14ac:dyDescent="0.45">
      <c r="AN93" s="150"/>
      <c r="AO93" s="148"/>
      <c r="AP93" s="145"/>
      <c r="AQ93" s="145"/>
      <c r="AR93" s="145"/>
      <c r="AS93" s="145"/>
      <c r="AT93" s="145"/>
      <c r="AU93" s="145"/>
      <c r="AV93" s="145"/>
      <c r="AW93" s="145"/>
      <c r="AX93" s="145"/>
      <c r="AY93" s="145"/>
      <c r="AZ93" s="145"/>
      <c r="BA93" s="145"/>
      <c r="BB93" s="145"/>
      <c r="BC93" s="145"/>
      <c r="BD93" s="145"/>
      <c r="BE93" s="145"/>
      <c r="BF93" s="145"/>
      <c r="BG93" s="145"/>
      <c r="BH93" s="145"/>
      <c r="BI93" s="145"/>
      <c r="BJ93" s="145"/>
      <c r="BK93" s="145"/>
      <c r="BL93" s="145"/>
      <c r="BM93" s="145"/>
      <c r="BN93" s="145"/>
      <c r="BO93" s="145"/>
      <c r="BP93" s="145"/>
      <c r="BQ93" s="145"/>
      <c r="BR93" s="145"/>
      <c r="BS93" s="145"/>
      <c r="BT93" s="145"/>
      <c r="BU93" s="145"/>
      <c r="BV93" s="145"/>
      <c r="BW93" s="145"/>
      <c r="BX93" s="145"/>
      <c r="BY93" s="145"/>
      <c r="BZ93" s="145"/>
    </row>
    <row r="94" spans="1:78" ht="25.2" customHeight="1" x14ac:dyDescent="0.45">
      <c r="AN94" s="150"/>
      <c r="AO94" s="148"/>
      <c r="AP94" s="145"/>
      <c r="AQ94" s="145"/>
      <c r="AR94" s="145"/>
      <c r="AS94" s="145"/>
      <c r="AT94" s="145"/>
      <c r="AU94" s="145"/>
      <c r="AV94" s="145"/>
      <c r="AW94" s="145"/>
      <c r="AX94" s="145"/>
      <c r="AY94" s="145"/>
      <c r="AZ94" s="145"/>
      <c r="BA94" s="145"/>
      <c r="BB94" s="145"/>
      <c r="BC94" s="145"/>
      <c r="BD94" s="145"/>
      <c r="BE94" s="145"/>
      <c r="BF94" s="145"/>
      <c r="BG94" s="145"/>
      <c r="BH94" s="145"/>
      <c r="BI94" s="145"/>
      <c r="BJ94" s="145"/>
      <c r="BK94" s="145"/>
      <c r="BL94" s="145"/>
      <c r="BM94" s="145"/>
      <c r="BN94" s="145"/>
      <c r="BO94" s="145"/>
      <c r="BP94" s="145"/>
      <c r="BQ94" s="145"/>
      <c r="BR94" s="145"/>
      <c r="BS94" s="145"/>
      <c r="BT94" s="145"/>
      <c r="BU94" s="145"/>
      <c r="BV94" s="145"/>
      <c r="BW94" s="145"/>
      <c r="BX94" s="145"/>
      <c r="BY94" s="145"/>
      <c r="BZ94" s="145"/>
    </row>
    <row r="95" spans="1:78" ht="25.2" customHeight="1" x14ac:dyDescent="0.45">
      <c r="AN95" s="150"/>
      <c r="AO95" s="148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  <c r="BG95" s="145"/>
      <c r="BH95" s="145"/>
      <c r="BI95" s="145"/>
      <c r="BJ95" s="145"/>
      <c r="BK95" s="145"/>
      <c r="BL95" s="145"/>
      <c r="BM95" s="145"/>
      <c r="BN95" s="145"/>
      <c r="BO95" s="145"/>
      <c r="BP95" s="145"/>
      <c r="BQ95" s="145"/>
      <c r="BR95" s="145"/>
      <c r="BS95" s="145"/>
      <c r="BT95" s="145"/>
      <c r="BU95" s="145"/>
      <c r="BV95" s="145"/>
      <c r="BW95" s="145"/>
      <c r="BX95" s="145"/>
      <c r="BY95" s="145"/>
      <c r="BZ95" s="145"/>
    </row>
    <row r="96" spans="1:78" ht="25.2" customHeight="1" x14ac:dyDescent="0.45">
      <c r="AN96" s="150"/>
      <c r="AO96" s="148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5"/>
      <c r="BC96" s="145"/>
      <c r="BD96" s="145"/>
      <c r="BE96" s="145"/>
      <c r="BF96" s="145"/>
      <c r="BG96" s="145"/>
      <c r="BH96" s="145"/>
      <c r="BI96" s="145"/>
      <c r="BJ96" s="145"/>
      <c r="BK96" s="145"/>
      <c r="BL96" s="145"/>
      <c r="BM96" s="145"/>
      <c r="BN96" s="145"/>
      <c r="BO96" s="145"/>
      <c r="BP96" s="145"/>
      <c r="BQ96" s="145"/>
      <c r="BR96" s="145"/>
      <c r="BS96" s="145"/>
      <c r="BT96" s="145"/>
      <c r="BU96" s="145"/>
      <c r="BV96" s="145"/>
      <c r="BW96" s="145"/>
      <c r="BX96" s="145"/>
      <c r="BY96" s="145"/>
      <c r="BZ96" s="145"/>
    </row>
    <row r="97" spans="40:78" ht="25.2" customHeight="1" x14ac:dyDescent="0.45">
      <c r="AN97" s="150"/>
      <c r="AO97" s="148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  <c r="BE97" s="145"/>
      <c r="BF97" s="145"/>
      <c r="BG97" s="145"/>
      <c r="BH97" s="145"/>
      <c r="BI97" s="145"/>
      <c r="BJ97" s="145"/>
      <c r="BK97" s="145"/>
      <c r="BL97" s="145"/>
      <c r="BM97" s="145"/>
      <c r="BN97" s="145"/>
      <c r="BO97" s="145"/>
      <c r="BP97" s="145"/>
      <c r="BQ97" s="145"/>
      <c r="BR97" s="145"/>
      <c r="BS97" s="145"/>
      <c r="BT97" s="145"/>
      <c r="BU97" s="145"/>
      <c r="BV97" s="145"/>
      <c r="BW97" s="145"/>
      <c r="BX97" s="145"/>
      <c r="BY97" s="145"/>
      <c r="BZ97" s="145"/>
    </row>
    <row r="98" spans="40:78" ht="25.2" customHeight="1" x14ac:dyDescent="0.45">
      <c r="AN98" s="150"/>
      <c r="AO98" s="148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  <c r="BE98" s="145"/>
      <c r="BF98" s="145"/>
      <c r="BG98" s="145"/>
      <c r="BH98" s="145"/>
      <c r="BI98" s="145"/>
      <c r="BJ98" s="145"/>
      <c r="BK98" s="145"/>
      <c r="BL98" s="145"/>
      <c r="BM98" s="145"/>
      <c r="BN98" s="145"/>
      <c r="BO98" s="145"/>
      <c r="BP98" s="145"/>
      <c r="BQ98" s="145"/>
      <c r="BR98" s="145"/>
      <c r="BS98" s="145"/>
      <c r="BT98" s="145"/>
      <c r="BU98" s="145"/>
      <c r="BV98" s="145"/>
      <c r="BW98" s="145"/>
      <c r="BX98" s="145"/>
      <c r="BY98" s="145"/>
      <c r="BZ98" s="145"/>
    </row>
    <row r="99" spans="40:78" ht="25.2" customHeight="1" x14ac:dyDescent="0.45">
      <c r="AN99" s="150"/>
      <c r="AO99" s="148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5"/>
      <c r="BG99" s="145"/>
      <c r="BH99" s="145"/>
      <c r="BI99" s="145"/>
      <c r="BJ99" s="145"/>
      <c r="BK99" s="145"/>
      <c r="BL99" s="145"/>
      <c r="BM99" s="145"/>
      <c r="BN99" s="145"/>
      <c r="BO99" s="145"/>
      <c r="BP99" s="145"/>
      <c r="BQ99" s="145"/>
      <c r="BR99" s="145"/>
      <c r="BS99" s="145"/>
      <c r="BT99" s="145"/>
      <c r="BU99" s="145"/>
      <c r="BV99" s="145"/>
      <c r="BW99" s="145"/>
      <c r="BX99" s="145"/>
      <c r="BY99" s="145"/>
      <c r="BZ99" s="145"/>
    </row>
    <row r="100" spans="40:78" ht="25.2" customHeight="1" x14ac:dyDescent="0.45">
      <c r="AN100" s="150"/>
      <c r="AO100" s="148"/>
      <c r="AP100" s="145"/>
      <c r="AQ100" s="145"/>
      <c r="AR100" s="145"/>
      <c r="AS100" s="145"/>
      <c r="AT100" s="145"/>
      <c r="AU100" s="145"/>
      <c r="AV100" s="145"/>
      <c r="AW100" s="145"/>
      <c r="AX100" s="145"/>
      <c r="AY100" s="145"/>
      <c r="AZ100" s="145"/>
      <c r="BA100" s="145"/>
      <c r="BB100" s="145"/>
      <c r="BC100" s="145"/>
      <c r="BD100" s="145"/>
      <c r="BE100" s="145"/>
      <c r="BF100" s="145"/>
      <c r="BG100" s="145"/>
      <c r="BH100" s="145"/>
      <c r="BI100" s="145"/>
      <c r="BJ100" s="145"/>
      <c r="BK100" s="145"/>
      <c r="BL100" s="145"/>
      <c r="BM100" s="145"/>
      <c r="BN100" s="145"/>
      <c r="BO100" s="145"/>
      <c r="BP100" s="145"/>
      <c r="BQ100" s="145"/>
      <c r="BR100" s="145"/>
      <c r="BS100" s="145"/>
      <c r="BT100" s="145"/>
      <c r="BU100" s="145"/>
      <c r="BV100" s="145"/>
      <c r="BW100" s="145"/>
      <c r="BX100" s="145"/>
      <c r="BY100" s="145"/>
      <c r="BZ100" s="145"/>
    </row>
    <row r="101" spans="40:78" ht="25.2" customHeight="1" x14ac:dyDescent="0.45">
      <c r="AN101" s="150"/>
      <c r="AO101" s="148"/>
      <c r="AP101" s="145"/>
      <c r="AQ101" s="145"/>
      <c r="AR101" s="145"/>
      <c r="AS101" s="145"/>
      <c r="AT101" s="145"/>
      <c r="AU101" s="145"/>
      <c r="AV101" s="145"/>
      <c r="AW101" s="145"/>
      <c r="AX101" s="145"/>
      <c r="AY101" s="145"/>
      <c r="AZ101" s="145"/>
      <c r="BA101" s="145"/>
      <c r="BB101" s="145"/>
      <c r="BC101" s="145"/>
      <c r="BD101" s="145"/>
      <c r="BE101" s="145"/>
      <c r="BF101" s="145"/>
      <c r="BG101" s="145"/>
      <c r="BH101" s="145"/>
      <c r="BI101" s="145"/>
      <c r="BJ101" s="145"/>
      <c r="BK101" s="145"/>
      <c r="BL101" s="145"/>
      <c r="BM101" s="145"/>
      <c r="BN101" s="145"/>
      <c r="BO101" s="145"/>
      <c r="BP101" s="145"/>
      <c r="BQ101" s="145"/>
      <c r="BR101" s="145"/>
      <c r="BS101" s="145"/>
      <c r="BT101" s="145"/>
      <c r="BU101" s="145"/>
      <c r="BV101" s="145"/>
      <c r="BW101" s="145"/>
      <c r="BX101" s="145"/>
      <c r="BY101" s="145"/>
      <c r="BZ101" s="145"/>
    </row>
    <row r="102" spans="40:78" ht="25.2" customHeight="1" x14ac:dyDescent="0.45">
      <c r="AN102" s="150"/>
      <c r="AO102" s="148"/>
      <c r="AP102" s="145"/>
      <c r="AQ102" s="145"/>
      <c r="AR102" s="145"/>
      <c r="AS102" s="145"/>
      <c r="AT102" s="145"/>
      <c r="AU102" s="145"/>
      <c r="AV102" s="145"/>
      <c r="AW102" s="145"/>
      <c r="AX102" s="145"/>
      <c r="AY102" s="145"/>
      <c r="AZ102" s="145"/>
      <c r="BA102" s="145"/>
      <c r="BB102" s="145"/>
      <c r="BC102" s="145"/>
      <c r="BD102" s="145"/>
      <c r="BE102" s="145"/>
      <c r="BF102" s="145"/>
      <c r="BG102" s="145"/>
      <c r="BH102" s="145"/>
      <c r="BI102" s="145"/>
      <c r="BJ102" s="145"/>
      <c r="BK102" s="145"/>
      <c r="BL102" s="145"/>
      <c r="BM102" s="145"/>
      <c r="BN102" s="145"/>
      <c r="BO102" s="145"/>
      <c r="BP102" s="145"/>
      <c r="BQ102" s="145"/>
      <c r="BR102" s="145"/>
      <c r="BS102" s="145"/>
      <c r="BT102" s="145"/>
      <c r="BU102" s="145"/>
      <c r="BV102" s="145"/>
      <c r="BW102" s="145"/>
      <c r="BX102" s="145"/>
      <c r="BY102" s="145"/>
      <c r="BZ102" s="145"/>
    </row>
    <row r="103" spans="40:78" ht="25.2" customHeight="1" x14ac:dyDescent="0.45">
      <c r="AN103" s="150"/>
      <c r="AO103" s="148"/>
      <c r="AP103" s="145"/>
      <c r="AQ103" s="145"/>
      <c r="AR103" s="145"/>
      <c r="AS103" s="145"/>
      <c r="AT103" s="145"/>
      <c r="AU103" s="145"/>
      <c r="AV103" s="145"/>
      <c r="AW103" s="145"/>
      <c r="AX103" s="145"/>
      <c r="AY103" s="145"/>
      <c r="AZ103" s="145"/>
      <c r="BA103" s="145"/>
      <c r="BB103" s="145"/>
      <c r="BC103" s="145"/>
      <c r="BD103" s="145"/>
      <c r="BE103" s="145"/>
      <c r="BF103" s="145"/>
      <c r="BG103" s="145"/>
      <c r="BH103" s="145"/>
      <c r="BI103" s="145"/>
      <c r="BJ103" s="145"/>
      <c r="BK103" s="145"/>
      <c r="BL103" s="145"/>
      <c r="BM103" s="145"/>
      <c r="BN103" s="145"/>
      <c r="BO103" s="145"/>
      <c r="BP103" s="145"/>
      <c r="BQ103" s="145"/>
      <c r="BR103" s="145"/>
      <c r="BS103" s="145"/>
      <c r="BT103" s="145"/>
      <c r="BU103" s="145"/>
      <c r="BV103" s="145"/>
      <c r="BW103" s="145"/>
      <c r="BX103" s="145"/>
      <c r="BY103" s="145"/>
      <c r="BZ103" s="145"/>
    </row>
    <row r="104" spans="40:78" ht="25.2" customHeight="1" x14ac:dyDescent="0.45">
      <c r="AN104" s="150"/>
      <c r="AO104" s="148"/>
      <c r="AP104" s="145"/>
      <c r="AQ104" s="145"/>
      <c r="AR104" s="145"/>
      <c r="AS104" s="145"/>
      <c r="AT104" s="145"/>
      <c r="AU104" s="145"/>
      <c r="AV104" s="145"/>
      <c r="AW104" s="145"/>
      <c r="AX104" s="145"/>
      <c r="AY104" s="145"/>
      <c r="AZ104" s="145"/>
      <c r="BA104" s="145"/>
      <c r="BB104" s="145"/>
      <c r="BC104" s="145"/>
      <c r="BD104" s="145"/>
      <c r="BE104" s="145"/>
      <c r="BF104" s="145"/>
      <c r="BG104" s="145"/>
      <c r="BH104" s="145"/>
      <c r="BI104" s="145"/>
      <c r="BJ104" s="145"/>
      <c r="BK104" s="145"/>
      <c r="BL104" s="145"/>
      <c r="BM104" s="145"/>
      <c r="BN104" s="145"/>
      <c r="BO104" s="145"/>
      <c r="BP104" s="145"/>
      <c r="BQ104" s="145"/>
      <c r="BR104" s="145"/>
      <c r="BS104" s="145"/>
      <c r="BT104" s="145"/>
      <c r="BU104" s="145"/>
      <c r="BV104" s="145"/>
      <c r="BW104" s="145"/>
      <c r="BX104" s="145"/>
      <c r="BY104" s="145"/>
      <c r="BZ104" s="145"/>
    </row>
    <row r="105" spans="40:78" ht="25.2" customHeight="1" x14ac:dyDescent="0.45">
      <c r="AN105" s="150"/>
      <c r="AO105" s="148"/>
      <c r="AP105" s="145"/>
      <c r="AQ105" s="145"/>
      <c r="AR105" s="145"/>
      <c r="AS105" s="145"/>
      <c r="AT105" s="145"/>
      <c r="AU105" s="145"/>
      <c r="AV105" s="145"/>
      <c r="AW105" s="145"/>
      <c r="AX105" s="145"/>
      <c r="AY105" s="145"/>
      <c r="AZ105" s="145"/>
      <c r="BA105" s="145"/>
      <c r="BB105" s="145"/>
      <c r="BC105" s="145"/>
      <c r="BD105" s="145"/>
      <c r="BE105" s="145"/>
      <c r="BF105" s="145"/>
      <c r="BG105" s="145"/>
      <c r="BH105" s="145"/>
      <c r="BI105" s="145"/>
      <c r="BJ105" s="145"/>
      <c r="BK105" s="145"/>
      <c r="BL105" s="145"/>
      <c r="BM105" s="145"/>
      <c r="BN105" s="145"/>
      <c r="BO105" s="145"/>
      <c r="BP105" s="145"/>
      <c r="BQ105" s="145"/>
      <c r="BR105" s="145"/>
      <c r="BS105" s="145"/>
      <c r="BT105" s="145"/>
      <c r="BU105" s="145"/>
      <c r="BV105" s="145"/>
      <c r="BW105" s="145"/>
      <c r="BX105" s="145"/>
      <c r="BY105" s="145"/>
      <c r="BZ105" s="145"/>
    </row>
    <row r="106" spans="40:78" ht="25.2" customHeight="1" x14ac:dyDescent="0.45">
      <c r="AN106" s="150"/>
      <c r="AO106" s="148"/>
      <c r="AP106" s="145"/>
      <c r="AQ106" s="145"/>
      <c r="AR106" s="145"/>
      <c r="AS106" s="145"/>
      <c r="AT106" s="145"/>
      <c r="AU106" s="145"/>
      <c r="AV106" s="145"/>
      <c r="AW106" s="145"/>
      <c r="AX106" s="145"/>
      <c r="AY106" s="145"/>
      <c r="AZ106" s="145"/>
      <c r="BA106" s="145"/>
      <c r="BB106" s="145"/>
      <c r="BC106" s="145"/>
      <c r="BD106" s="145"/>
      <c r="BE106" s="145"/>
      <c r="BF106" s="145"/>
      <c r="BG106" s="145"/>
      <c r="BH106" s="145"/>
      <c r="BI106" s="145"/>
      <c r="BJ106" s="145"/>
      <c r="BK106" s="145"/>
      <c r="BL106" s="145"/>
      <c r="BM106" s="145"/>
      <c r="BN106" s="145"/>
      <c r="BO106" s="145"/>
      <c r="BP106" s="145"/>
      <c r="BQ106" s="145"/>
      <c r="BR106" s="145"/>
      <c r="BS106" s="145"/>
      <c r="BT106" s="145"/>
      <c r="BU106" s="145"/>
      <c r="BV106" s="145"/>
      <c r="BW106" s="145"/>
      <c r="BX106" s="145"/>
      <c r="BY106" s="145"/>
      <c r="BZ106" s="145"/>
    </row>
    <row r="107" spans="40:78" ht="25.2" customHeight="1" x14ac:dyDescent="0.45">
      <c r="AN107" s="150"/>
      <c r="AO107" s="148"/>
      <c r="AP107" s="145"/>
      <c r="AQ107" s="145"/>
      <c r="AR107" s="145"/>
      <c r="AS107" s="145"/>
      <c r="AT107" s="145"/>
      <c r="AU107" s="145"/>
      <c r="AV107" s="145"/>
      <c r="AW107" s="145"/>
      <c r="AX107" s="145"/>
      <c r="AY107" s="145"/>
      <c r="AZ107" s="145"/>
      <c r="BA107" s="145"/>
      <c r="BB107" s="145"/>
      <c r="BC107" s="145"/>
      <c r="BD107" s="145"/>
      <c r="BE107" s="145"/>
      <c r="BF107" s="145"/>
      <c r="BG107" s="145"/>
      <c r="BH107" s="145"/>
      <c r="BI107" s="145"/>
      <c r="BJ107" s="145"/>
      <c r="BK107" s="145"/>
      <c r="BL107" s="145"/>
      <c r="BM107" s="145"/>
      <c r="BN107" s="145"/>
      <c r="BO107" s="145"/>
      <c r="BP107" s="145"/>
      <c r="BQ107" s="145"/>
      <c r="BR107" s="145"/>
      <c r="BS107" s="145"/>
      <c r="BT107" s="145"/>
      <c r="BU107" s="145"/>
      <c r="BV107" s="145"/>
      <c r="BW107" s="145"/>
      <c r="BX107" s="145"/>
      <c r="BY107" s="145"/>
      <c r="BZ107" s="145"/>
    </row>
    <row r="108" spans="40:78" ht="25.2" customHeight="1" x14ac:dyDescent="0.45">
      <c r="AN108" s="150"/>
      <c r="AO108" s="148"/>
      <c r="AP108" s="145"/>
      <c r="AQ108" s="145"/>
      <c r="AR108" s="145"/>
      <c r="AS108" s="145"/>
      <c r="AT108" s="145"/>
      <c r="AU108" s="145"/>
      <c r="AV108" s="145"/>
      <c r="AW108" s="145"/>
      <c r="AX108" s="145"/>
      <c r="AY108" s="145"/>
      <c r="AZ108" s="145"/>
      <c r="BA108" s="145"/>
      <c r="BB108" s="145"/>
      <c r="BC108" s="145"/>
      <c r="BD108" s="145"/>
      <c r="BE108" s="145"/>
      <c r="BF108" s="145"/>
      <c r="BG108" s="145"/>
      <c r="BH108" s="145"/>
      <c r="BI108" s="145"/>
      <c r="BJ108" s="145"/>
      <c r="BK108" s="145"/>
      <c r="BL108" s="145"/>
      <c r="BM108" s="145"/>
      <c r="BN108" s="145"/>
      <c r="BO108" s="145"/>
      <c r="BP108" s="145"/>
      <c r="BQ108" s="145"/>
      <c r="BR108" s="145"/>
      <c r="BS108" s="145"/>
      <c r="BT108" s="145"/>
      <c r="BU108" s="145"/>
      <c r="BV108" s="145"/>
      <c r="BW108" s="145"/>
      <c r="BX108" s="145"/>
      <c r="BY108" s="145"/>
      <c r="BZ108" s="145"/>
    </row>
    <row r="109" spans="40:78" ht="25.2" customHeight="1" x14ac:dyDescent="0.45">
      <c r="AN109" s="150"/>
      <c r="AO109" s="148"/>
      <c r="AP109" s="145"/>
      <c r="AQ109" s="145"/>
      <c r="AR109" s="145"/>
      <c r="AS109" s="145"/>
      <c r="AT109" s="145"/>
      <c r="AU109" s="145"/>
      <c r="AV109" s="145"/>
      <c r="AW109" s="145"/>
      <c r="AX109" s="145"/>
      <c r="AY109" s="145"/>
      <c r="AZ109" s="145"/>
      <c r="BA109" s="145"/>
      <c r="BB109" s="145"/>
      <c r="BC109" s="145"/>
      <c r="BD109" s="145"/>
      <c r="BE109" s="145"/>
      <c r="BF109" s="145"/>
      <c r="BG109" s="145"/>
      <c r="BH109" s="145"/>
      <c r="BI109" s="145"/>
      <c r="BJ109" s="145"/>
      <c r="BK109" s="145"/>
      <c r="BL109" s="145"/>
      <c r="BM109" s="145"/>
      <c r="BN109" s="145"/>
      <c r="BO109" s="145"/>
      <c r="BP109" s="145"/>
      <c r="BQ109" s="145"/>
      <c r="BR109" s="145"/>
      <c r="BS109" s="145"/>
      <c r="BT109" s="145"/>
      <c r="BU109" s="145"/>
      <c r="BV109" s="145"/>
      <c r="BW109" s="145"/>
      <c r="BX109" s="145"/>
      <c r="BY109" s="145"/>
      <c r="BZ109" s="145"/>
    </row>
    <row r="110" spans="40:78" ht="25.2" customHeight="1" x14ac:dyDescent="0.45">
      <c r="AN110" s="150"/>
      <c r="AO110" s="148"/>
      <c r="AP110" s="145"/>
      <c r="AQ110" s="145"/>
      <c r="AR110" s="145"/>
      <c r="AS110" s="145"/>
      <c r="AT110" s="145"/>
      <c r="AU110" s="145"/>
      <c r="AV110" s="145"/>
      <c r="AW110" s="145"/>
      <c r="AX110" s="145"/>
      <c r="AY110" s="145"/>
      <c r="AZ110" s="145"/>
      <c r="BA110" s="145"/>
      <c r="BB110" s="145"/>
      <c r="BC110" s="145"/>
      <c r="BD110" s="145"/>
      <c r="BE110" s="145"/>
      <c r="BF110" s="145"/>
      <c r="BG110" s="145"/>
      <c r="BH110" s="145"/>
      <c r="BI110" s="145"/>
      <c r="BJ110" s="145"/>
      <c r="BK110" s="145"/>
      <c r="BL110" s="145"/>
      <c r="BM110" s="145"/>
      <c r="BN110" s="145"/>
      <c r="BO110" s="145"/>
      <c r="BP110" s="145"/>
      <c r="BQ110" s="145"/>
      <c r="BR110" s="145"/>
      <c r="BS110" s="145"/>
      <c r="BT110" s="145"/>
      <c r="BU110" s="145"/>
      <c r="BV110" s="145"/>
      <c r="BW110" s="145"/>
      <c r="BX110" s="145"/>
      <c r="BY110" s="145"/>
      <c r="BZ110" s="145"/>
    </row>
    <row r="111" spans="40:78" ht="25.2" customHeight="1" x14ac:dyDescent="0.45">
      <c r="AN111" s="150"/>
      <c r="AO111" s="148"/>
      <c r="AP111" s="145"/>
      <c r="AQ111" s="145"/>
      <c r="AR111" s="145"/>
      <c r="AS111" s="145"/>
      <c r="AT111" s="145"/>
      <c r="AU111" s="145"/>
      <c r="AV111" s="145"/>
      <c r="AW111" s="145"/>
      <c r="AX111" s="145"/>
      <c r="AY111" s="145"/>
      <c r="AZ111" s="145"/>
      <c r="BA111" s="145"/>
      <c r="BB111" s="145"/>
      <c r="BC111" s="145"/>
      <c r="BD111" s="145"/>
      <c r="BE111" s="145"/>
      <c r="BF111" s="145"/>
      <c r="BG111" s="145"/>
      <c r="BH111" s="145"/>
      <c r="BI111" s="145"/>
      <c r="BJ111" s="145"/>
      <c r="BK111" s="145"/>
      <c r="BL111" s="145"/>
      <c r="BM111" s="145"/>
      <c r="BN111" s="145"/>
      <c r="BO111" s="145"/>
      <c r="BP111" s="145"/>
      <c r="BQ111" s="145"/>
      <c r="BR111" s="145"/>
      <c r="BS111" s="145"/>
      <c r="BT111" s="145"/>
      <c r="BU111" s="145"/>
      <c r="BV111" s="145"/>
      <c r="BW111" s="145"/>
      <c r="BX111" s="145"/>
      <c r="BY111" s="145"/>
      <c r="BZ111" s="145"/>
    </row>
    <row r="112" spans="40:78" ht="25.2" customHeight="1" x14ac:dyDescent="0.45">
      <c r="AN112" s="150"/>
      <c r="AO112" s="148"/>
      <c r="AP112" s="145"/>
      <c r="AQ112" s="145"/>
      <c r="AR112" s="145"/>
      <c r="AS112" s="145"/>
      <c r="AT112" s="145"/>
      <c r="AU112" s="145"/>
      <c r="AV112" s="145"/>
      <c r="AW112" s="145"/>
      <c r="AX112" s="145"/>
      <c r="AY112" s="145"/>
      <c r="AZ112" s="145"/>
      <c r="BA112" s="145"/>
      <c r="BB112" s="145"/>
      <c r="BC112" s="145"/>
      <c r="BD112" s="145"/>
      <c r="BE112" s="145"/>
      <c r="BF112" s="145"/>
      <c r="BG112" s="145"/>
      <c r="BH112" s="145"/>
      <c r="BI112" s="145"/>
      <c r="BJ112" s="145"/>
      <c r="BK112" s="145"/>
      <c r="BL112" s="145"/>
      <c r="BM112" s="145"/>
      <c r="BN112" s="145"/>
      <c r="BO112" s="145"/>
      <c r="BP112" s="145"/>
      <c r="BQ112" s="145"/>
      <c r="BR112" s="145"/>
      <c r="BS112" s="145"/>
      <c r="BT112" s="145"/>
      <c r="BU112" s="145"/>
      <c r="BV112" s="145"/>
      <c r="BW112" s="145"/>
      <c r="BX112" s="145"/>
      <c r="BY112" s="145"/>
      <c r="BZ112" s="145"/>
    </row>
    <row r="113" spans="40:78" ht="25.2" customHeight="1" x14ac:dyDescent="0.45">
      <c r="AN113" s="150"/>
      <c r="AO113" s="148"/>
      <c r="AP113" s="145"/>
      <c r="AQ113" s="145"/>
      <c r="AR113" s="145"/>
      <c r="AS113" s="145"/>
      <c r="AT113" s="145"/>
      <c r="AU113" s="145"/>
      <c r="AV113" s="145"/>
      <c r="AW113" s="145"/>
      <c r="AX113" s="145"/>
      <c r="AY113" s="145"/>
      <c r="AZ113" s="145"/>
      <c r="BA113" s="145"/>
      <c r="BB113" s="145"/>
      <c r="BC113" s="145"/>
      <c r="BD113" s="145"/>
      <c r="BE113" s="145"/>
      <c r="BF113" s="145"/>
      <c r="BG113" s="145"/>
      <c r="BH113" s="145"/>
      <c r="BI113" s="145"/>
      <c r="BJ113" s="145"/>
      <c r="BK113" s="145"/>
      <c r="BL113" s="145"/>
      <c r="BM113" s="145"/>
      <c r="BN113" s="145"/>
      <c r="BO113" s="145"/>
      <c r="BP113" s="145"/>
      <c r="BQ113" s="145"/>
      <c r="BR113" s="145"/>
      <c r="BS113" s="145"/>
      <c r="BT113" s="145"/>
      <c r="BU113" s="145"/>
      <c r="BV113" s="145"/>
      <c r="BW113" s="145"/>
      <c r="BX113" s="145"/>
      <c r="BY113" s="145"/>
      <c r="BZ113" s="145"/>
    </row>
    <row r="114" spans="40:78" ht="25.2" customHeight="1" x14ac:dyDescent="0.45">
      <c r="AN114" s="150"/>
      <c r="AO114" s="148"/>
      <c r="AP114" s="145"/>
      <c r="AQ114" s="145"/>
      <c r="AR114" s="145"/>
      <c r="AS114" s="145"/>
      <c r="AT114" s="145"/>
      <c r="AU114" s="145"/>
      <c r="AV114" s="145"/>
      <c r="AW114" s="145"/>
      <c r="AX114" s="145"/>
      <c r="AY114" s="145"/>
      <c r="AZ114" s="145"/>
      <c r="BA114" s="145"/>
      <c r="BB114" s="145"/>
      <c r="BC114" s="145"/>
      <c r="BD114" s="145"/>
      <c r="BE114" s="145"/>
      <c r="BF114" s="145"/>
      <c r="BG114" s="145"/>
      <c r="BH114" s="145"/>
      <c r="BI114" s="145"/>
      <c r="BJ114" s="145"/>
      <c r="BK114" s="145"/>
      <c r="BL114" s="145"/>
      <c r="BM114" s="145"/>
      <c r="BN114" s="145"/>
      <c r="BO114" s="145"/>
      <c r="BP114" s="145"/>
      <c r="BQ114" s="145"/>
      <c r="BR114" s="145"/>
      <c r="BS114" s="145"/>
      <c r="BT114" s="145"/>
      <c r="BU114" s="145"/>
      <c r="BV114" s="145"/>
      <c r="BW114" s="145"/>
      <c r="BX114" s="145"/>
      <c r="BY114" s="145"/>
      <c r="BZ114" s="145"/>
    </row>
    <row r="115" spans="40:78" ht="25.2" customHeight="1" x14ac:dyDescent="0.45">
      <c r="AN115" s="150"/>
      <c r="AO115" s="148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5"/>
      <c r="AZ115" s="145"/>
      <c r="BA115" s="145"/>
      <c r="BB115" s="145"/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5"/>
      <c r="BQ115" s="145"/>
      <c r="BR115" s="145"/>
      <c r="BS115" s="145"/>
      <c r="BT115" s="145"/>
      <c r="BU115" s="145"/>
      <c r="BV115" s="145"/>
      <c r="BW115" s="145"/>
      <c r="BX115" s="145"/>
      <c r="BY115" s="145"/>
      <c r="BZ115" s="145"/>
    </row>
    <row r="116" spans="40:78" ht="25.2" customHeight="1" x14ac:dyDescent="0.45">
      <c r="AN116" s="150"/>
      <c r="AO116" s="148"/>
      <c r="AP116" s="145"/>
      <c r="AQ116" s="145"/>
      <c r="AR116" s="145"/>
      <c r="AS116" s="145"/>
      <c r="AT116" s="145"/>
      <c r="AU116" s="145"/>
      <c r="AV116" s="145"/>
      <c r="AW116" s="145"/>
      <c r="AX116" s="145"/>
      <c r="AY116" s="145"/>
      <c r="AZ116" s="145"/>
      <c r="BA116" s="145"/>
      <c r="BB116" s="145"/>
      <c r="BC116" s="145"/>
      <c r="BD116" s="145"/>
      <c r="BE116" s="145"/>
      <c r="BF116" s="145"/>
      <c r="BG116" s="145"/>
      <c r="BH116" s="145"/>
      <c r="BI116" s="145"/>
      <c r="BJ116" s="145"/>
      <c r="BK116" s="145"/>
      <c r="BL116" s="145"/>
      <c r="BM116" s="145"/>
      <c r="BN116" s="145"/>
      <c r="BO116" s="145"/>
      <c r="BP116" s="145"/>
      <c r="BQ116" s="145"/>
      <c r="BR116" s="145"/>
      <c r="BS116" s="145"/>
      <c r="BT116" s="145"/>
      <c r="BU116" s="145"/>
      <c r="BV116" s="145"/>
      <c r="BW116" s="145"/>
      <c r="BX116" s="145"/>
      <c r="BY116" s="145"/>
      <c r="BZ116" s="145"/>
    </row>
    <row r="117" spans="40:78" ht="25.2" customHeight="1" x14ac:dyDescent="0.45">
      <c r="AN117" s="150"/>
      <c r="AO117" s="148"/>
      <c r="AP117" s="145"/>
      <c r="AQ117" s="145"/>
      <c r="AR117" s="145"/>
      <c r="AS117" s="145"/>
      <c r="AT117" s="145"/>
      <c r="AU117" s="145"/>
      <c r="AV117" s="145"/>
      <c r="AW117" s="145"/>
      <c r="AX117" s="145"/>
      <c r="AY117" s="145"/>
      <c r="AZ117" s="145"/>
      <c r="BA117" s="145"/>
      <c r="BB117" s="145"/>
      <c r="BC117" s="145"/>
      <c r="BD117" s="145"/>
      <c r="BE117" s="145"/>
      <c r="BF117" s="145"/>
      <c r="BG117" s="145"/>
      <c r="BH117" s="145"/>
      <c r="BI117" s="145"/>
      <c r="BJ117" s="145"/>
      <c r="BK117" s="145"/>
      <c r="BL117" s="145"/>
      <c r="BM117" s="145"/>
      <c r="BN117" s="145"/>
      <c r="BO117" s="145"/>
      <c r="BP117" s="145"/>
      <c r="BQ117" s="145"/>
      <c r="BR117" s="145"/>
      <c r="BS117" s="145"/>
      <c r="BT117" s="145"/>
      <c r="BU117" s="145"/>
      <c r="BV117" s="145"/>
      <c r="BW117" s="145"/>
      <c r="BX117" s="145"/>
      <c r="BY117" s="145"/>
      <c r="BZ117" s="145"/>
    </row>
    <row r="118" spans="40:78" ht="25.2" customHeight="1" x14ac:dyDescent="0.45">
      <c r="AN118" s="150"/>
      <c r="AO118" s="148"/>
      <c r="AP118" s="145"/>
      <c r="AQ118" s="145"/>
      <c r="AR118" s="145"/>
      <c r="AS118" s="145"/>
      <c r="AT118" s="145"/>
      <c r="AU118" s="145"/>
      <c r="AV118" s="145"/>
      <c r="AW118" s="145"/>
      <c r="AX118" s="145"/>
      <c r="AY118" s="145"/>
      <c r="AZ118" s="145"/>
      <c r="BA118" s="145"/>
      <c r="BB118" s="145"/>
      <c r="BC118" s="145"/>
      <c r="BD118" s="145"/>
      <c r="BE118" s="145"/>
      <c r="BF118" s="145"/>
      <c r="BG118" s="145"/>
      <c r="BH118" s="145"/>
      <c r="BI118" s="145"/>
      <c r="BJ118" s="145"/>
      <c r="BK118" s="145"/>
      <c r="BL118" s="145"/>
      <c r="BM118" s="145"/>
      <c r="BN118" s="145"/>
      <c r="BO118" s="145"/>
      <c r="BP118" s="145"/>
      <c r="BQ118" s="145"/>
      <c r="BR118" s="145"/>
      <c r="BS118" s="145"/>
      <c r="BT118" s="145"/>
      <c r="BU118" s="145"/>
      <c r="BV118" s="145"/>
      <c r="BW118" s="145"/>
      <c r="BX118" s="145"/>
      <c r="BY118" s="145"/>
      <c r="BZ118" s="145"/>
    </row>
    <row r="119" spans="40:78" ht="25.2" customHeight="1" x14ac:dyDescent="0.45">
      <c r="AN119" s="150"/>
      <c r="AO119" s="148"/>
      <c r="AP119" s="145"/>
      <c r="AQ119" s="145"/>
      <c r="AR119" s="145"/>
      <c r="AS119" s="145"/>
      <c r="AT119" s="145"/>
      <c r="AU119" s="145"/>
      <c r="AV119" s="145"/>
      <c r="AW119" s="145"/>
      <c r="AX119" s="145"/>
      <c r="AY119" s="145"/>
      <c r="AZ119" s="145"/>
      <c r="BA119" s="145"/>
      <c r="BB119" s="145"/>
      <c r="BC119" s="145"/>
      <c r="BD119" s="145"/>
      <c r="BE119" s="145"/>
      <c r="BF119" s="145"/>
      <c r="BG119" s="145"/>
      <c r="BH119" s="145"/>
      <c r="BI119" s="145"/>
      <c r="BJ119" s="145"/>
      <c r="BK119" s="145"/>
      <c r="BL119" s="145"/>
      <c r="BM119" s="145"/>
      <c r="BN119" s="145"/>
      <c r="BO119" s="145"/>
      <c r="BP119" s="145"/>
      <c r="BQ119" s="145"/>
      <c r="BR119" s="145"/>
      <c r="BS119" s="145"/>
      <c r="BT119" s="145"/>
      <c r="BU119" s="145"/>
      <c r="BV119" s="145"/>
      <c r="BW119" s="145"/>
      <c r="BX119" s="145"/>
      <c r="BY119" s="145"/>
      <c r="BZ119" s="145"/>
    </row>
    <row r="120" spans="40:78" ht="25.2" customHeight="1" x14ac:dyDescent="0.45">
      <c r="AN120" s="150"/>
      <c r="AO120" s="148"/>
      <c r="AP120" s="145"/>
      <c r="AQ120" s="145"/>
      <c r="AR120" s="145"/>
      <c r="AS120" s="145"/>
      <c r="AT120" s="145"/>
      <c r="AU120" s="145"/>
      <c r="AV120" s="145"/>
      <c r="AW120" s="145"/>
      <c r="AX120" s="145"/>
      <c r="AY120" s="145"/>
      <c r="AZ120" s="145"/>
      <c r="BA120" s="145"/>
      <c r="BB120" s="145"/>
      <c r="BC120" s="145"/>
      <c r="BD120" s="145"/>
      <c r="BE120" s="145"/>
      <c r="BF120" s="145"/>
      <c r="BG120" s="145"/>
      <c r="BH120" s="145"/>
      <c r="BI120" s="145"/>
      <c r="BJ120" s="145"/>
      <c r="BK120" s="145"/>
      <c r="BL120" s="145"/>
      <c r="BM120" s="145"/>
      <c r="BN120" s="145"/>
      <c r="BO120" s="145"/>
      <c r="BP120" s="145"/>
      <c r="BQ120" s="145"/>
      <c r="BR120" s="145"/>
      <c r="BS120" s="145"/>
      <c r="BT120" s="145"/>
      <c r="BU120" s="145"/>
      <c r="BV120" s="145"/>
      <c r="BW120" s="145"/>
      <c r="BX120" s="145"/>
      <c r="BY120" s="145"/>
      <c r="BZ120" s="145"/>
    </row>
    <row r="121" spans="40:78" ht="25.2" customHeight="1" x14ac:dyDescent="0.45">
      <c r="AN121" s="150"/>
      <c r="AO121" s="148"/>
      <c r="AP121" s="145"/>
      <c r="AQ121" s="145"/>
      <c r="AR121" s="145"/>
      <c r="AS121" s="145"/>
      <c r="AT121" s="145"/>
      <c r="AU121" s="145"/>
      <c r="AV121" s="145"/>
      <c r="AW121" s="145"/>
      <c r="AX121" s="145"/>
      <c r="AY121" s="145"/>
      <c r="AZ121" s="145"/>
      <c r="BA121" s="145"/>
      <c r="BB121" s="145"/>
      <c r="BC121" s="145"/>
      <c r="BD121" s="145"/>
      <c r="BE121" s="145"/>
      <c r="BF121" s="145"/>
      <c r="BG121" s="145"/>
      <c r="BH121" s="145"/>
      <c r="BI121" s="145"/>
      <c r="BJ121" s="145"/>
      <c r="BK121" s="145"/>
      <c r="BL121" s="145"/>
      <c r="BM121" s="145"/>
      <c r="BN121" s="145"/>
      <c r="BO121" s="145"/>
      <c r="BP121" s="145"/>
      <c r="BQ121" s="145"/>
      <c r="BR121" s="145"/>
      <c r="BS121" s="145"/>
      <c r="BT121" s="145"/>
      <c r="BU121" s="145"/>
      <c r="BV121" s="145"/>
      <c r="BW121" s="145"/>
      <c r="BX121" s="145"/>
      <c r="BY121" s="145"/>
      <c r="BZ121" s="145"/>
    </row>
    <row r="122" spans="40:78" ht="25.2" customHeight="1" x14ac:dyDescent="0.45">
      <c r="AN122" s="150"/>
      <c r="AO122" s="148"/>
      <c r="AP122" s="145"/>
      <c r="AQ122" s="145"/>
      <c r="AR122" s="145"/>
      <c r="AS122" s="145"/>
      <c r="AT122" s="145"/>
      <c r="AU122" s="145"/>
      <c r="AV122" s="145"/>
      <c r="AW122" s="145"/>
      <c r="AX122" s="145"/>
      <c r="AY122" s="145"/>
      <c r="AZ122" s="145"/>
      <c r="BA122" s="145"/>
      <c r="BB122" s="145"/>
      <c r="BC122" s="145"/>
      <c r="BD122" s="145"/>
      <c r="BE122" s="145"/>
      <c r="BF122" s="145"/>
      <c r="BG122" s="145"/>
      <c r="BH122" s="145"/>
      <c r="BI122" s="145"/>
      <c r="BJ122" s="145"/>
      <c r="BK122" s="145"/>
      <c r="BL122" s="145"/>
      <c r="BM122" s="145"/>
      <c r="BN122" s="145"/>
      <c r="BO122" s="145"/>
      <c r="BP122" s="145"/>
      <c r="BQ122" s="145"/>
      <c r="BR122" s="145"/>
      <c r="BS122" s="145"/>
      <c r="BT122" s="145"/>
      <c r="BU122" s="145"/>
      <c r="BV122" s="145"/>
      <c r="BW122" s="145"/>
      <c r="BX122" s="145"/>
      <c r="BY122" s="145"/>
      <c r="BZ122" s="145"/>
    </row>
  </sheetData>
  <mergeCells count="41">
    <mergeCell ref="A73:A76"/>
    <mergeCell ref="A77:A80"/>
    <mergeCell ref="A81:A84"/>
    <mergeCell ref="A85:A88"/>
    <mergeCell ref="A69:A72"/>
    <mergeCell ref="Z1:Z2"/>
    <mergeCell ref="AA1:AA2"/>
    <mergeCell ref="AL2:AL3"/>
    <mergeCell ref="AM2:AM3"/>
    <mergeCell ref="AJ14:AJ19"/>
    <mergeCell ref="AK14:AK19"/>
    <mergeCell ref="AJ2:AJ3"/>
    <mergeCell ref="AK2:AK3"/>
    <mergeCell ref="AE1:AE2"/>
    <mergeCell ref="AF1:AF2"/>
    <mergeCell ref="AB1:AB2"/>
    <mergeCell ref="AC1:AC2"/>
    <mergeCell ref="AD1:AD2"/>
    <mergeCell ref="AG1:AG2"/>
    <mergeCell ref="AH1:AH2"/>
    <mergeCell ref="B3:C3"/>
    <mergeCell ref="F3:G3"/>
    <mergeCell ref="J3:K3"/>
    <mergeCell ref="N3:O3"/>
    <mergeCell ref="R3:S3"/>
    <mergeCell ref="AJ20:AJ25"/>
    <mergeCell ref="AK20:AK25"/>
    <mergeCell ref="AJ26:AJ31"/>
    <mergeCell ref="AK26:AK31"/>
    <mergeCell ref="A62:B62"/>
    <mergeCell ref="A57:B57"/>
    <mergeCell ref="A58:B58"/>
    <mergeCell ref="A59:B59"/>
    <mergeCell ref="A60:B60"/>
    <mergeCell ref="A61:B61"/>
    <mergeCell ref="A1:T2"/>
    <mergeCell ref="V1:V2"/>
    <mergeCell ref="W1:W2"/>
    <mergeCell ref="X1:X2"/>
    <mergeCell ref="Y1:Y2"/>
    <mergeCell ref="U1:U2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E3288-3B63-4B4F-B88A-4943FACF64CE}">
  <sheetPr>
    <tabColor rgb="FF7030A0"/>
  </sheetPr>
  <dimension ref="A1:AO117"/>
  <sheetViews>
    <sheetView topLeftCell="A3" zoomScale="70" zoomScaleNormal="70" workbookViewId="0">
      <selection activeCell="AK14" sqref="AK14:AK19"/>
    </sheetView>
  </sheetViews>
  <sheetFormatPr defaultColWidth="30.6640625" defaultRowHeight="25.2" customHeight="1" x14ac:dyDescent="0.3"/>
  <cols>
    <col min="1" max="1" width="20.77734375" customWidth="1"/>
    <col min="2" max="5" width="20.77734375" style="413" customWidth="1"/>
    <col min="6" max="7" width="20.77734375" customWidth="1"/>
    <col min="8" max="8" width="20.77734375" style="113" customWidth="1"/>
    <col min="9" max="10" width="20.77734375" customWidth="1"/>
    <col min="11" max="11" width="22.6640625" customWidth="1"/>
    <col min="12" max="12" width="24.44140625" style="113" customWidth="1"/>
    <col min="13" max="15" width="20.77734375" customWidth="1"/>
    <col min="16" max="16" width="20.77734375" style="113" customWidth="1"/>
    <col min="17" max="19" width="20.77734375" customWidth="1"/>
    <col min="20" max="20" width="20.77734375" style="113" customWidth="1"/>
    <col min="21" max="21" width="13.44140625" style="163" customWidth="1"/>
    <col min="22" max="22" width="24.109375" style="163" customWidth="1"/>
    <col min="23" max="23" width="26.6640625" style="163" customWidth="1"/>
    <col min="24" max="24" width="16" style="163" customWidth="1"/>
    <col min="25" max="25" width="18.33203125" style="163" customWidth="1"/>
    <col min="26" max="26" width="24.109375" style="163" customWidth="1"/>
    <col min="27" max="31" width="30.77734375" style="163" customWidth="1"/>
    <col min="32" max="33" width="31.88671875" style="163" customWidth="1"/>
    <col min="34" max="34" width="31.88671875" style="252" customWidth="1"/>
    <col min="35" max="35" width="31.88671875" style="163" customWidth="1"/>
  </cols>
  <sheetData>
    <row r="1" spans="1:41" ht="25.2" customHeight="1" x14ac:dyDescent="0.35">
      <c r="A1" s="451" t="s">
        <v>409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2" t="s">
        <v>417</v>
      </c>
      <c r="V1" s="449" t="s">
        <v>413</v>
      </c>
      <c r="W1" s="449" t="s">
        <v>414</v>
      </c>
      <c r="X1" s="450" t="s">
        <v>415</v>
      </c>
      <c r="Y1" s="450" t="s">
        <v>416</v>
      </c>
      <c r="Z1" s="449" t="s">
        <v>444</v>
      </c>
      <c r="AA1" s="449" t="s">
        <v>445</v>
      </c>
      <c r="AB1" s="449" t="s">
        <v>448</v>
      </c>
      <c r="AC1" s="449" t="s">
        <v>415</v>
      </c>
      <c r="AD1" s="449" t="s">
        <v>416</v>
      </c>
      <c r="AE1" s="449" t="s">
        <v>446</v>
      </c>
      <c r="AF1" s="449" t="s">
        <v>447</v>
      </c>
      <c r="AG1" s="449" t="s">
        <v>449</v>
      </c>
      <c r="AH1" s="468" t="s">
        <v>450</v>
      </c>
      <c r="AI1" s="12"/>
      <c r="AJ1" s="64"/>
      <c r="AK1" s="64"/>
    </row>
    <row r="2" spans="1:41" ht="49.2" customHeight="1" x14ac:dyDescent="0.3">
      <c r="A2" s="451"/>
      <c r="B2" s="451"/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2"/>
      <c r="V2" s="449"/>
      <c r="W2" s="449"/>
      <c r="X2" s="450"/>
      <c r="Y2" s="450"/>
      <c r="Z2" s="449"/>
      <c r="AA2" s="449"/>
      <c r="AB2" s="449"/>
      <c r="AC2" s="449"/>
      <c r="AD2" s="449"/>
      <c r="AE2" s="449"/>
      <c r="AF2" s="449"/>
      <c r="AG2" s="449"/>
      <c r="AH2" s="468"/>
      <c r="AI2" s="12"/>
      <c r="AJ2" s="459" t="s">
        <v>394</v>
      </c>
      <c r="AK2" s="460" t="s">
        <v>395</v>
      </c>
      <c r="AL2" s="460" t="s">
        <v>420</v>
      </c>
      <c r="AM2" s="459" t="s">
        <v>421</v>
      </c>
      <c r="AN2" s="459" t="s">
        <v>422</v>
      </c>
      <c r="AO2" s="458"/>
    </row>
    <row r="3" spans="1:41" ht="25.2" customHeight="1" x14ac:dyDescent="0.35">
      <c r="A3" s="65"/>
      <c r="B3" s="453" t="s">
        <v>389</v>
      </c>
      <c r="C3" s="453"/>
      <c r="D3" s="419"/>
      <c r="E3" s="420"/>
      <c r="F3" s="454" t="s">
        <v>390</v>
      </c>
      <c r="G3" s="454"/>
      <c r="H3" s="130"/>
      <c r="I3" s="69"/>
      <c r="J3" s="455" t="s">
        <v>391</v>
      </c>
      <c r="K3" s="455"/>
      <c r="L3" s="127"/>
      <c r="M3" s="70"/>
      <c r="N3" s="456" t="s">
        <v>392</v>
      </c>
      <c r="O3" s="456"/>
      <c r="P3" s="121"/>
      <c r="Q3" s="71"/>
      <c r="R3" s="457" t="s">
        <v>393</v>
      </c>
      <c r="S3" s="457"/>
      <c r="T3" s="172"/>
      <c r="U3" s="178"/>
      <c r="V3" s="177"/>
      <c r="W3" s="177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250"/>
      <c r="AI3" s="140"/>
      <c r="AJ3" s="459"/>
      <c r="AK3" s="460"/>
      <c r="AL3" s="460"/>
      <c r="AM3" s="459"/>
      <c r="AN3" s="467"/>
      <c r="AO3" s="458"/>
    </row>
    <row r="4" spans="1:41" ht="25.2" customHeight="1" x14ac:dyDescent="0.35">
      <c r="A4" s="65"/>
      <c r="B4" s="419"/>
      <c r="C4" s="419"/>
      <c r="D4" s="419"/>
      <c r="E4" s="420"/>
      <c r="F4" s="420"/>
      <c r="G4" s="420"/>
      <c r="H4" s="130"/>
      <c r="I4" s="69"/>
      <c r="J4" s="421"/>
      <c r="K4" s="421"/>
      <c r="L4" s="127"/>
      <c r="M4" s="70"/>
      <c r="N4" s="422"/>
      <c r="O4" s="422"/>
      <c r="P4" s="121"/>
      <c r="Q4" s="71"/>
      <c r="R4" s="423"/>
      <c r="S4" s="423"/>
      <c r="T4" s="172"/>
      <c r="U4" s="178"/>
      <c r="V4" s="177"/>
      <c r="W4" s="177"/>
      <c r="X4" s="178"/>
      <c r="Y4" s="178"/>
      <c r="Z4" s="178"/>
      <c r="AA4" s="178"/>
      <c r="AB4" s="178"/>
      <c r="AC4" s="178"/>
      <c r="AD4" s="171"/>
      <c r="AE4" s="178"/>
      <c r="AF4" s="178"/>
      <c r="AG4" s="178"/>
      <c r="AH4" s="250"/>
      <c r="AI4" s="140"/>
      <c r="AJ4" s="415"/>
      <c r="AK4" s="414"/>
      <c r="AL4" s="414"/>
      <c r="AM4" s="425"/>
      <c r="AN4" s="416"/>
      <c r="AO4" s="417"/>
    </row>
    <row r="5" spans="1:41" ht="25.2" customHeight="1" x14ac:dyDescent="0.35">
      <c r="A5" s="65"/>
      <c r="B5" s="419"/>
      <c r="C5" s="419"/>
      <c r="D5" s="419"/>
      <c r="E5" s="420"/>
      <c r="F5" s="420"/>
      <c r="G5" s="420"/>
      <c r="H5" s="130"/>
      <c r="I5" s="69"/>
      <c r="J5" s="421"/>
      <c r="K5" s="421"/>
      <c r="L5" s="127"/>
      <c r="M5" s="70"/>
      <c r="N5" s="422"/>
      <c r="O5" s="422"/>
      <c r="P5" s="121"/>
      <c r="Q5" s="71"/>
      <c r="R5" s="423"/>
      <c r="S5" s="423"/>
      <c r="T5" s="172"/>
      <c r="U5" s="170">
        <v>0.63360895323488631</v>
      </c>
      <c r="V5" s="232">
        <v>0.32752157533333331</v>
      </c>
      <c r="W5" s="232">
        <v>51.672478424666664</v>
      </c>
      <c r="X5" s="169" t="e">
        <f>(((V7*#REF!)/52))+((W7*#REF!)/52)</f>
        <v>#REF!</v>
      </c>
      <c r="Y5" s="169">
        <v>131.64508527663901</v>
      </c>
      <c r="Z5" s="248" t="e">
        <f>T7-Z7</f>
        <v>#REF!</v>
      </c>
      <c r="AA5" s="169">
        <v>0</v>
      </c>
      <c r="AB5" s="169">
        <f>52-AA5</f>
        <v>52</v>
      </c>
      <c r="AC5" s="169" t="e">
        <f>(((AA5*#REF!)/52))+((AB5*#REF!)/52)</f>
        <v>#REF!</v>
      </c>
      <c r="AD5" s="169" t="e">
        <f t="shared" ref="AD5:AD7" si="0">Z5*AC5</f>
        <v>#REF!</v>
      </c>
      <c r="AE5" s="241">
        <v>0</v>
      </c>
      <c r="AF5" s="241">
        <v>0</v>
      </c>
      <c r="AG5" s="241">
        <v>0</v>
      </c>
      <c r="AH5" s="251" t="e">
        <f>AG5*Z5</f>
        <v>#REF!</v>
      </c>
      <c r="AI5" s="140"/>
      <c r="AJ5" s="415"/>
      <c r="AK5" s="414"/>
      <c r="AL5" s="414"/>
      <c r="AM5" s="425"/>
      <c r="AN5" s="416"/>
      <c r="AO5" s="417"/>
    </row>
    <row r="6" spans="1:41" ht="25.2" customHeight="1" thickBot="1" x14ac:dyDescent="0.4">
      <c r="A6" s="74"/>
      <c r="B6" s="74"/>
      <c r="C6" s="74"/>
      <c r="D6" s="74"/>
      <c r="E6" s="75"/>
      <c r="F6" s="75"/>
      <c r="G6" s="75"/>
      <c r="H6" s="131"/>
      <c r="I6" s="76"/>
      <c r="J6" s="76"/>
      <c r="K6" s="76"/>
      <c r="L6" s="128"/>
      <c r="M6" s="77"/>
      <c r="N6" s="77"/>
      <c r="O6" s="77"/>
      <c r="P6" s="122"/>
      <c r="Q6" s="78"/>
      <c r="R6" s="79"/>
      <c r="S6" s="78"/>
      <c r="T6" s="118"/>
      <c r="U6" s="234"/>
      <c r="V6" s="179"/>
      <c r="W6" s="179"/>
      <c r="X6" s="165"/>
      <c r="Y6" s="165"/>
      <c r="Z6" s="165"/>
      <c r="AA6" s="165"/>
      <c r="AB6" s="165"/>
      <c r="AC6" s="171"/>
      <c r="AD6" s="171"/>
      <c r="AE6" s="165"/>
      <c r="AF6" s="165"/>
      <c r="AG6" s="165"/>
      <c r="AH6" s="253"/>
      <c r="AI6" s="88"/>
      <c r="AJ6" s="414">
        <v>0</v>
      </c>
      <c r="AK6" s="135">
        <f>$U$7</f>
        <v>0.91111456528358925</v>
      </c>
      <c r="AL6" s="191">
        <f>$T$7</f>
        <v>2632991.819752146</v>
      </c>
      <c r="AM6" s="217">
        <v>4.5355119999999999E-2</v>
      </c>
      <c r="AN6" s="230">
        <f>(AM6*AL6)</f>
        <v>119419.65994387695</v>
      </c>
      <c r="AO6" s="417"/>
    </row>
    <row r="7" spans="1:41" ht="25.2" customHeight="1" thickBot="1" x14ac:dyDescent="0.4">
      <c r="A7" s="74"/>
      <c r="B7" s="74"/>
      <c r="C7" s="74"/>
      <c r="D7" s="74"/>
      <c r="E7" s="75"/>
      <c r="F7" s="75"/>
      <c r="G7" s="75"/>
      <c r="H7" s="131"/>
      <c r="I7" s="76"/>
      <c r="J7" s="76"/>
      <c r="K7" s="76"/>
      <c r="L7" s="128"/>
      <c r="M7" s="77"/>
      <c r="N7" s="77"/>
      <c r="O7" s="77"/>
      <c r="P7" s="173"/>
      <c r="Q7" s="80"/>
      <c r="R7" s="188" t="s">
        <v>408</v>
      </c>
      <c r="S7" s="80">
        <f>1-S10</f>
        <v>0.98452665216620239</v>
      </c>
      <c r="T7" s="117">
        <f>P9*S7</f>
        <v>2632991.819752146</v>
      </c>
      <c r="U7" s="235">
        <f>G17*K12*O9*S7</f>
        <v>0.91111456528358925</v>
      </c>
      <c r="V7" s="168">
        <f>G18+K13+O10+S8</f>
        <v>0.32752157533333331</v>
      </c>
      <c r="W7" s="168">
        <f>52-V7</f>
        <v>51.672478424666664</v>
      </c>
      <c r="X7" s="169" t="e">
        <f>(((V7*#REF!)/52))+((W7*#REF!)/52)</f>
        <v>#REF!</v>
      </c>
      <c r="Y7" s="169" t="e">
        <f>T7*X7</f>
        <v>#REF!</v>
      </c>
      <c r="Z7" s="208" t="e">
        <f>AN7</f>
        <v>#REF!</v>
      </c>
      <c r="AA7" s="169">
        <f>(2.217962/12)*52</f>
        <v>9.611168666666666</v>
      </c>
      <c r="AB7" s="169">
        <f>52-AA7</f>
        <v>42.388831333333336</v>
      </c>
      <c r="AC7" s="169" t="e">
        <f>(((AA7*#REF!)/52))+((AB7*#REF!)/52)</f>
        <v>#REF!</v>
      </c>
      <c r="AD7" s="169" t="e">
        <f t="shared" si="0"/>
        <v>#REF!</v>
      </c>
      <c r="AE7" s="261">
        <v>27.761990000000001</v>
      </c>
      <c r="AF7" s="261">
        <v>283.44080000000002</v>
      </c>
      <c r="AG7" s="262">
        <f>AA7*AF7</f>
        <v>2724.1973358149335</v>
      </c>
      <c r="AH7" s="262" t="e">
        <f>AG7*Z7</f>
        <v>#REF!</v>
      </c>
      <c r="AI7" s="206"/>
      <c r="AJ7" s="414">
        <v>1</v>
      </c>
      <c r="AK7" s="135">
        <f>$U$10+$U$13+$U$19+$U$31</f>
        <v>2.483639067871769E-2</v>
      </c>
      <c r="AL7" s="191">
        <f>$T$10+$T$13+$T$19+$T$31</f>
        <v>71773.645138553882</v>
      </c>
      <c r="AN7" s="231" t="e">
        <f>AN6*#REF!</f>
        <v>#REF!</v>
      </c>
    </row>
    <row r="8" spans="1:41" ht="25.2" customHeight="1" x14ac:dyDescent="0.35">
      <c r="A8" s="74"/>
      <c r="B8" s="74"/>
      <c r="C8" s="74"/>
      <c r="D8" s="74"/>
      <c r="E8" s="75"/>
      <c r="F8" s="75"/>
      <c r="G8" s="75"/>
      <c r="H8" s="131"/>
      <c r="I8" s="76"/>
      <c r="J8" s="76"/>
      <c r="K8" s="76"/>
      <c r="L8" s="128"/>
      <c r="M8" s="77"/>
      <c r="N8" s="81"/>
      <c r="O8" s="77"/>
      <c r="P8" s="122"/>
      <c r="Q8" s="82"/>
      <c r="R8" s="78" t="s">
        <v>412</v>
      </c>
      <c r="S8" s="78">
        <f>(0.009767127/3)*13</f>
        <v>4.2324217000000004E-2</v>
      </c>
      <c r="T8" s="118"/>
      <c r="U8" s="165"/>
      <c r="V8" s="165"/>
      <c r="W8" s="165"/>
      <c r="X8" s="171"/>
      <c r="Y8" s="171"/>
      <c r="Z8" s="209"/>
      <c r="AA8" s="171"/>
      <c r="AB8" s="171"/>
      <c r="AC8" s="171"/>
      <c r="AD8" s="171"/>
      <c r="AE8" s="171"/>
      <c r="AF8" s="171"/>
      <c r="AG8" s="171"/>
      <c r="AH8" s="251"/>
      <c r="AI8" s="206"/>
      <c r="AJ8" s="414">
        <v>2</v>
      </c>
      <c r="AK8" s="135">
        <f>$U$16+$U$25+$U$22+$U$34+$U$37+$U$43</f>
        <v>2.5562576975902872E-2</v>
      </c>
      <c r="AL8" s="191">
        <f>$T$16+$T$25+$T$22+$T$34+$T$37+$T$43</f>
        <v>73872.220502135708</v>
      </c>
    </row>
    <row r="9" spans="1:41" ht="25.2" customHeight="1" x14ac:dyDescent="0.35">
      <c r="A9" s="74"/>
      <c r="B9" s="74"/>
      <c r="C9" s="74"/>
      <c r="D9" s="74"/>
      <c r="E9" s="75"/>
      <c r="F9" s="75"/>
      <c r="G9" s="75"/>
      <c r="H9" s="131"/>
      <c r="I9" s="76"/>
      <c r="J9" s="76"/>
      <c r="K9" s="76"/>
      <c r="L9" s="128"/>
      <c r="M9" s="83"/>
      <c r="N9" s="187" t="s">
        <v>408</v>
      </c>
      <c r="O9" s="83">
        <f>1-O15</f>
        <v>0.97880528252639032</v>
      </c>
      <c r="P9" s="116">
        <f>L12*O9</f>
        <v>2674373.3285014806</v>
      </c>
      <c r="Q9" s="82"/>
      <c r="R9" s="79"/>
      <c r="S9" s="78"/>
      <c r="T9" s="118"/>
      <c r="U9" s="165"/>
      <c r="V9" s="165"/>
      <c r="W9" s="165"/>
      <c r="X9" s="171"/>
      <c r="Y9" s="171"/>
      <c r="Z9" s="209"/>
      <c r="AA9" s="171"/>
      <c r="AB9" s="171"/>
      <c r="AC9" s="171"/>
      <c r="AD9" s="171"/>
      <c r="AE9" s="171"/>
      <c r="AF9" s="171"/>
      <c r="AG9" s="171"/>
      <c r="AH9" s="251"/>
      <c r="AI9" s="206"/>
      <c r="AJ9" s="414">
        <v>3</v>
      </c>
      <c r="AK9" s="135">
        <f>$U$28+$U$40+$U$46+$U$49</f>
        <v>1.7434100601239014E-2</v>
      </c>
      <c r="AL9" s="191">
        <f>$T$28+$T$40+$T$46+$T$49</f>
        <v>50382.077092039988</v>
      </c>
    </row>
    <row r="10" spans="1:41" ht="25.2" customHeight="1" x14ac:dyDescent="0.35">
      <c r="A10" s="74"/>
      <c r="B10" s="74"/>
      <c r="C10" s="74"/>
      <c r="D10" s="74"/>
      <c r="E10" s="75"/>
      <c r="F10" s="75"/>
      <c r="G10" s="75"/>
      <c r="H10" s="131"/>
      <c r="I10" s="76"/>
      <c r="J10" s="84"/>
      <c r="K10" s="76"/>
      <c r="L10" s="174"/>
      <c r="M10" s="85"/>
      <c r="N10" s="77" t="s">
        <v>412</v>
      </c>
      <c r="O10" s="77">
        <f>(0.001965045/3)*13</f>
        <v>8.5151949999999997E-3</v>
      </c>
      <c r="P10" s="122"/>
      <c r="Q10" s="86"/>
      <c r="R10" s="188" t="s">
        <v>396</v>
      </c>
      <c r="S10">
        <v>1.5473347833797601E-2</v>
      </c>
      <c r="T10" s="117">
        <f>P9*S10</f>
        <v>41381.508749334462</v>
      </c>
      <c r="U10" s="170">
        <f>G17*K12*O9*S10</f>
        <v>1.4319564182496426E-2</v>
      </c>
      <c r="V10" s="168">
        <f>G18+K13+O10+S11</f>
        <v>11.352513358333335</v>
      </c>
      <c r="W10" s="168">
        <f>52-V10</f>
        <v>40.647486641666667</v>
      </c>
      <c r="X10" s="169" t="e">
        <f>(((V10*#REF!)/52))+((W10*#REF!)/52)</f>
        <v>#REF!</v>
      </c>
      <c r="Y10" s="169" t="e">
        <f>T10*X10</f>
        <v>#REF!</v>
      </c>
      <c r="Z10" s="208">
        <f>T10</f>
        <v>41381.508749334462</v>
      </c>
      <c r="AA10" s="169">
        <f>(2.553996/12)*52</f>
        <v>11.067316000000002</v>
      </c>
      <c r="AB10" s="171">
        <f>52-AA10</f>
        <v>40.932683999999995</v>
      </c>
      <c r="AC10" s="171" t="e">
        <f>(((AA10*#REF!)/52))+((AB10*#REF!)/52)</f>
        <v>#REF!</v>
      </c>
      <c r="AD10" s="171" t="e">
        <f>Z10*AC10</f>
        <v>#REF!</v>
      </c>
      <c r="AE10" s="169">
        <v>27.761990000000001</v>
      </c>
      <c r="AF10" s="169">
        <v>283.44080000000002</v>
      </c>
      <c r="AG10" s="251">
        <f>AA10*AF10</f>
        <v>3136.9289008928008</v>
      </c>
      <c r="AH10" s="251">
        <f>AG10*Z10</f>
        <v>129810850.75833558</v>
      </c>
      <c r="AI10" s="206"/>
      <c r="AJ10" s="414">
        <v>4</v>
      </c>
      <c r="AK10" s="135">
        <f>$U$52</f>
        <v>2.1052366460551232E-2</v>
      </c>
      <c r="AL10" s="191">
        <f>$T$52</f>
        <v>60838.352046103821</v>
      </c>
    </row>
    <row r="11" spans="1:41" ht="25.2" customHeight="1" x14ac:dyDescent="0.35">
      <c r="A11" s="74"/>
      <c r="B11" s="74"/>
      <c r="C11" s="74"/>
      <c r="D11" s="74"/>
      <c r="E11" s="75"/>
      <c r="F11" s="75"/>
      <c r="G11" s="75"/>
      <c r="H11" s="131"/>
      <c r="I11" s="76"/>
      <c r="J11" s="87"/>
      <c r="K11" s="76"/>
      <c r="L11" s="128"/>
      <c r="M11" s="85"/>
      <c r="N11" s="77"/>
      <c r="O11" s="77"/>
      <c r="P11" s="122"/>
      <c r="Q11" s="78"/>
      <c r="R11" s="78" t="s">
        <v>412</v>
      </c>
      <c r="S11" s="78">
        <f>(2.553996/3)*13</f>
        <v>11.067316000000002</v>
      </c>
      <c r="T11" s="118"/>
      <c r="U11" s="165"/>
      <c r="V11" s="165"/>
      <c r="W11" s="165"/>
      <c r="X11" s="171"/>
      <c r="Y11" s="171"/>
      <c r="Z11" s="171"/>
      <c r="AA11" s="171"/>
      <c r="AB11" s="229"/>
      <c r="AC11" s="229"/>
      <c r="AD11" s="229"/>
      <c r="AE11" s="171"/>
      <c r="AF11" s="171"/>
      <c r="AG11" s="253"/>
      <c r="AH11" s="253"/>
      <c r="AI11" s="206"/>
      <c r="AJ11" s="88"/>
      <c r="AK11" s="89">
        <f>SUM($AK$6:$AK$10)</f>
        <v>1.0000000000000002</v>
      </c>
      <c r="AL11" s="192">
        <f>SUM(AL6:AL10)</f>
        <v>2889858.1145309792</v>
      </c>
    </row>
    <row r="12" spans="1:41" ht="25.2" customHeight="1" x14ac:dyDescent="0.35">
      <c r="A12" s="74"/>
      <c r="B12" s="74"/>
      <c r="C12" s="74"/>
      <c r="D12" s="74"/>
      <c r="E12" s="75"/>
      <c r="F12" s="75"/>
      <c r="G12" s="75"/>
      <c r="H12" s="131"/>
      <c r="I12" s="90"/>
      <c r="J12" s="186" t="s">
        <v>408</v>
      </c>
      <c r="K12" s="90">
        <f>1-K24</f>
        <v>0.98079356093903314</v>
      </c>
      <c r="L12" s="115">
        <f>H17*K12</f>
        <v>2732283.3011267232</v>
      </c>
      <c r="M12" s="85"/>
      <c r="N12" s="77"/>
      <c r="O12" s="77"/>
      <c r="P12" s="122"/>
      <c r="Q12" s="78"/>
      <c r="R12" s="79"/>
      <c r="S12" s="78"/>
      <c r="T12" s="118"/>
      <c r="U12" s="165"/>
      <c r="V12" s="165"/>
      <c r="W12" s="165"/>
      <c r="X12" s="171"/>
      <c r="Y12" s="171"/>
      <c r="Z12" s="171"/>
      <c r="AA12" s="171"/>
      <c r="AB12" s="171"/>
      <c r="AC12" s="171"/>
      <c r="AD12" s="171"/>
      <c r="AE12" s="171"/>
      <c r="AF12" s="171"/>
      <c r="AG12" s="251"/>
      <c r="AH12" s="251"/>
      <c r="AI12" s="206"/>
      <c r="AJ12" s="64"/>
      <c r="AK12" s="64"/>
      <c r="AN12" s="113"/>
    </row>
    <row r="13" spans="1:41" ht="25.2" customHeight="1" x14ac:dyDescent="0.4">
      <c r="A13" s="74"/>
      <c r="B13" s="74"/>
      <c r="C13" s="74"/>
      <c r="D13" s="74"/>
      <c r="E13" s="75"/>
      <c r="F13" s="75"/>
      <c r="G13" s="75"/>
      <c r="H13" s="131"/>
      <c r="I13" s="91"/>
      <c r="J13" s="76" t="s">
        <v>412</v>
      </c>
      <c r="K13" s="76">
        <f>(0.01365366/3)*13</f>
        <v>5.9165860000000001E-2</v>
      </c>
      <c r="L13" s="128"/>
      <c r="M13" s="85"/>
      <c r="N13" s="77"/>
      <c r="O13" s="77"/>
      <c r="P13" s="122"/>
      <c r="Q13" s="80"/>
      <c r="R13" s="188" t="s">
        <v>408</v>
      </c>
      <c r="S13" s="80">
        <f>1-S16</f>
        <v>9.4295924742455961E-2</v>
      </c>
      <c r="T13" s="117">
        <f>P15*S13</f>
        <v>5460.6744205075556</v>
      </c>
      <c r="U13" s="170">
        <f>G17*K12*O15*S13</f>
        <v>1.8895994903866818E-3</v>
      </c>
      <c r="V13" s="168">
        <f>G18+K13+O16+S14</f>
        <v>14.63247383</v>
      </c>
      <c r="W13" s="168">
        <f>52-V13</f>
        <v>37.367526169999998</v>
      </c>
      <c r="X13" s="169" t="e">
        <f>(((V13*#REF!)/52))+((W13*#REF!)/52)</f>
        <v>#REF!</v>
      </c>
      <c r="Y13" s="169" t="e">
        <f t="shared" ref="Y13:Y49" si="1">T13*X13</f>
        <v>#REF!</v>
      </c>
      <c r="Z13" s="208">
        <f>T13</f>
        <v>5460.6744205075556</v>
      </c>
      <c r="AA13" s="169">
        <f>(4.096352/12)*52</f>
        <v>17.750858666666669</v>
      </c>
      <c r="AB13" s="171">
        <f t="shared" ref="AB13:AB52" si="2">52-AA13</f>
        <v>34.249141333333327</v>
      </c>
      <c r="AC13" s="171" t="e">
        <f>(((AA13*#REF!)/52))+((AB13*#REF!)/52)</f>
        <v>#REF!</v>
      </c>
      <c r="AD13" s="171" t="e">
        <f t="shared" ref="AD13:AD52" si="3">Z13*AC13</f>
        <v>#REF!</v>
      </c>
      <c r="AE13" s="169">
        <v>15.75736</v>
      </c>
      <c r="AF13" s="169">
        <v>272.49110000000002</v>
      </c>
      <c r="AG13" s="251">
        <f t="shared" ref="AG13:AG52" si="4">AA13*AF13</f>
        <v>4836.9510040245341</v>
      </c>
      <c r="AH13" s="251">
        <f t="shared" ref="AH13:AH52" si="5">AG13*Z13</f>
        <v>26413014.620925114</v>
      </c>
      <c r="AI13" s="206"/>
      <c r="AJ13" s="64"/>
      <c r="AK13" s="64"/>
      <c r="AL13" s="198" t="s">
        <v>427</v>
      </c>
    </row>
    <row r="14" spans="1:41" ht="25.2" customHeight="1" x14ac:dyDescent="0.4">
      <c r="A14" s="74"/>
      <c r="B14" s="74"/>
      <c r="C14" s="74"/>
      <c r="D14" s="74"/>
      <c r="E14" s="75"/>
      <c r="F14" s="75"/>
      <c r="G14" s="75"/>
      <c r="H14" s="131"/>
      <c r="I14" s="92"/>
      <c r="J14" s="76"/>
      <c r="K14" s="76"/>
      <c r="L14" s="128"/>
      <c r="M14" s="85"/>
      <c r="N14" s="81"/>
      <c r="O14" s="77"/>
      <c r="P14" s="122"/>
      <c r="Q14" s="82"/>
      <c r="R14" s="78" t="s">
        <v>412</v>
      </c>
      <c r="S14" s="78">
        <f>(1.324549/3)*13</f>
        <v>5.7397123333333333</v>
      </c>
      <c r="T14" s="118"/>
      <c r="U14" s="165"/>
      <c r="V14" s="165"/>
      <c r="W14" s="164"/>
      <c r="X14" s="171"/>
      <c r="Y14" s="171"/>
      <c r="Z14" s="171"/>
      <c r="AA14" s="171"/>
      <c r="AB14" s="229"/>
      <c r="AC14" s="229"/>
      <c r="AD14" s="229"/>
      <c r="AE14" s="171"/>
      <c r="AF14" s="171"/>
      <c r="AG14" s="253"/>
      <c r="AH14" s="253"/>
      <c r="AI14" s="206"/>
      <c r="AJ14" s="459" t="s">
        <v>418</v>
      </c>
      <c r="AK14" s="462">
        <f>(SUM(AL7:AL10))/AL11</f>
        <v>8.8885434716410819E-2</v>
      </c>
      <c r="AL14" s="199"/>
    </row>
    <row r="15" spans="1:41" ht="25.2" customHeight="1" x14ac:dyDescent="0.4">
      <c r="A15" s="74"/>
      <c r="B15" s="74"/>
      <c r="C15" s="74"/>
      <c r="D15" s="74"/>
      <c r="E15" s="75"/>
      <c r="F15" s="75"/>
      <c r="G15" s="75"/>
      <c r="H15" s="175"/>
      <c r="I15" s="92"/>
      <c r="J15" s="76"/>
      <c r="K15" s="76"/>
      <c r="L15" s="128"/>
      <c r="M15" s="93"/>
      <c r="N15" s="187" t="s">
        <v>396</v>
      </c>
      <c r="O15">
        <v>2.1194717473609698E-2</v>
      </c>
      <c r="P15" s="116">
        <f>L12*O15</f>
        <v>57909.972625242546</v>
      </c>
      <c r="Q15" s="82"/>
      <c r="R15" s="79"/>
      <c r="S15" s="78"/>
      <c r="T15" s="118"/>
      <c r="U15" s="165"/>
      <c r="V15" s="165"/>
      <c r="W15" s="164"/>
      <c r="X15" s="171"/>
      <c r="Y15" s="171"/>
      <c r="Z15" s="171"/>
      <c r="AA15" s="171"/>
      <c r="AB15" s="171"/>
      <c r="AC15" s="171"/>
      <c r="AD15" s="171"/>
      <c r="AE15" s="171"/>
      <c r="AF15" s="171"/>
      <c r="AG15" s="251"/>
      <c r="AH15" s="251"/>
      <c r="AI15" s="206"/>
      <c r="AJ15" s="459"/>
      <c r="AK15" s="462"/>
      <c r="AL15" s="200"/>
    </row>
    <row r="16" spans="1:41" ht="25.2" customHeight="1" x14ac:dyDescent="0.4">
      <c r="A16" s="74"/>
      <c r="B16" s="74"/>
      <c r="C16" s="74"/>
      <c r="D16" s="74"/>
      <c r="E16" s="75"/>
      <c r="F16" s="94"/>
      <c r="G16" s="95"/>
      <c r="H16" s="132"/>
      <c r="I16" s="92"/>
      <c r="J16" s="76"/>
      <c r="K16" s="76"/>
      <c r="L16" s="128"/>
      <c r="M16" s="77"/>
      <c r="N16" s="77" t="s">
        <v>412</v>
      </c>
      <c r="O16" s="77">
        <f>(1.988326/3)*13</f>
        <v>8.6160793333333334</v>
      </c>
      <c r="P16" s="122"/>
      <c r="Q16" s="86"/>
      <c r="R16" s="188" t="s">
        <v>396</v>
      </c>
      <c r="S16">
        <v>0.90570407525754404</v>
      </c>
      <c r="T16" s="117">
        <f>P15*S16</f>
        <v>52449.298204734987</v>
      </c>
      <c r="U16" s="170">
        <f>G17*K12*O15*S16</f>
        <v>1.8149437143991913E-2</v>
      </c>
      <c r="V16" s="168">
        <f>S17+O16+K13+G18</f>
        <v>21.856370163333331</v>
      </c>
      <c r="W16" s="168">
        <f>52-V16</f>
        <v>30.143629836666669</v>
      </c>
      <c r="X16" s="169" t="e">
        <f>(((V16*#REF!)/52))+((W16*#REF!)/52)</f>
        <v>#REF!</v>
      </c>
      <c r="Y16" s="169" t="e">
        <f t="shared" si="1"/>
        <v>#REF!</v>
      </c>
      <c r="Z16" s="208">
        <f>T16</f>
        <v>52449.298204734987</v>
      </c>
      <c r="AA16" s="169">
        <f>(5.169158/12)*52</f>
        <v>22.399684666666669</v>
      </c>
      <c r="AB16" s="171">
        <f t="shared" si="2"/>
        <v>29.600315333333331</v>
      </c>
      <c r="AC16" s="171" t="e">
        <f>(((AA16*#REF!)/52))+((AB16*#REF!)/52)</f>
        <v>#REF!</v>
      </c>
      <c r="AD16" s="171" t="e">
        <f t="shared" si="3"/>
        <v>#REF!</v>
      </c>
      <c r="AE16" s="169">
        <v>27.358750000000001</v>
      </c>
      <c r="AF16" s="169">
        <v>287.85820000000001</v>
      </c>
      <c r="AG16" s="251">
        <f t="shared" si="4"/>
        <v>6447.9329087142678</v>
      </c>
      <c r="AH16" s="251">
        <f t="shared" si="5"/>
        <v>338189555.93327886</v>
      </c>
      <c r="AI16" s="206"/>
      <c r="AJ16" s="459"/>
      <c r="AK16" s="462"/>
      <c r="AL16" s="200"/>
    </row>
    <row r="17" spans="1:38" ht="25.2" customHeight="1" x14ac:dyDescent="0.35">
      <c r="A17" s="74"/>
      <c r="B17" s="74"/>
      <c r="C17" s="74"/>
      <c r="D17" s="74"/>
      <c r="E17" s="97"/>
      <c r="F17" s="184" t="s">
        <v>408</v>
      </c>
      <c r="G17" s="97">
        <f>1-G41</f>
        <v>0.96398794175937252</v>
      </c>
      <c r="H17" s="114">
        <f>C28*G17</f>
        <v>2785788.3758033398</v>
      </c>
      <c r="I17" s="92"/>
      <c r="J17" s="76"/>
      <c r="K17" s="76"/>
      <c r="L17" s="128"/>
      <c r="M17" s="77"/>
      <c r="N17" s="77"/>
      <c r="O17" s="77"/>
      <c r="P17" s="122"/>
      <c r="Q17" s="63"/>
      <c r="R17" s="78" t="s">
        <v>412</v>
      </c>
      <c r="S17" s="78">
        <f>(2.991602/3)*13</f>
        <v>12.963608666666666</v>
      </c>
      <c r="T17" s="118"/>
      <c r="U17" s="165"/>
      <c r="V17" s="165"/>
      <c r="W17" s="164"/>
      <c r="X17" s="171"/>
      <c r="Y17" s="171"/>
      <c r="Z17" s="171"/>
      <c r="AA17" s="171"/>
      <c r="AB17" s="229"/>
      <c r="AC17" s="229"/>
      <c r="AD17" s="229"/>
      <c r="AE17" s="171"/>
      <c r="AF17" s="171"/>
      <c r="AG17" s="253"/>
      <c r="AH17" s="253"/>
      <c r="AI17" s="206"/>
      <c r="AJ17" s="459"/>
      <c r="AK17" s="462"/>
      <c r="AL17" s="201">
        <v>0.36969999999999997</v>
      </c>
    </row>
    <row r="18" spans="1:38" ht="25.2" customHeight="1" x14ac:dyDescent="0.4">
      <c r="A18" s="74"/>
      <c r="B18" s="74"/>
      <c r="C18" s="74"/>
      <c r="D18" s="74"/>
      <c r="E18" s="98"/>
      <c r="F18" s="75" t="s">
        <v>412</v>
      </c>
      <c r="G18" s="157">
        <f>(0.05019607/3)*13</f>
        <v>0.21751630333333336</v>
      </c>
      <c r="H18" s="157"/>
      <c r="I18" s="92"/>
      <c r="J18" s="76"/>
      <c r="K18" s="76"/>
      <c r="L18" s="128"/>
      <c r="M18" s="62"/>
      <c r="N18" s="62"/>
      <c r="O18" s="62"/>
      <c r="P18" s="123"/>
      <c r="Q18" s="78"/>
      <c r="R18" s="79"/>
      <c r="S18" s="78"/>
      <c r="T18" s="118"/>
      <c r="U18" s="165"/>
      <c r="V18" s="165"/>
      <c r="W18" s="164"/>
      <c r="X18" s="171"/>
      <c r="Y18" s="171"/>
      <c r="Z18" s="171"/>
      <c r="AA18" s="171"/>
      <c r="AB18" s="171"/>
      <c r="AC18" s="171"/>
      <c r="AD18" s="171"/>
      <c r="AE18" s="171"/>
      <c r="AF18" s="171"/>
      <c r="AG18" s="251"/>
      <c r="AH18" s="251"/>
      <c r="AI18" s="206"/>
      <c r="AJ18" s="459"/>
      <c r="AK18" s="462"/>
      <c r="AL18" s="200"/>
    </row>
    <row r="19" spans="1:38" ht="25.2" customHeight="1" x14ac:dyDescent="0.4">
      <c r="A19" s="74"/>
      <c r="B19" s="74"/>
      <c r="C19" s="74"/>
      <c r="D19" s="74"/>
      <c r="E19" s="98"/>
      <c r="F19" s="75"/>
      <c r="G19" s="75"/>
      <c r="H19" s="131"/>
      <c r="I19" s="92"/>
      <c r="J19" s="76"/>
      <c r="K19" s="76"/>
      <c r="L19" s="128"/>
      <c r="M19" s="62"/>
      <c r="N19" s="62"/>
      <c r="O19" s="62"/>
      <c r="P19" s="123"/>
      <c r="Q19" s="80"/>
      <c r="R19" s="188" t="s">
        <v>408</v>
      </c>
      <c r="S19" s="80">
        <f>1-S22</f>
        <v>0.679518013143115</v>
      </c>
      <c r="T19" s="117">
        <f>P21*S19</f>
        <v>9779.1342053561766</v>
      </c>
      <c r="U19" s="170">
        <f>G17*K24*O21*S19</f>
        <v>3.3839495981425782E-3</v>
      </c>
      <c r="V19" s="168">
        <f>S20+O22+K25+G18</f>
        <v>15.748689970000001</v>
      </c>
      <c r="W19" s="168">
        <f>52-V19</f>
        <v>36.251310029999999</v>
      </c>
      <c r="X19" s="169" t="e">
        <f>(((V19*#REF!)/52))+((W19*#REF!)/52)</f>
        <v>#REF!</v>
      </c>
      <c r="Y19" s="169" t="e">
        <f t="shared" si="1"/>
        <v>#REF!</v>
      </c>
      <c r="Z19" s="208">
        <f>T19</f>
        <v>9779.1342053561766</v>
      </c>
      <c r="AA19" s="169">
        <f>(2.416853/12)*52</f>
        <v>10.473029666666667</v>
      </c>
      <c r="AB19" s="171">
        <f t="shared" si="2"/>
        <v>41.526970333333331</v>
      </c>
      <c r="AC19" s="171" t="e">
        <f>(((AA19*#REF!)/52))+((AB19*#REF!)/52)</f>
        <v>#REF!</v>
      </c>
      <c r="AD19" s="171" t="e">
        <f t="shared" si="3"/>
        <v>#REF!</v>
      </c>
      <c r="AE19" s="169">
        <v>30</v>
      </c>
      <c r="AF19" s="169">
        <v>257.5865</v>
      </c>
      <c r="AG19" s="251">
        <f t="shared" si="4"/>
        <v>2697.7110562328335</v>
      </c>
      <c r="AH19" s="251">
        <f t="shared" si="5"/>
        <v>26381278.46617404</v>
      </c>
      <c r="AI19" s="206"/>
      <c r="AJ19" s="459"/>
      <c r="AK19" s="462"/>
      <c r="AL19" s="202"/>
    </row>
    <row r="20" spans="1:38" ht="25.2" customHeight="1" x14ac:dyDescent="0.4">
      <c r="A20" s="74"/>
      <c r="B20" s="74"/>
      <c r="C20" s="74"/>
      <c r="D20" s="74"/>
      <c r="E20" s="98"/>
      <c r="F20" s="75"/>
      <c r="G20" s="75"/>
      <c r="H20" s="131"/>
      <c r="I20" s="92"/>
      <c r="J20" s="76"/>
      <c r="K20" s="76"/>
      <c r="L20" s="128"/>
      <c r="M20" s="62"/>
      <c r="N20" s="99"/>
      <c r="O20" s="62"/>
      <c r="P20" s="123"/>
      <c r="Q20" s="82"/>
      <c r="R20" s="78" t="s">
        <v>412</v>
      </c>
      <c r="S20" s="78">
        <f>(0/3)*13</f>
        <v>0</v>
      </c>
      <c r="T20" s="118"/>
      <c r="U20" s="165"/>
      <c r="V20" s="165"/>
      <c r="W20" s="164"/>
      <c r="X20" s="171"/>
      <c r="Y20" s="171"/>
      <c r="Z20" s="209"/>
      <c r="AA20" s="171"/>
      <c r="AB20" s="229"/>
      <c r="AC20" s="229"/>
      <c r="AD20" s="229"/>
      <c r="AE20" s="171"/>
      <c r="AF20" s="171"/>
      <c r="AG20" s="253"/>
      <c r="AH20" s="253"/>
      <c r="AI20" s="206"/>
      <c r="AJ20" s="459" t="s">
        <v>407</v>
      </c>
      <c r="AK20" s="466">
        <f>$U$10+$U$16+$U$22+$U$34+$U$28+$U$40+$U$46+$U$52</f>
        <v>7.2522328265904712E-2</v>
      </c>
      <c r="AL20" s="203"/>
    </row>
    <row r="21" spans="1:38" ht="25.2" customHeight="1" x14ac:dyDescent="0.4">
      <c r="A21" s="74"/>
      <c r="B21" s="74"/>
      <c r="C21" s="74"/>
      <c r="D21" s="74"/>
      <c r="E21" s="98"/>
      <c r="F21" s="75"/>
      <c r="G21" s="75"/>
      <c r="H21" s="131"/>
      <c r="I21" s="92"/>
      <c r="J21" s="76"/>
      <c r="K21" s="76"/>
      <c r="L21" s="128"/>
      <c r="M21" s="83"/>
      <c r="N21" s="187" t="s">
        <v>408</v>
      </c>
      <c r="O21" s="83">
        <f>1-O27</f>
        <v>0.26897038085990999</v>
      </c>
      <c r="P21" s="116">
        <f>L24*O21</f>
        <v>14391.280313707546</v>
      </c>
      <c r="Q21" s="82"/>
      <c r="R21" s="79"/>
      <c r="S21" s="78"/>
      <c r="T21" s="118"/>
      <c r="U21" s="165"/>
      <c r="V21" s="165"/>
      <c r="W21" s="164"/>
      <c r="X21" s="171"/>
      <c r="Y21" s="171"/>
      <c r="Z21" s="209"/>
      <c r="AA21" s="171"/>
      <c r="AB21" s="171"/>
      <c r="AC21" s="171"/>
      <c r="AD21" s="171"/>
      <c r="AE21" s="171"/>
      <c r="AF21" s="171"/>
      <c r="AG21" s="251"/>
      <c r="AH21" s="251"/>
      <c r="AI21" s="206"/>
      <c r="AJ21" s="459"/>
      <c r="AK21" s="460"/>
      <c r="AL21" s="200"/>
    </row>
    <row r="22" spans="1:38" ht="25.2" customHeight="1" x14ac:dyDescent="0.4">
      <c r="A22" s="74"/>
      <c r="B22" s="74"/>
      <c r="C22" s="74"/>
      <c r="D22" s="74"/>
      <c r="E22" s="98"/>
      <c r="F22" s="75"/>
      <c r="G22" s="75"/>
      <c r="H22" s="131"/>
      <c r="I22" s="92"/>
      <c r="J22" s="76"/>
      <c r="K22" s="76"/>
      <c r="L22" s="128"/>
      <c r="M22" s="85"/>
      <c r="N22" s="77" t="s">
        <v>412</v>
      </c>
      <c r="O22" s="77">
        <f>(1.298437/3)*13</f>
        <v>5.6265603333333338</v>
      </c>
      <c r="P22" s="122"/>
      <c r="Q22" s="86"/>
      <c r="R22" s="188" t="s">
        <v>396</v>
      </c>
      <c r="S22">
        <v>0.320481986856885</v>
      </c>
      <c r="T22" s="117">
        <f>P21*S22</f>
        <v>4612.1461083513695</v>
      </c>
      <c r="U22" s="170">
        <f>G17*K24*O21*S22</f>
        <v>1.5959766623697773E-3</v>
      </c>
      <c r="V22" s="168">
        <f>S23+O22+K25+G18</f>
        <v>27.091380636666667</v>
      </c>
      <c r="W22" s="168">
        <f>52-V22</f>
        <v>24.908619363333333</v>
      </c>
      <c r="X22" s="169" t="e">
        <f>(((V22*#REF!)/52))+((W22*#REF!)/52)</f>
        <v>#REF!</v>
      </c>
      <c r="Y22" s="169" t="e">
        <f t="shared" si="1"/>
        <v>#REF!</v>
      </c>
      <c r="Z22" s="208">
        <f>T22</f>
        <v>4612.1461083513695</v>
      </c>
      <c r="AA22" s="169">
        <f>(6.704897/12)*52</f>
        <v>29.054553666666667</v>
      </c>
      <c r="AB22" s="171">
        <f t="shared" si="2"/>
        <v>22.945446333333333</v>
      </c>
      <c r="AC22" s="171" t="e">
        <f>(((AA22*#REF!)/52))+((AB22*#REF!)/52)</f>
        <v>#REF!</v>
      </c>
      <c r="AD22" s="171" t="e">
        <f t="shared" si="3"/>
        <v>#REF!</v>
      </c>
      <c r="AE22" s="169">
        <v>28.07169</v>
      </c>
      <c r="AF22" s="169">
        <v>187.31620000000001</v>
      </c>
      <c r="AG22" s="251">
        <f t="shared" si="4"/>
        <v>5442.3885855360668</v>
      </c>
      <c r="AH22" s="251">
        <f t="shared" si="5"/>
        <v>25101091.334916085</v>
      </c>
      <c r="AI22" s="206"/>
      <c r="AJ22" s="459"/>
      <c r="AK22" s="460"/>
      <c r="AL22" s="200"/>
    </row>
    <row r="23" spans="1:38" ht="25.2" customHeight="1" x14ac:dyDescent="0.35">
      <c r="A23" s="74"/>
      <c r="B23" s="74"/>
      <c r="C23" s="74"/>
      <c r="D23" s="74"/>
      <c r="E23" s="98"/>
      <c r="F23" s="75"/>
      <c r="G23" s="75"/>
      <c r="H23" s="131"/>
      <c r="I23" s="92"/>
      <c r="J23" s="87"/>
      <c r="K23" s="76"/>
      <c r="L23" s="128"/>
      <c r="M23" s="85"/>
      <c r="N23" s="77"/>
      <c r="O23" s="77"/>
      <c r="P23" s="122"/>
      <c r="Q23" s="78"/>
      <c r="R23" s="78" t="s">
        <v>412</v>
      </c>
      <c r="S23" s="78">
        <f>(2.617544/3)*13</f>
        <v>11.342690666666666</v>
      </c>
      <c r="T23" s="118"/>
      <c r="U23" s="165"/>
      <c r="V23" s="165"/>
      <c r="W23" s="164"/>
      <c r="X23" s="171"/>
      <c r="Y23" s="171"/>
      <c r="Z23" s="209"/>
      <c r="AA23" s="171"/>
      <c r="AB23" s="229"/>
      <c r="AC23" s="229"/>
      <c r="AD23" s="229"/>
      <c r="AE23" s="171"/>
      <c r="AF23" s="171"/>
      <c r="AG23" s="253"/>
      <c r="AH23" s="253"/>
      <c r="AI23" s="206"/>
      <c r="AJ23" s="459"/>
      <c r="AK23" s="460"/>
      <c r="AL23" s="201">
        <v>0.23549999999999999</v>
      </c>
    </row>
    <row r="24" spans="1:38" ht="25.2" customHeight="1" x14ac:dyDescent="0.4">
      <c r="A24" s="74"/>
      <c r="B24" s="74"/>
      <c r="C24" s="74"/>
      <c r="D24" s="74"/>
      <c r="E24" s="98"/>
      <c r="F24" s="75"/>
      <c r="G24" s="75"/>
      <c r="H24" s="131"/>
      <c r="I24" s="101"/>
      <c r="J24" s="186" t="s">
        <v>396</v>
      </c>
      <c r="K24">
        <v>1.92064390609669E-2</v>
      </c>
      <c r="L24" s="115">
        <f>H17*K24</f>
        <v>53505.074676616801</v>
      </c>
      <c r="M24" s="85"/>
      <c r="N24" s="77"/>
      <c r="O24" s="77"/>
      <c r="P24" s="173"/>
      <c r="Q24" s="78"/>
      <c r="R24" s="79"/>
      <c r="S24" s="78"/>
      <c r="T24" s="118"/>
      <c r="U24" s="165"/>
      <c r="V24" s="165"/>
      <c r="W24" s="164"/>
      <c r="X24" s="171"/>
      <c r="Y24" s="171"/>
      <c r="Z24" s="209"/>
      <c r="AA24" s="171"/>
      <c r="AB24" s="171"/>
      <c r="AC24" s="171"/>
      <c r="AD24" s="171"/>
      <c r="AE24" s="171"/>
      <c r="AF24" s="171"/>
      <c r="AG24" s="251"/>
      <c r="AH24" s="251"/>
      <c r="AI24" s="206"/>
      <c r="AJ24" s="459"/>
      <c r="AK24" s="460"/>
      <c r="AL24" s="200"/>
    </row>
    <row r="25" spans="1:38" ht="25.2" customHeight="1" x14ac:dyDescent="0.4">
      <c r="A25" s="74"/>
      <c r="B25" s="74"/>
      <c r="C25" s="74"/>
      <c r="D25" s="74"/>
      <c r="E25" s="98"/>
      <c r="F25" s="75"/>
      <c r="G25" s="75"/>
      <c r="H25" s="131"/>
      <c r="I25" s="76"/>
      <c r="J25" s="76" t="s">
        <v>412</v>
      </c>
      <c r="K25" s="76">
        <f>(2.28568/3)*13</f>
        <v>9.9046133333333337</v>
      </c>
      <c r="L25" s="128"/>
      <c r="M25" s="85"/>
      <c r="N25" s="77"/>
      <c r="O25" s="77"/>
      <c r="P25" s="122"/>
      <c r="Q25" s="80"/>
      <c r="R25" s="188" t="s">
        <v>408</v>
      </c>
      <c r="S25" s="80">
        <f>1-S28</f>
        <v>0.10487879360845498</v>
      </c>
      <c r="T25" s="117">
        <f>P27*S25</f>
        <v>4102.2075662311099</v>
      </c>
      <c r="U25" s="170">
        <f>G17*K24*O27*S25</f>
        <v>1.4195186765758889E-3</v>
      </c>
      <c r="V25" s="168">
        <f>S26+O28+K25+G18</f>
        <v>22.21671863666667</v>
      </c>
      <c r="W25" s="168">
        <f>52-V25</f>
        <v>29.78328136333333</v>
      </c>
      <c r="X25" s="169" t="e">
        <f>(((V25*#REF!)/52))+((W25*#REF!)/52)</f>
        <v>#REF!</v>
      </c>
      <c r="Y25" s="169" t="e">
        <f t="shared" si="1"/>
        <v>#REF!</v>
      </c>
      <c r="Z25" s="208">
        <f>T25</f>
        <v>4102.2075662311099</v>
      </c>
      <c r="AA25" s="169">
        <v>0</v>
      </c>
      <c r="AB25" s="171">
        <f t="shared" si="2"/>
        <v>52</v>
      </c>
      <c r="AC25" s="171" t="e">
        <f>(((AA25*#REF!)/52))+((AB25*#REF!)/52)</f>
        <v>#REF!</v>
      </c>
      <c r="AD25" s="171" t="e">
        <f t="shared" si="3"/>
        <v>#REF!</v>
      </c>
      <c r="AE25" s="169">
        <v>0</v>
      </c>
      <c r="AF25" s="169">
        <v>0</v>
      </c>
      <c r="AG25" s="251">
        <f t="shared" si="4"/>
        <v>0</v>
      </c>
      <c r="AH25" s="251">
        <f t="shared" si="5"/>
        <v>0</v>
      </c>
      <c r="AI25" s="206"/>
      <c r="AJ25" s="459"/>
      <c r="AK25" s="460"/>
      <c r="AL25" s="202"/>
    </row>
    <row r="26" spans="1:38" ht="25.2" customHeight="1" x14ac:dyDescent="0.4">
      <c r="A26" s="74"/>
      <c r="B26" s="74"/>
      <c r="C26" s="419"/>
      <c r="D26" s="74"/>
      <c r="E26" s="98"/>
      <c r="F26" s="75"/>
      <c r="G26" s="75"/>
      <c r="H26" s="131"/>
      <c r="I26" s="76"/>
      <c r="J26" s="76"/>
      <c r="K26" s="76"/>
      <c r="L26" s="128"/>
      <c r="M26" s="85"/>
      <c r="N26" s="81"/>
      <c r="O26" s="77"/>
      <c r="P26" s="122"/>
      <c r="Q26" s="82"/>
      <c r="R26" s="78" t="s">
        <v>412</v>
      </c>
      <c r="S26" s="78">
        <f>(0/3)*13</f>
        <v>0</v>
      </c>
      <c r="T26" s="118"/>
      <c r="U26" s="165"/>
      <c r="V26" s="165"/>
      <c r="W26" s="164"/>
      <c r="X26" s="171"/>
      <c r="Y26" s="171"/>
      <c r="Z26" s="209"/>
      <c r="AA26" s="171"/>
      <c r="AB26" s="229"/>
      <c r="AC26" s="229"/>
      <c r="AD26" s="229"/>
      <c r="AE26" s="171"/>
      <c r="AF26" s="171"/>
      <c r="AG26" s="253"/>
      <c r="AH26" s="253"/>
      <c r="AI26" s="206"/>
      <c r="AJ26" s="459" t="s">
        <v>419</v>
      </c>
      <c r="AK26" s="463">
        <f>IF(AA7&gt;=13,U7,0)+IF(AA10&gt;=13,U10,0)+IF(AA13&gt;=13,U13,0)+IF(AA16&gt;=13,U16,0)+IF(AA19&gt;=13,U19,0)+IF(AA22&gt;=13,U22,0)+IF(AA25&gt;=13,U25,0)+IF(AA28&gt;=13,U28,0)+IF(AA31&gt;=13,U31,0)+IF(AA34&gt;=13,U34,0)+IF(AA37&gt;=13,U37,0)+IF(AA40&gt;=13,U40,0)+IF(AA43&gt;=13,U43,0)+IF(AA46&gt;=13,U46,0)+IF(AA49&gt;=13,U49,0)+IF(AA52&gt;=13,U52,0)</f>
        <v>6.9762402259195916E-2</v>
      </c>
      <c r="AL26" s="203"/>
    </row>
    <row r="27" spans="1:38" ht="25.2" customHeight="1" x14ac:dyDescent="0.4">
      <c r="A27" s="74"/>
      <c r="B27" s="103"/>
      <c r="C27" s="74"/>
      <c r="D27" s="74"/>
      <c r="E27" s="98"/>
      <c r="F27" s="75"/>
      <c r="G27" s="75"/>
      <c r="H27" s="131"/>
      <c r="I27" s="76"/>
      <c r="J27" s="76"/>
      <c r="K27" s="76"/>
      <c r="L27" s="128"/>
      <c r="M27" s="93"/>
      <c r="N27" s="187" t="s">
        <v>396</v>
      </c>
      <c r="O27">
        <v>0.73102961914009001</v>
      </c>
      <c r="P27" s="116">
        <f>L24*O27</f>
        <v>39113.794362909255</v>
      </c>
      <c r="Q27" s="82"/>
      <c r="R27" s="79"/>
      <c r="S27" s="78"/>
      <c r="T27" s="118"/>
      <c r="U27" s="165"/>
      <c r="V27" s="165"/>
      <c r="W27" s="164"/>
      <c r="X27" s="171"/>
      <c r="Y27" s="171"/>
      <c r="Z27" s="209"/>
      <c r="AA27" s="171"/>
      <c r="AB27" s="171"/>
      <c r="AC27" s="171"/>
      <c r="AD27" s="171"/>
      <c r="AE27" s="171"/>
      <c r="AF27" s="171"/>
      <c r="AG27" s="251"/>
      <c r="AH27" s="251"/>
      <c r="AI27" s="206"/>
      <c r="AJ27" s="459"/>
      <c r="AK27" s="464"/>
      <c r="AL27" s="200"/>
    </row>
    <row r="28" spans="1:38" ht="25.2" customHeight="1" x14ac:dyDescent="0.4">
      <c r="A28" s="104"/>
      <c r="B28" s="185" t="s">
        <v>408</v>
      </c>
      <c r="C28" s="119">
        <f>'Tree Total'!C28</f>
        <v>2889858.1145309792</v>
      </c>
      <c r="D28" s="105"/>
      <c r="E28" s="98"/>
      <c r="F28" s="75"/>
      <c r="G28" s="75"/>
      <c r="H28" s="131"/>
      <c r="I28" s="76"/>
      <c r="J28" s="76"/>
      <c r="K28" s="76"/>
      <c r="L28" s="128"/>
      <c r="M28" s="77"/>
      <c r="N28" s="77" t="s">
        <v>412</v>
      </c>
      <c r="O28" s="77">
        <f>(2.791059/3)*13</f>
        <v>12.094589000000001</v>
      </c>
      <c r="P28" s="122"/>
      <c r="Q28" s="86"/>
      <c r="R28" s="188" t="s">
        <v>396</v>
      </c>
      <c r="S28">
        <v>0.89512120639154502</v>
      </c>
      <c r="T28" s="117">
        <f>P27*S28</f>
        <v>35011.586796678144</v>
      </c>
      <c r="U28" s="170">
        <f>G17*K24*O27*S28</f>
        <v>1.2115330721820052E-2</v>
      </c>
      <c r="V28" s="168">
        <f>S29+O28+K25+G18</f>
        <v>35.216718636666663</v>
      </c>
      <c r="W28" s="168">
        <f>52-V28</f>
        <v>16.783281363333337</v>
      </c>
      <c r="X28" s="169" t="e">
        <f>(((V28*#REF!)/52))+((W28*#REF!)/52)</f>
        <v>#REF!</v>
      </c>
      <c r="Y28" s="169" t="e">
        <f t="shared" si="1"/>
        <v>#REF!</v>
      </c>
      <c r="Z28" s="208">
        <f>T28</f>
        <v>35011.586796678144</v>
      </c>
      <c r="AA28" s="169">
        <f>(8.147443/12)*52</f>
        <v>35.305586333333338</v>
      </c>
      <c r="AB28" s="171">
        <f t="shared" si="2"/>
        <v>16.694413666666662</v>
      </c>
      <c r="AC28" s="171" t="e">
        <f>(((AA28*#REF!)/52))+((AB28*#REF!)/52)</f>
        <v>#REF!</v>
      </c>
      <c r="AD28" s="171" t="e">
        <f t="shared" si="3"/>
        <v>#REF!</v>
      </c>
      <c r="AE28" s="169">
        <v>31.495200000000001</v>
      </c>
      <c r="AF28" s="169">
        <v>359.46210000000002</v>
      </c>
      <c r="AG28" s="251">
        <f t="shared" si="4"/>
        <v>12691.020205111303</v>
      </c>
      <c r="AH28" s="251">
        <f t="shared" si="5"/>
        <v>444332755.44965047</v>
      </c>
      <c r="AI28" s="206"/>
      <c r="AJ28" s="459"/>
      <c r="AK28" s="464"/>
      <c r="AL28" s="200"/>
    </row>
    <row r="29" spans="1:38" ht="25.2" customHeight="1" x14ac:dyDescent="0.35">
      <c r="A29" s="74"/>
      <c r="B29" s="74" t="s">
        <v>412</v>
      </c>
      <c r="C29" s="74">
        <f>(0.2174158/3)*13</f>
        <v>0.94213513333333332</v>
      </c>
      <c r="D29" s="74"/>
      <c r="E29" s="98"/>
      <c r="F29" s="75"/>
      <c r="G29" s="75"/>
      <c r="H29" s="131"/>
      <c r="I29" s="76"/>
      <c r="J29" s="76"/>
      <c r="K29" s="76"/>
      <c r="L29" s="128"/>
      <c r="M29" s="77"/>
      <c r="N29" s="77"/>
      <c r="O29" s="77"/>
      <c r="P29" s="122"/>
      <c r="Q29" s="78"/>
      <c r="R29" s="78" t="s">
        <v>412</v>
      </c>
      <c r="S29" s="78">
        <f>(3/3)*13</f>
        <v>13</v>
      </c>
      <c r="T29" s="118"/>
      <c r="U29" s="165"/>
      <c r="V29" s="165"/>
      <c r="W29" s="164"/>
      <c r="X29" s="171"/>
      <c r="Y29" s="171"/>
      <c r="Z29" s="209"/>
      <c r="AA29" s="171"/>
      <c r="AB29" s="229"/>
      <c r="AC29" s="229"/>
      <c r="AD29" s="229"/>
      <c r="AE29" s="171"/>
      <c r="AF29" s="171"/>
      <c r="AG29" s="253"/>
      <c r="AH29" s="253"/>
      <c r="AI29" s="206"/>
      <c r="AJ29" s="459"/>
      <c r="AK29" s="464"/>
      <c r="AL29" s="201">
        <v>0.22</v>
      </c>
    </row>
    <row r="30" spans="1:38" ht="25.2" customHeight="1" x14ac:dyDescent="0.4">
      <c r="A30" s="74"/>
      <c r="B30" s="74"/>
      <c r="C30" s="74"/>
      <c r="D30" s="74"/>
      <c r="E30" s="98"/>
      <c r="F30" s="75"/>
      <c r="G30" s="75"/>
      <c r="H30" s="131"/>
      <c r="I30" s="76"/>
      <c r="J30" s="76"/>
      <c r="K30" s="76"/>
      <c r="L30" s="128"/>
      <c r="M30" s="77"/>
      <c r="N30" s="77"/>
      <c r="O30" s="77"/>
      <c r="P30" s="122"/>
      <c r="Q30" s="78"/>
      <c r="R30" s="79"/>
      <c r="S30" s="78"/>
      <c r="T30" s="118"/>
      <c r="U30" s="165"/>
      <c r="V30" s="165"/>
      <c r="W30" s="164"/>
      <c r="X30" s="171"/>
      <c r="Y30" s="171"/>
      <c r="Z30" s="209"/>
      <c r="AA30" s="171"/>
      <c r="AB30" s="171"/>
      <c r="AC30" s="171"/>
      <c r="AD30" s="171"/>
      <c r="AE30" s="171"/>
      <c r="AF30" s="171"/>
      <c r="AG30" s="251"/>
      <c r="AH30" s="251"/>
      <c r="AI30" s="206"/>
      <c r="AJ30" s="459"/>
      <c r="AK30" s="464"/>
      <c r="AL30" s="200"/>
    </row>
    <row r="31" spans="1:38" ht="25.2" customHeight="1" x14ac:dyDescent="0.4">
      <c r="A31" s="74"/>
      <c r="B31" s="74"/>
      <c r="C31" s="74"/>
      <c r="D31" s="74"/>
      <c r="E31" s="98"/>
      <c r="F31" s="75"/>
      <c r="G31" s="75"/>
      <c r="H31" s="175"/>
      <c r="I31" s="76"/>
      <c r="J31" s="76"/>
      <c r="K31" s="76"/>
      <c r="L31" s="128"/>
      <c r="M31" s="77"/>
      <c r="N31" s="77"/>
      <c r="O31" s="77"/>
      <c r="P31" s="122"/>
      <c r="Q31" s="80"/>
      <c r="R31" s="188" t="s">
        <v>408</v>
      </c>
      <c r="S31" s="80">
        <f>1-S34</f>
        <v>0.81903385849875199</v>
      </c>
      <c r="T31" s="117">
        <f>P33*S31</f>
        <v>15152.327763355692</v>
      </c>
      <c r="U31" s="170">
        <f>G41*K36*O33*S31</f>
        <v>5.2432774076920027E-3</v>
      </c>
      <c r="V31" s="168">
        <f>S32+O34+K37+G42</f>
        <v>15.725022300000001</v>
      </c>
      <c r="W31" s="168">
        <f>52-V31</f>
        <v>36.274977700000001</v>
      </c>
      <c r="X31" s="169" t="e">
        <f>(((V31*#REF!)/52))+((W31*#REF!)/52)</f>
        <v>#REF!</v>
      </c>
      <c r="Y31" s="169" t="e">
        <f t="shared" si="1"/>
        <v>#REF!</v>
      </c>
      <c r="Z31" s="208">
        <f>T31</f>
        <v>15152.327763355692</v>
      </c>
      <c r="AA31" s="169">
        <f>(3.333094/12)*52</f>
        <v>14.443407333333333</v>
      </c>
      <c r="AB31" s="171">
        <f t="shared" si="2"/>
        <v>37.556592666666667</v>
      </c>
      <c r="AC31" s="171" t="e">
        <f>(((AA31*#REF!)/52))+((AB31*#REF!)/52)</f>
        <v>#REF!</v>
      </c>
      <c r="AD31" s="171" t="e">
        <f t="shared" si="3"/>
        <v>#REF!</v>
      </c>
      <c r="AE31" s="169">
        <v>30.49174</v>
      </c>
      <c r="AF31" s="169">
        <v>221.94630000000001</v>
      </c>
      <c r="AG31" s="251">
        <f t="shared" si="4"/>
        <v>3205.6608170262002</v>
      </c>
      <c r="AH31" s="251">
        <f t="shared" si="5"/>
        <v>48573223.397727586</v>
      </c>
      <c r="AI31" s="206"/>
      <c r="AJ31" s="459"/>
      <c r="AK31" s="465"/>
      <c r="AL31" s="204"/>
    </row>
    <row r="32" spans="1:38" ht="25.2" customHeight="1" x14ac:dyDescent="0.35">
      <c r="A32" s="74"/>
      <c r="B32" s="74"/>
      <c r="C32" s="74"/>
      <c r="D32" s="74"/>
      <c r="E32" s="98"/>
      <c r="F32" s="75"/>
      <c r="G32" s="75"/>
      <c r="H32" s="131"/>
      <c r="I32" s="76"/>
      <c r="J32" s="76"/>
      <c r="K32" s="76"/>
      <c r="L32" s="128"/>
      <c r="M32" s="77"/>
      <c r="N32" s="81"/>
      <c r="O32" s="77"/>
      <c r="P32" s="122"/>
      <c r="Q32" s="82"/>
      <c r="R32" s="78" t="s">
        <v>412</v>
      </c>
      <c r="S32" s="78">
        <f>(0.425414/3)*13</f>
        <v>1.8434606666666666</v>
      </c>
      <c r="T32" s="118"/>
      <c r="U32" s="165"/>
      <c r="V32" s="165"/>
      <c r="W32" s="164"/>
      <c r="X32" s="171"/>
      <c r="Y32" s="171"/>
      <c r="Z32" s="209"/>
      <c r="AA32" s="171"/>
      <c r="AB32" s="229"/>
      <c r="AC32" s="229"/>
      <c r="AD32" s="229"/>
      <c r="AE32" s="171"/>
      <c r="AF32" s="171"/>
      <c r="AG32" s="253"/>
      <c r="AH32" s="253"/>
      <c r="AI32" s="206"/>
      <c r="AJ32" s="64"/>
      <c r="AK32" s="64"/>
    </row>
    <row r="33" spans="1:37" ht="25.2" customHeight="1" x14ac:dyDescent="0.35">
      <c r="A33" s="74"/>
      <c r="B33" s="74"/>
      <c r="C33" s="74"/>
      <c r="D33" s="74"/>
      <c r="E33" s="98"/>
      <c r="F33" s="75"/>
      <c r="G33" s="75"/>
      <c r="H33" s="131"/>
      <c r="I33" s="76"/>
      <c r="J33" s="76"/>
      <c r="K33" s="76"/>
      <c r="L33" s="128"/>
      <c r="M33" s="83"/>
      <c r="N33" s="187" t="s">
        <v>408</v>
      </c>
      <c r="O33" s="83">
        <f>1-O39</f>
        <v>0.70691338430725592</v>
      </c>
      <c r="P33" s="116">
        <f>L36*O33</f>
        <v>18500.245876439283</v>
      </c>
      <c r="Q33" s="82"/>
      <c r="R33" s="79"/>
      <c r="S33" s="78"/>
      <c r="T33" s="118"/>
      <c r="U33" s="165"/>
      <c r="V33" s="165"/>
      <c r="W33" s="164"/>
      <c r="X33" s="171"/>
      <c r="Y33" s="171"/>
      <c r="Z33" s="209"/>
      <c r="AA33" s="171"/>
      <c r="AB33" s="171"/>
      <c r="AC33" s="171"/>
      <c r="AD33" s="171"/>
      <c r="AE33" s="171"/>
      <c r="AF33" s="171"/>
      <c r="AG33" s="251"/>
      <c r="AH33" s="251"/>
      <c r="AI33" s="206"/>
      <c r="AJ33" s="64"/>
      <c r="AK33" s="64"/>
    </row>
    <row r="34" spans="1:37" ht="25.2" customHeight="1" x14ac:dyDescent="0.35">
      <c r="A34" s="74"/>
      <c r="B34" s="74"/>
      <c r="C34" s="74"/>
      <c r="D34" s="74"/>
      <c r="E34" s="98"/>
      <c r="F34" s="75"/>
      <c r="G34" s="75"/>
      <c r="H34" s="131"/>
      <c r="I34" s="76"/>
      <c r="J34" s="76"/>
      <c r="K34" s="76"/>
      <c r="L34" s="128"/>
      <c r="M34" s="85"/>
      <c r="N34" s="77" t="s">
        <v>412</v>
      </c>
      <c r="O34" s="77">
        <f>(0/3)*13</f>
        <v>0</v>
      </c>
      <c r="P34" s="122"/>
      <c r="Q34" s="86"/>
      <c r="R34" s="188" t="s">
        <v>396</v>
      </c>
      <c r="S34">
        <v>0.18096614150124801</v>
      </c>
      <c r="T34" s="117">
        <f>P33*S34</f>
        <v>3347.9181130835914</v>
      </c>
      <c r="U34" s="170">
        <f>G41*K36*O33*S34</f>
        <v>1.158506051300361E-3</v>
      </c>
      <c r="V34" s="168">
        <f>S35+O34+K37+G42</f>
        <v>25.759206633333335</v>
      </c>
      <c r="W34" s="168">
        <f>52-V34</f>
        <v>26.240793366666665</v>
      </c>
      <c r="X34" s="169" t="e">
        <f>(((V34*#REF!)/52))+((W34*#REF!)/52)</f>
        <v>#REF!</v>
      </c>
      <c r="Y34" s="169" t="e">
        <f t="shared" si="1"/>
        <v>#REF!</v>
      </c>
      <c r="Z34" s="208">
        <f>T34</f>
        <v>3347.9181130835914</v>
      </c>
      <c r="AA34" s="169">
        <f>(7.151758/12)*52</f>
        <v>30.990951333333335</v>
      </c>
      <c r="AB34" s="171">
        <f t="shared" si="2"/>
        <v>21.009048666666665</v>
      </c>
      <c r="AC34" s="171" t="e">
        <f>(((AA34*#REF!)/52))+((AB34*#REF!)/52)</f>
        <v>#REF!</v>
      </c>
      <c r="AD34" s="171" t="e">
        <f t="shared" si="3"/>
        <v>#REF!</v>
      </c>
      <c r="AE34" s="169">
        <v>35.106009999999998</v>
      </c>
      <c r="AF34" s="169">
        <v>377.84399999999999</v>
      </c>
      <c r="AG34" s="251">
        <f t="shared" si="4"/>
        <v>11709.745015592</v>
      </c>
      <c r="AH34" s="251">
        <f t="shared" si="5"/>
        <v>39203267.437290758</v>
      </c>
      <c r="AI34" s="206"/>
      <c r="AJ34" s="64"/>
      <c r="AK34" s="64"/>
    </row>
    <row r="35" spans="1:37" ht="25.2" customHeight="1" x14ac:dyDescent="0.35">
      <c r="A35" s="74"/>
      <c r="B35" s="74"/>
      <c r="C35" s="74"/>
      <c r="D35" s="74"/>
      <c r="E35" s="98"/>
      <c r="F35" s="75"/>
      <c r="G35" s="75"/>
      <c r="H35" s="131"/>
      <c r="I35" s="76"/>
      <c r="J35" s="87"/>
      <c r="K35" s="76"/>
      <c r="L35" s="128"/>
      <c r="M35" s="85"/>
      <c r="N35" s="77"/>
      <c r="O35" s="77"/>
      <c r="P35" s="122"/>
      <c r="Q35" s="78"/>
      <c r="R35" s="78" t="s">
        <v>412</v>
      </c>
      <c r="S35" s="78">
        <f>(2.740995/3)*13</f>
        <v>11.877644999999999</v>
      </c>
      <c r="T35" s="118"/>
      <c r="U35" s="165"/>
      <c r="V35" s="165"/>
      <c r="W35" s="165"/>
      <c r="X35" s="171"/>
      <c r="Y35" s="171"/>
      <c r="Z35" s="209"/>
      <c r="AA35" s="171"/>
      <c r="AB35" s="229"/>
      <c r="AC35" s="229"/>
      <c r="AD35" s="229"/>
      <c r="AE35" s="171"/>
      <c r="AF35" s="171"/>
      <c r="AG35" s="253"/>
      <c r="AH35" s="253"/>
      <c r="AI35" s="206"/>
      <c r="AJ35" s="64"/>
      <c r="AK35" s="64"/>
    </row>
    <row r="36" spans="1:37" ht="25.2" customHeight="1" x14ac:dyDescent="0.35">
      <c r="A36" s="74"/>
      <c r="B36" s="74"/>
      <c r="C36" s="74"/>
      <c r="D36" s="74"/>
      <c r="E36" s="98"/>
      <c r="F36" s="75"/>
      <c r="G36" s="75"/>
      <c r="H36" s="131"/>
      <c r="I36" s="90"/>
      <c r="J36" s="186" t="s">
        <v>408</v>
      </c>
      <c r="K36" s="90">
        <f>1-K48</f>
        <v>0.25147037633580005</v>
      </c>
      <c r="L36" s="115">
        <f>H41*K36</f>
        <v>26170.456363007914</v>
      </c>
      <c r="M36" s="85"/>
      <c r="N36" s="77"/>
      <c r="O36" s="77"/>
      <c r="P36" s="122"/>
      <c r="Q36" s="78"/>
      <c r="R36" s="79"/>
      <c r="S36" s="78"/>
      <c r="T36" s="118"/>
      <c r="U36" s="165"/>
      <c r="V36" s="165"/>
      <c r="W36" s="165"/>
      <c r="X36" s="171"/>
      <c r="Y36" s="171"/>
      <c r="Z36" s="209"/>
      <c r="AA36" s="171"/>
      <c r="AB36" s="171"/>
      <c r="AC36" s="171"/>
      <c r="AD36" s="171"/>
      <c r="AE36" s="171"/>
      <c r="AF36" s="171"/>
      <c r="AG36" s="251"/>
      <c r="AH36" s="251"/>
      <c r="AI36" s="206"/>
      <c r="AJ36" s="64"/>
      <c r="AK36" s="64"/>
    </row>
    <row r="37" spans="1:37" ht="25.2" customHeight="1" x14ac:dyDescent="0.35">
      <c r="A37" s="74"/>
      <c r="B37" s="74"/>
      <c r="C37" s="74"/>
      <c r="D37" s="74"/>
      <c r="E37" s="98"/>
      <c r="F37" s="75"/>
      <c r="G37" s="75"/>
      <c r="H37" s="131"/>
      <c r="I37" s="91"/>
      <c r="J37" s="76" t="s">
        <v>412</v>
      </c>
      <c r="K37" s="76">
        <f>(0.9661573/3)*13</f>
        <v>4.1866816333333334</v>
      </c>
      <c r="L37" s="128"/>
      <c r="M37" s="85"/>
      <c r="N37" s="77"/>
      <c r="O37" s="77"/>
      <c r="P37" s="122"/>
      <c r="Q37" s="80"/>
      <c r="R37" s="188" t="s">
        <v>408</v>
      </c>
      <c r="S37" s="80">
        <f>1-S40</f>
        <v>0.21356933783531695</v>
      </c>
      <c r="T37" s="117">
        <f>P39*S37</f>
        <v>1638.121774673966</v>
      </c>
      <c r="U37" s="170">
        <f>G41*K36*O39*S37</f>
        <v>5.6685197326368779E-4</v>
      </c>
      <c r="V37" s="168">
        <f>S38+O40+K37+G42</f>
        <v>24.754362966666669</v>
      </c>
      <c r="W37" s="168">
        <f>52-V37</f>
        <v>27.245637033333331</v>
      </c>
      <c r="X37" s="169" t="e">
        <f>(((V37*#REF!)/52))+((W37*#REF!)/52)</f>
        <v>#REF!</v>
      </c>
      <c r="Y37" s="169" t="e">
        <f t="shared" si="1"/>
        <v>#REF!</v>
      </c>
      <c r="Z37" s="208">
        <f>T37</f>
        <v>1638.121774673966</v>
      </c>
      <c r="AA37" s="169">
        <f>(4/12)*52</f>
        <v>17.333333333333332</v>
      </c>
      <c r="AB37" s="171">
        <f t="shared" si="2"/>
        <v>34.666666666666671</v>
      </c>
      <c r="AC37" s="171" t="e">
        <f>(((AA37*#REF!)/52))+((AB37*#REF!)/52)</f>
        <v>#REF!</v>
      </c>
      <c r="AD37" s="171" t="e">
        <f t="shared" si="3"/>
        <v>#REF!</v>
      </c>
      <c r="AE37" s="169">
        <v>33.5</v>
      </c>
      <c r="AF37" s="169">
        <v>351.1764</v>
      </c>
      <c r="AG37" s="251">
        <f t="shared" si="4"/>
        <v>6087.0575999999992</v>
      </c>
      <c r="AH37" s="251">
        <f t="shared" si="5"/>
        <v>9971341.5982546508</v>
      </c>
      <c r="AI37" s="206"/>
      <c r="AJ37" s="64"/>
      <c r="AK37" s="64"/>
    </row>
    <row r="38" spans="1:37" ht="25.2" customHeight="1" x14ac:dyDescent="0.35">
      <c r="A38" s="74"/>
      <c r="B38" s="74"/>
      <c r="C38" s="74"/>
      <c r="D38" s="74"/>
      <c r="E38" s="98"/>
      <c r="F38" s="75"/>
      <c r="G38" s="75"/>
      <c r="H38" s="131"/>
      <c r="I38" s="92"/>
      <c r="J38" s="76"/>
      <c r="K38" s="76"/>
      <c r="L38" s="128"/>
      <c r="M38" s="85"/>
      <c r="N38" s="81"/>
      <c r="O38" s="77"/>
      <c r="P38" s="122"/>
      <c r="Q38" s="82"/>
      <c r="R38" s="78" t="s">
        <v>412</v>
      </c>
      <c r="S38" s="78">
        <f>(0/3)*13</f>
        <v>0</v>
      </c>
      <c r="T38" s="118"/>
      <c r="U38" s="165"/>
      <c r="V38" s="165"/>
      <c r="W38" s="164"/>
      <c r="X38" s="171"/>
      <c r="Y38" s="171"/>
      <c r="Z38" s="209"/>
      <c r="AA38" s="171"/>
      <c r="AB38" s="229"/>
      <c r="AC38" s="229"/>
      <c r="AD38" s="229"/>
      <c r="AE38" s="171"/>
      <c r="AF38" s="171"/>
      <c r="AG38" s="253"/>
      <c r="AH38" s="253"/>
      <c r="AI38" s="206"/>
      <c r="AJ38" s="64"/>
      <c r="AK38" s="64"/>
    </row>
    <row r="39" spans="1:37" ht="25.2" customHeight="1" x14ac:dyDescent="0.35">
      <c r="A39" s="74"/>
      <c r="B39" s="74"/>
      <c r="C39" s="74"/>
      <c r="D39" s="74"/>
      <c r="E39" s="98"/>
      <c r="F39" s="75"/>
      <c r="G39" s="75"/>
      <c r="H39" s="131"/>
      <c r="I39" s="92"/>
      <c r="J39" s="76"/>
      <c r="K39" s="76"/>
      <c r="L39" s="128"/>
      <c r="M39" s="93"/>
      <c r="N39" s="187" t="s">
        <v>396</v>
      </c>
      <c r="O39">
        <v>0.29308661569274402</v>
      </c>
      <c r="P39" s="116">
        <f>L36*O39</f>
        <v>7670.2104865686279</v>
      </c>
      <c r="Q39" s="82"/>
      <c r="R39" s="79"/>
      <c r="S39" s="78"/>
      <c r="T39" s="118"/>
      <c r="U39" s="165"/>
      <c r="V39" s="165"/>
      <c r="W39" s="164"/>
      <c r="X39" s="171"/>
      <c r="Y39" s="171"/>
      <c r="Z39" s="209"/>
      <c r="AA39" s="171"/>
      <c r="AB39" s="171"/>
      <c r="AC39" s="171"/>
      <c r="AD39" s="171"/>
      <c r="AE39" s="171"/>
      <c r="AF39" s="171"/>
      <c r="AG39" s="251"/>
      <c r="AH39" s="251"/>
      <c r="AI39" s="206"/>
      <c r="AJ39" s="64"/>
      <c r="AK39" s="64"/>
    </row>
    <row r="40" spans="1:37" ht="25.2" customHeight="1" x14ac:dyDescent="0.35">
      <c r="A40" s="74"/>
      <c r="B40" s="74"/>
      <c r="C40" s="74"/>
      <c r="D40" s="74"/>
      <c r="E40" s="98"/>
      <c r="F40" s="106"/>
      <c r="G40" s="75"/>
      <c r="H40" s="131"/>
      <c r="I40" s="92"/>
      <c r="J40" s="76"/>
      <c r="K40" s="76"/>
      <c r="L40" s="128"/>
      <c r="M40" s="77"/>
      <c r="N40" s="77" t="s">
        <v>412</v>
      </c>
      <c r="O40" s="77">
        <f>(2.509108/3)*13</f>
        <v>10.872801333333333</v>
      </c>
      <c r="P40" s="122"/>
      <c r="Q40" s="86"/>
      <c r="R40" s="188" t="s">
        <v>396</v>
      </c>
      <c r="S40">
        <v>0.78643066216468305</v>
      </c>
      <c r="T40" s="117">
        <f>P39*S40</f>
        <v>6032.0887118946621</v>
      </c>
      <c r="U40" s="170">
        <f>G41*K36*O39*S40</f>
        <v>2.0873304061412934E-3</v>
      </c>
      <c r="V40" s="168">
        <f>S41+O40+K37+G42</f>
        <v>37.754362966666669</v>
      </c>
      <c r="W40" s="168">
        <f>52-V40</f>
        <v>14.245637033333331</v>
      </c>
      <c r="X40" s="169" t="e">
        <f>(((V40*#REF!)/52))+((W40*#REF!)/52)</f>
        <v>#REF!</v>
      </c>
      <c r="Y40" s="169" t="e">
        <f t="shared" si="1"/>
        <v>#REF!</v>
      </c>
      <c r="Z40" s="208">
        <f>T40</f>
        <v>6032.0887118946621</v>
      </c>
      <c r="AA40" s="169">
        <f>(9.17137/12)*52</f>
        <v>39.742603333333335</v>
      </c>
      <c r="AB40" s="171">
        <f t="shared" si="2"/>
        <v>12.257396666666665</v>
      </c>
      <c r="AC40" s="171" t="e">
        <f>(((AA40*#REF!)/52))+((AB40*#REF!)/52)</f>
        <v>#REF!</v>
      </c>
      <c r="AD40" s="171" t="e">
        <f t="shared" si="3"/>
        <v>#REF!</v>
      </c>
      <c r="AE40" s="169">
        <v>29.191040000000001</v>
      </c>
      <c r="AF40" s="169">
        <v>247.9622</v>
      </c>
      <c r="AG40" s="251">
        <f t="shared" si="4"/>
        <v>9854.6633562606676</v>
      </c>
      <c r="AH40" s="251">
        <f t="shared" si="5"/>
        <v>59444203.590821937</v>
      </c>
      <c r="AI40" s="206"/>
      <c r="AJ40" s="64"/>
      <c r="AK40" s="64"/>
    </row>
    <row r="41" spans="1:37" ht="25.2" customHeight="1" x14ac:dyDescent="0.35">
      <c r="A41" s="74"/>
      <c r="B41" s="74"/>
      <c r="C41" s="74"/>
      <c r="D41" s="74"/>
      <c r="E41" s="107"/>
      <c r="F41" s="184" t="s">
        <v>396</v>
      </c>
      <c r="G41">
        <v>3.6012058240627497E-2</v>
      </c>
      <c r="H41" s="114">
        <f>C28*G41</f>
        <v>104069.73872763959</v>
      </c>
      <c r="I41" s="92"/>
      <c r="J41" s="76"/>
      <c r="K41" s="76"/>
      <c r="L41" s="128"/>
      <c r="M41" s="77"/>
      <c r="N41" s="77"/>
      <c r="O41" s="77"/>
      <c r="P41" s="122"/>
      <c r="Q41" s="78"/>
      <c r="R41" s="78" t="s">
        <v>412</v>
      </c>
      <c r="S41" s="78">
        <f>(3/3)*13</f>
        <v>13</v>
      </c>
      <c r="T41" s="118"/>
      <c r="U41" s="165"/>
      <c r="V41" s="165"/>
      <c r="W41" s="164"/>
      <c r="X41" s="171"/>
      <c r="Y41" s="171"/>
      <c r="Z41" s="209"/>
      <c r="AA41" s="171"/>
      <c r="AB41" s="229"/>
      <c r="AC41" s="229"/>
      <c r="AD41" s="229"/>
      <c r="AE41" s="171"/>
      <c r="AF41" s="171"/>
      <c r="AG41" s="253"/>
      <c r="AH41" s="253"/>
      <c r="AI41" s="206"/>
      <c r="AJ41" s="64"/>
      <c r="AK41" s="64"/>
    </row>
    <row r="42" spans="1:37" ht="25.2" customHeight="1" x14ac:dyDescent="0.35">
      <c r="A42" s="74"/>
      <c r="B42" s="74"/>
      <c r="C42" s="74"/>
      <c r="D42" s="74"/>
      <c r="E42" s="75"/>
      <c r="F42" s="75" t="s">
        <v>412</v>
      </c>
      <c r="G42" s="75">
        <f>(2.23728/3)*13</f>
        <v>9.6948800000000013</v>
      </c>
      <c r="H42" s="131"/>
      <c r="I42" s="92"/>
      <c r="J42" s="76"/>
      <c r="K42" s="76"/>
      <c r="L42" s="128"/>
      <c r="M42" s="77"/>
      <c r="N42" s="77"/>
      <c r="O42" s="77"/>
      <c r="P42" s="122"/>
      <c r="Q42" s="78"/>
      <c r="R42" s="79"/>
      <c r="S42" s="78"/>
      <c r="T42" s="118"/>
      <c r="U42" s="165"/>
      <c r="V42" s="165"/>
      <c r="W42" s="164"/>
      <c r="X42" s="171"/>
      <c r="Y42" s="171"/>
      <c r="Z42" s="209"/>
      <c r="AA42" s="171"/>
      <c r="AB42" s="171"/>
      <c r="AC42" s="171"/>
      <c r="AD42" s="171"/>
      <c r="AE42" s="171"/>
      <c r="AF42" s="171"/>
      <c r="AG42" s="251"/>
      <c r="AH42" s="251"/>
      <c r="AI42" s="206"/>
      <c r="AJ42" s="64"/>
      <c r="AK42" s="64"/>
    </row>
    <row r="43" spans="1:37" ht="25.2" customHeight="1" x14ac:dyDescent="0.35">
      <c r="A43" s="74"/>
      <c r="B43" s="74"/>
      <c r="C43" s="74"/>
      <c r="D43" s="74"/>
      <c r="E43" s="75"/>
      <c r="F43" s="75"/>
      <c r="G43" s="75"/>
      <c r="H43" s="131"/>
      <c r="I43" s="92"/>
      <c r="J43" s="76"/>
      <c r="K43" s="76"/>
      <c r="L43" s="128"/>
      <c r="M43" s="77"/>
      <c r="N43" s="77"/>
      <c r="O43" s="77"/>
      <c r="P43" s="122"/>
      <c r="Q43" s="80"/>
      <c r="R43" s="188" t="s">
        <v>408</v>
      </c>
      <c r="S43" s="80">
        <f>1-S46</f>
        <v>0.56663020475704706</v>
      </c>
      <c r="T43" s="117">
        <f>P45*S43</f>
        <v>7722.5287350606832</v>
      </c>
      <c r="U43" s="170">
        <f>G41*K48*O45*S43</f>
        <v>2.6722864684012486E-3</v>
      </c>
      <c r="V43" s="168">
        <f>S44+O46+K49+G42</f>
        <v>26.704699666666667</v>
      </c>
      <c r="W43" s="168">
        <f>52-V43</f>
        <v>25.295300333333333</v>
      </c>
      <c r="X43" s="169" t="e">
        <f>(((V43*#REF!)/52))+((W43*#REF!)/52)</f>
        <v>#REF!</v>
      </c>
      <c r="Y43" s="169" t="e">
        <f t="shared" si="1"/>
        <v>#REF!</v>
      </c>
      <c r="Z43" s="208">
        <f>T43</f>
        <v>7722.5287350606832</v>
      </c>
      <c r="AA43" s="169">
        <f>(5.992893/12)*52</f>
        <v>25.969203</v>
      </c>
      <c r="AB43" s="171">
        <f t="shared" si="2"/>
        <v>26.030797</v>
      </c>
      <c r="AC43" s="171" t="e">
        <f>(((AA43*#REF!)/52))+((AB43*#REF!)/52)</f>
        <v>#REF!</v>
      </c>
      <c r="AD43" s="171" t="e">
        <f t="shared" si="3"/>
        <v>#REF!</v>
      </c>
      <c r="AE43" s="169">
        <v>36.933520000000001</v>
      </c>
      <c r="AF43" s="169">
        <v>186.4271</v>
      </c>
      <c r="AG43" s="251">
        <f t="shared" si="4"/>
        <v>4841.3632046012999</v>
      </c>
      <c r="AH43" s="251">
        <f t="shared" si="5"/>
        <v>37387566.46439901</v>
      </c>
      <c r="AI43" s="206"/>
      <c r="AJ43" s="64"/>
      <c r="AK43" s="64"/>
    </row>
    <row r="44" spans="1:37" ht="25.2" customHeight="1" x14ac:dyDescent="0.35">
      <c r="A44" s="74"/>
      <c r="B44" s="74"/>
      <c r="C44" s="74"/>
      <c r="D44" s="74"/>
      <c r="E44" s="75"/>
      <c r="F44" s="75"/>
      <c r="G44" s="75"/>
      <c r="H44" s="131"/>
      <c r="I44" s="92"/>
      <c r="J44" s="76"/>
      <c r="K44" s="76"/>
      <c r="L44" s="128"/>
      <c r="M44" s="77"/>
      <c r="N44" s="81"/>
      <c r="O44" s="77"/>
      <c r="P44" s="122"/>
      <c r="Q44" s="82"/>
      <c r="R44" s="78" t="s">
        <v>412</v>
      </c>
      <c r="S44" s="78">
        <f>(0/3)*13</f>
        <v>0</v>
      </c>
      <c r="T44" s="118"/>
      <c r="U44" s="165"/>
      <c r="V44" s="165"/>
      <c r="W44" s="164"/>
      <c r="X44" s="171"/>
      <c r="Y44" s="171"/>
      <c r="Z44" s="209"/>
      <c r="AA44" s="171"/>
      <c r="AB44" s="229"/>
      <c r="AC44" s="229"/>
      <c r="AD44" s="229"/>
      <c r="AE44" s="171"/>
      <c r="AF44" s="171"/>
      <c r="AG44" s="253"/>
      <c r="AH44" s="253"/>
      <c r="AI44" s="206"/>
      <c r="AJ44" s="64"/>
      <c r="AK44" s="64"/>
    </row>
    <row r="45" spans="1:37" ht="25.2" customHeight="1" x14ac:dyDescent="0.35">
      <c r="A45" s="74"/>
      <c r="B45" s="74"/>
      <c r="C45" s="74"/>
      <c r="D45" s="74"/>
      <c r="E45" s="75"/>
      <c r="F45" s="75"/>
      <c r="G45" s="75"/>
      <c r="H45" s="131"/>
      <c r="I45" s="92"/>
      <c r="J45" s="76"/>
      <c r="K45" s="76"/>
      <c r="L45" s="128"/>
      <c r="M45" s="83"/>
      <c r="N45" s="187" t="s">
        <v>408</v>
      </c>
      <c r="O45" s="83">
        <f>1-O51</f>
        <v>0.17495499849394802</v>
      </c>
      <c r="P45" s="116">
        <f>L48*O45</f>
        <v>13628.868828783769</v>
      </c>
      <c r="Q45" s="82"/>
      <c r="R45" s="79"/>
      <c r="S45" s="78"/>
      <c r="T45" s="118"/>
      <c r="U45" s="165"/>
      <c r="V45" s="165"/>
      <c r="W45" s="164"/>
      <c r="X45" s="171"/>
      <c r="Y45" s="171"/>
      <c r="Z45" s="209"/>
      <c r="AA45" s="171"/>
      <c r="AB45" s="171"/>
      <c r="AC45" s="171"/>
      <c r="AD45" s="171"/>
      <c r="AE45" s="171"/>
      <c r="AF45" s="171"/>
      <c r="AG45" s="251"/>
      <c r="AH45" s="251"/>
      <c r="AI45" s="206"/>
      <c r="AJ45" s="64"/>
      <c r="AK45" s="64"/>
    </row>
    <row r="46" spans="1:37" ht="25.2" customHeight="1" x14ac:dyDescent="0.35">
      <c r="A46" s="74"/>
      <c r="B46" s="74"/>
      <c r="C46" s="74"/>
      <c r="D46" s="74"/>
      <c r="E46" s="75"/>
      <c r="F46" s="75"/>
      <c r="G46" s="75"/>
      <c r="H46" s="131"/>
      <c r="I46" s="92"/>
      <c r="J46" s="76"/>
      <c r="K46" s="76"/>
      <c r="L46" s="128"/>
      <c r="M46" s="85"/>
      <c r="N46" s="77" t="s">
        <v>412</v>
      </c>
      <c r="O46" s="77">
        <f>(1.068851/3)*13</f>
        <v>4.6316876666666662</v>
      </c>
      <c r="P46" s="122"/>
      <c r="Q46" s="86"/>
      <c r="R46" s="188" t="s">
        <v>396</v>
      </c>
      <c r="S46">
        <v>0.43336979524295299</v>
      </c>
      <c r="T46" s="117">
        <f>P45*S46</f>
        <v>5906.3400937230863</v>
      </c>
      <c r="U46" s="170">
        <f>G41*K48*O45*S46</f>
        <v>2.0438166372336512E-3</v>
      </c>
      <c r="V46" s="168">
        <f>S47+O46+K49+G42</f>
        <v>32.115711333333337</v>
      </c>
      <c r="W46" s="168">
        <f>52-V46</f>
        <v>19.884288666666663</v>
      </c>
      <c r="X46" s="169" t="e">
        <f>(((V46*#REF!)/52))+((W46*#REF!)/52)</f>
        <v>#REF!</v>
      </c>
      <c r="Y46" s="169" t="e">
        <f t="shared" si="1"/>
        <v>#REF!</v>
      </c>
      <c r="Z46" s="208">
        <f>T46</f>
        <v>5906.3400937230863</v>
      </c>
      <c r="AA46" s="169">
        <f>(7.701534/12)*52</f>
        <v>33.373313999999993</v>
      </c>
      <c r="AB46" s="171">
        <f t="shared" si="2"/>
        <v>18.626686000000007</v>
      </c>
      <c r="AC46" s="171" t="e">
        <f>(((AA46*#REF!)/52))+((AB46*#REF!)/52)</f>
        <v>#REF!</v>
      </c>
      <c r="AD46" s="171" t="e">
        <f t="shared" si="3"/>
        <v>#REF!</v>
      </c>
      <c r="AE46" s="169">
        <v>23.282769999999999</v>
      </c>
      <c r="AF46" s="169">
        <v>276.82400000000001</v>
      </c>
      <c r="AG46" s="251">
        <f t="shared" si="4"/>
        <v>9238.5342747359991</v>
      </c>
      <c r="AH46" s="251">
        <f t="shared" si="5"/>
        <v>54565925.394108169</v>
      </c>
      <c r="AI46" s="206"/>
      <c r="AJ46" s="64"/>
      <c r="AK46" s="64"/>
    </row>
    <row r="47" spans="1:37" ht="25.2" customHeight="1" x14ac:dyDescent="0.35">
      <c r="A47" s="74"/>
      <c r="B47" s="74"/>
      <c r="C47" s="74"/>
      <c r="D47" s="74"/>
      <c r="E47" s="75"/>
      <c r="F47" s="75"/>
      <c r="G47" s="75"/>
      <c r="H47" s="131"/>
      <c r="I47" s="92"/>
      <c r="J47" s="87"/>
      <c r="K47" s="76"/>
      <c r="L47" s="128"/>
      <c r="M47" s="85"/>
      <c r="N47" s="77"/>
      <c r="O47" s="77"/>
      <c r="P47" s="122"/>
      <c r="Q47" s="78"/>
      <c r="R47" s="78" t="s">
        <v>412</v>
      </c>
      <c r="S47" s="78">
        <f>(1.248695/3)*13</f>
        <v>5.411011666666667</v>
      </c>
      <c r="T47" s="118"/>
      <c r="U47" s="165"/>
      <c r="V47" s="165"/>
      <c r="W47" s="164"/>
      <c r="X47" s="171"/>
      <c r="Y47" s="171"/>
      <c r="Z47" s="209"/>
      <c r="AA47" s="171"/>
      <c r="AB47" s="229"/>
      <c r="AC47" s="229"/>
      <c r="AD47" s="229"/>
      <c r="AE47" s="171"/>
      <c r="AF47" s="171"/>
      <c r="AG47" s="253"/>
      <c r="AH47" s="253"/>
      <c r="AI47" s="206"/>
      <c r="AJ47" s="64"/>
      <c r="AK47" s="64"/>
    </row>
    <row r="48" spans="1:37" ht="25.2" customHeight="1" x14ac:dyDescent="0.35">
      <c r="A48" s="74"/>
      <c r="B48" s="74"/>
      <c r="C48" s="74"/>
      <c r="D48" s="74"/>
      <c r="E48" s="75"/>
      <c r="F48" s="75"/>
      <c r="G48" s="75"/>
      <c r="H48" s="131"/>
      <c r="I48" s="101"/>
      <c r="J48" s="186" t="s">
        <v>396</v>
      </c>
      <c r="K48">
        <v>0.74852962366419995</v>
      </c>
      <c r="L48" s="115">
        <f>H41*K48</f>
        <v>77899.282364631683</v>
      </c>
      <c r="M48" s="85"/>
      <c r="N48" s="77"/>
      <c r="O48" s="77"/>
      <c r="P48" s="122"/>
      <c r="Q48" s="78"/>
      <c r="R48" s="79"/>
      <c r="S48" s="78"/>
      <c r="T48" s="118"/>
      <c r="U48" s="165"/>
      <c r="V48" s="165"/>
      <c r="W48" s="164"/>
      <c r="X48" s="171"/>
      <c r="Y48" s="171"/>
      <c r="Z48" s="209"/>
      <c r="AA48" s="171"/>
      <c r="AB48" s="171"/>
      <c r="AC48" s="171"/>
      <c r="AD48" s="171"/>
      <c r="AE48" s="171"/>
      <c r="AF48" s="171"/>
      <c r="AG48" s="251"/>
      <c r="AH48" s="251"/>
      <c r="AI48" s="206"/>
      <c r="AJ48" s="64"/>
      <c r="AK48" s="64"/>
    </row>
    <row r="49" spans="1:37" ht="25.2" customHeight="1" x14ac:dyDescent="0.35">
      <c r="A49" s="74"/>
      <c r="B49" s="74"/>
      <c r="C49" s="74"/>
      <c r="D49" s="74"/>
      <c r="E49" s="75"/>
      <c r="F49" s="75"/>
      <c r="G49" s="75"/>
      <c r="H49" s="131"/>
      <c r="I49" s="76"/>
      <c r="J49" s="76" t="s">
        <v>412</v>
      </c>
      <c r="K49" s="76">
        <f>(2.856492/3)*13</f>
        <v>12.378131999999999</v>
      </c>
      <c r="L49" s="128"/>
      <c r="M49" s="85"/>
      <c r="N49" s="77"/>
      <c r="O49" s="77"/>
      <c r="P49" s="122"/>
      <c r="Q49" s="80"/>
      <c r="R49" s="188" t="s">
        <v>408</v>
      </c>
      <c r="S49" s="80">
        <f>1-S52</f>
        <v>5.3400333075962036E-2</v>
      </c>
      <c r="T49" s="117">
        <f>P51*S49</f>
        <v>3432.0614897440978</v>
      </c>
      <c r="U49" s="170">
        <f>G41*K48*O51*S49</f>
        <v>1.1876228360440169E-3</v>
      </c>
      <c r="V49" s="168">
        <f>S50+O52+K49+G42</f>
        <v>41.853413333333336</v>
      </c>
      <c r="W49" s="168">
        <f>52-V49</f>
        <v>10.146586666666664</v>
      </c>
      <c r="X49" s="169" t="e">
        <f>(((V49*#REF!)/52))+((W49*#REF!)/52)</f>
        <v>#REF!</v>
      </c>
      <c r="Y49" s="169" t="e">
        <f t="shared" si="1"/>
        <v>#REF!</v>
      </c>
      <c r="Z49" s="208">
        <f>T49</f>
        <v>3432.0614897440978</v>
      </c>
      <c r="AA49" s="169">
        <f>(9.623736/12)*52</f>
        <v>41.702855999999997</v>
      </c>
      <c r="AB49" s="171">
        <f t="shared" si="2"/>
        <v>10.297144000000003</v>
      </c>
      <c r="AC49" s="171" t="e">
        <f>(((AA49*#REF!)/52))+((AB49*#REF!)/52)</f>
        <v>#REF!</v>
      </c>
      <c r="AD49" s="171" t="e">
        <f t="shared" si="3"/>
        <v>#REF!</v>
      </c>
      <c r="AE49" s="227">
        <v>35.386339999999997</v>
      </c>
      <c r="AF49" s="227">
        <v>169.10919999999999</v>
      </c>
      <c r="AG49" s="251">
        <f t="shared" si="4"/>
        <v>7052.3366158751987</v>
      </c>
      <c r="AH49" s="251">
        <f t="shared" si="5"/>
        <v>24204052.912057485</v>
      </c>
      <c r="AI49" s="228"/>
      <c r="AJ49" s="64"/>
      <c r="AK49" s="64"/>
    </row>
    <row r="50" spans="1:37" ht="25.2" customHeight="1" x14ac:dyDescent="0.35">
      <c r="A50" s="74"/>
      <c r="B50" s="74"/>
      <c r="C50" s="74"/>
      <c r="D50" s="74"/>
      <c r="E50" s="75"/>
      <c r="F50" s="75"/>
      <c r="G50" s="75"/>
      <c r="H50" s="131"/>
      <c r="I50" s="76"/>
      <c r="J50" s="76"/>
      <c r="K50" s="76"/>
      <c r="L50" s="128"/>
      <c r="M50" s="85"/>
      <c r="N50" s="81"/>
      <c r="O50" s="77"/>
      <c r="P50" s="122"/>
      <c r="Q50" s="82"/>
      <c r="R50" s="78" t="s">
        <v>412</v>
      </c>
      <c r="S50" s="78">
        <f>(1.731859/3)*13</f>
        <v>7.5047223333333335</v>
      </c>
      <c r="T50" s="118"/>
      <c r="U50" s="165"/>
      <c r="V50" s="165"/>
      <c r="W50" s="164"/>
      <c r="X50" s="171"/>
      <c r="Y50" s="171"/>
      <c r="Z50" s="209"/>
      <c r="AA50" s="171"/>
      <c r="AB50" s="229"/>
      <c r="AC50" s="229"/>
      <c r="AD50" s="229"/>
      <c r="AE50" s="171"/>
      <c r="AF50" s="171"/>
      <c r="AG50" s="253"/>
      <c r="AH50" s="253"/>
      <c r="AI50" s="206"/>
      <c r="AJ50" s="64"/>
      <c r="AK50" s="64"/>
    </row>
    <row r="51" spans="1:37" ht="25.2" customHeight="1" x14ac:dyDescent="0.35">
      <c r="A51" s="74"/>
      <c r="B51" s="74"/>
      <c r="C51" s="74"/>
      <c r="D51" s="74"/>
      <c r="E51" s="75"/>
      <c r="F51" s="75"/>
      <c r="G51" s="75"/>
      <c r="H51" s="131"/>
      <c r="I51" s="76"/>
      <c r="J51" s="76"/>
      <c r="K51" s="76"/>
      <c r="L51" s="128"/>
      <c r="M51" s="93"/>
      <c r="N51" s="187" t="s">
        <v>396</v>
      </c>
      <c r="O51">
        <v>0.82504500150605198</v>
      </c>
      <c r="P51" s="116">
        <f>L48*O51</f>
        <v>64270.413535847918</v>
      </c>
      <c r="Q51" s="82"/>
      <c r="R51" s="79"/>
      <c r="S51" s="78"/>
      <c r="T51" s="118"/>
      <c r="U51" s="165"/>
      <c r="V51" s="165"/>
      <c r="W51" s="164"/>
      <c r="X51" s="171"/>
      <c r="Y51" s="171"/>
      <c r="Z51" s="209"/>
      <c r="AA51" s="171"/>
      <c r="AB51" s="171"/>
      <c r="AC51" s="171"/>
      <c r="AD51" s="171"/>
      <c r="AE51" s="171"/>
      <c r="AF51" s="171"/>
      <c r="AG51" s="251"/>
      <c r="AH51" s="251"/>
      <c r="AI51" s="206"/>
      <c r="AJ51" s="64"/>
      <c r="AK51" s="64"/>
    </row>
    <row r="52" spans="1:37" ht="25.2" customHeight="1" x14ac:dyDescent="0.35">
      <c r="A52" s="74"/>
      <c r="B52" s="74"/>
      <c r="C52" s="74"/>
      <c r="D52" s="74"/>
      <c r="E52" s="75"/>
      <c r="F52" s="75"/>
      <c r="G52" s="75"/>
      <c r="H52" s="131"/>
      <c r="I52" s="76"/>
      <c r="J52" s="76"/>
      <c r="K52" s="76"/>
      <c r="L52" s="128"/>
      <c r="M52" s="77"/>
      <c r="N52" s="77" t="s">
        <v>412</v>
      </c>
      <c r="O52" s="77">
        <f>(2.832849/3)*13</f>
        <v>12.275679</v>
      </c>
      <c r="P52" s="122"/>
      <c r="Q52" s="86"/>
      <c r="R52" s="188" t="s">
        <v>396</v>
      </c>
      <c r="S52">
        <v>0.94659966692403796</v>
      </c>
      <c r="T52" s="117">
        <f>P51*S52</f>
        <v>60838.352046103821</v>
      </c>
      <c r="U52" s="170">
        <f>G41*K48*O51*S52</f>
        <v>2.1052366460551232E-2</v>
      </c>
      <c r="V52" s="168">
        <f>S53+O52+K49+G42</f>
        <v>47.348691000000002</v>
      </c>
      <c r="W52" s="168">
        <f>52-V52</f>
        <v>4.6513089999999977</v>
      </c>
      <c r="X52" s="169" t="e">
        <f>(((V52*#REF!)/52))+((W52*#REF!)/52)</f>
        <v>#REF!</v>
      </c>
      <c r="Y52" s="169" t="e">
        <f>T52*X52</f>
        <v>#REF!</v>
      </c>
      <c r="Z52" s="208">
        <f>T52</f>
        <v>60838.352046103821</v>
      </c>
      <c r="AA52" s="169">
        <f>(10.83806/12)*52</f>
        <v>46.96492666666667</v>
      </c>
      <c r="AB52" s="169">
        <f t="shared" si="2"/>
        <v>5.0350733333333295</v>
      </c>
      <c r="AC52" s="171" t="e">
        <f>(((AA52*#REF!)/52))+((AB52*#REF!)/52)</f>
        <v>#REF!</v>
      </c>
      <c r="AD52" s="171" t="e">
        <f t="shared" si="3"/>
        <v>#REF!</v>
      </c>
      <c r="AE52" s="169">
        <v>31.245450000000002</v>
      </c>
      <c r="AF52" s="169">
        <v>345.97969999999998</v>
      </c>
      <c r="AG52" s="249">
        <f t="shared" si="4"/>
        <v>16248.911238655333</v>
      </c>
      <c r="AH52" s="249">
        <f t="shared" si="5"/>
        <v>988556982.30320609</v>
      </c>
      <c r="AI52" s="206"/>
      <c r="AJ52" s="64"/>
      <c r="AK52" s="64"/>
    </row>
    <row r="53" spans="1:37" ht="25.2" customHeight="1" x14ac:dyDescent="0.35">
      <c r="A53" s="108"/>
      <c r="B53" s="108"/>
      <c r="C53" s="108"/>
      <c r="D53" s="108"/>
      <c r="E53" s="109"/>
      <c r="F53" s="109"/>
      <c r="G53" s="109"/>
      <c r="H53" s="133"/>
      <c r="I53" s="110"/>
      <c r="J53" s="110"/>
      <c r="K53" s="110"/>
      <c r="L53" s="129"/>
      <c r="M53" s="111"/>
      <c r="N53" s="111"/>
      <c r="O53" s="111"/>
      <c r="P53" s="124"/>
      <c r="Q53" s="112"/>
      <c r="R53" s="112" t="s">
        <v>412</v>
      </c>
      <c r="S53" s="160">
        <f>(3/3)*13</f>
        <v>13</v>
      </c>
      <c r="T53" s="126"/>
      <c r="W53" s="167"/>
      <c r="AC53" s="247"/>
      <c r="AD53" s="247"/>
    </row>
    <row r="54" spans="1:37" ht="25.2" customHeight="1" x14ac:dyDescent="0.3">
      <c r="U54" s="166"/>
      <c r="Z54" s="215" t="e">
        <f>SUM(Z7:Z52)</f>
        <v>#REF!</v>
      </c>
    </row>
    <row r="55" spans="1:37" ht="25.2" customHeight="1" x14ac:dyDescent="0.3"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I55" s="166"/>
    </row>
    <row r="56" spans="1:37" ht="25.2" customHeight="1" x14ac:dyDescent="0.35">
      <c r="A56" s="64"/>
      <c r="B56" s="418"/>
      <c r="C56" s="418" t="s">
        <v>390</v>
      </c>
      <c r="D56" s="418" t="s">
        <v>391</v>
      </c>
      <c r="E56" s="418" t="s">
        <v>392</v>
      </c>
      <c r="F56" s="418" t="s">
        <v>393</v>
      </c>
      <c r="H56"/>
      <c r="L56"/>
      <c r="P56"/>
      <c r="T56"/>
    </row>
    <row r="57" spans="1:37" ht="25.2" customHeight="1" x14ac:dyDescent="0.35">
      <c r="A57" s="448" t="s">
        <v>8</v>
      </c>
      <c r="B57" s="461"/>
      <c r="C57" s="136">
        <f>$C$28</f>
        <v>2889858.1145309792</v>
      </c>
      <c r="D57" s="136">
        <f t="shared" ref="D57:F57" si="6">$C$28</f>
        <v>2889858.1145309792</v>
      </c>
      <c r="E57" s="136">
        <f t="shared" si="6"/>
        <v>2889858.1145309792</v>
      </c>
      <c r="F57" s="136">
        <f t="shared" si="6"/>
        <v>2889858.1145309792</v>
      </c>
      <c r="H57"/>
      <c r="L57"/>
      <c r="P57"/>
      <c r="T57"/>
    </row>
    <row r="58" spans="1:37" ht="25.2" customHeight="1" x14ac:dyDescent="0.35">
      <c r="A58" s="448" t="s">
        <v>406</v>
      </c>
      <c r="B58" s="461"/>
      <c r="C58" s="136">
        <f>H41</f>
        <v>104069.73872763959</v>
      </c>
      <c r="D58" s="136">
        <f>L24+L48</f>
        <v>131404.35704124847</v>
      </c>
      <c r="E58" s="136">
        <f>P15+P27+P39+P51</f>
        <v>168964.39101056833</v>
      </c>
      <c r="F58" s="136">
        <f>T10+T16+T22+T28+T34+T40+T46+T52</f>
        <v>209579.23882390413</v>
      </c>
      <c r="H58"/>
      <c r="L58"/>
      <c r="P58"/>
      <c r="R58" s="113"/>
      <c r="T58"/>
    </row>
    <row r="59" spans="1:37" ht="25.2" customHeight="1" x14ac:dyDescent="0.35">
      <c r="A59" s="448" t="s">
        <v>403</v>
      </c>
      <c r="B59" s="461"/>
      <c r="C59" s="137">
        <f>C58/C57</f>
        <v>3.6012058240627497E-2</v>
      </c>
      <c r="D59" s="137">
        <f t="shared" ref="D59:F59" si="7">D58/D57</f>
        <v>4.5470868061138446E-2</v>
      </c>
      <c r="E59" s="137">
        <f t="shared" si="7"/>
        <v>5.8468057708774765E-2</v>
      </c>
      <c r="F59" s="137">
        <f t="shared" si="7"/>
        <v>7.2522328265904712E-2</v>
      </c>
      <c r="H59"/>
      <c r="L59"/>
      <c r="P59"/>
      <c r="T59"/>
    </row>
    <row r="60" spans="1:37" ht="25.2" customHeight="1" x14ac:dyDescent="0.35">
      <c r="A60" s="448" t="s">
        <v>424</v>
      </c>
      <c r="B60" s="461"/>
      <c r="C60" s="193">
        <f>$G$18*($H$17/$C$28)+$G$42*($H$41/$C$28)</f>
        <v>0.55881567674530208</v>
      </c>
      <c r="D60" s="138">
        <f>$K$13*($L$12/$C$28)+$K$25*($L$24/$C$28)+$K$37*($L$36/$C$28)+$K$49*($L$48/$C$28)</f>
        <v>0.6109019426408695</v>
      </c>
      <c r="E60" s="138">
        <f>$O$10*($P$9/$C$28)+$O$16*($P$15/$C$28)+$O$22*($P$21/$C$28)+$O$28*($P$27/$C$28)+$O$34*($P$33/$C$28)+$O$40*($P$39/$C$28)+$O$46*($P$45/$C$28)+$O$52*($P$51/$C$28)</f>
        <v>0.69596936155949884</v>
      </c>
      <c r="F60" s="138">
        <f>S8*(T7/C28)+S11*(T10/C28)+S14*(T13/C28)+S17*(T16/C28)+S20*(T19/C28)+S23*(T22/C28)+S26*(T25/C28)+S29*(T28/C28)+S32*(T31/C28) +S35*(T34/C28) +S38*(T37/C28) +S41*(T40/C28) +S44*(T43/C28) +S47*(T46/C28) +S50*(T49/C28) +S53*(T52/C28)</f>
        <v>0.96298533332407876</v>
      </c>
      <c r="H60"/>
      <c r="L60"/>
      <c r="P60"/>
      <c r="T60"/>
    </row>
    <row r="61" spans="1:37" ht="25.2" customHeight="1" x14ac:dyDescent="0.35">
      <c r="A61" s="448" t="s">
        <v>425</v>
      </c>
      <c r="B61" s="461"/>
      <c r="C61" s="138" t="e">
        <f>$C$60*#REF!</f>
        <v>#REF!</v>
      </c>
      <c r="D61" s="138" t="e">
        <f>$D$60*#REF!</f>
        <v>#REF!</v>
      </c>
      <c r="E61" s="138" t="e">
        <f>$E$60*#REF!</f>
        <v>#REF!</v>
      </c>
      <c r="F61" s="138" t="e">
        <f>$F$60*#REF!</f>
        <v>#REF!</v>
      </c>
      <c r="H61"/>
      <c r="L61"/>
      <c r="P61"/>
      <c r="T61"/>
    </row>
    <row r="62" spans="1:37" ht="25.2" customHeight="1" x14ac:dyDescent="0.35">
      <c r="A62" s="448" t="s">
        <v>404</v>
      </c>
      <c r="B62" s="448"/>
      <c r="C62" s="154" t="e">
        <f>C57*C61</f>
        <v>#REF!</v>
      </c>
      <c r="D62" s="154" t="e">
        <f t="shared" ref="D62:F62" si="8">D57*D61</f>
        <v>#REF!</v>
      </c>
      <c r="E62" s="154" t="e">
        <f t="shared" si="8"/>
        <v>#REF!</v>
      </c>
      <c r="F62" s="154" t="e">
        <f t="shared" si="8"/>
        <v>#REF!</v>
      </c>
    </row>
    <row r="63" spans="1:37" ht="25.2" customHeight="1" x14ac:dyDescent="0.35">
      <c r="A63" s="448" t="s">
        <v>426</v>
      </c>
      <c r="B63" s="461"/>
      <c r="C63" s="139" t="e">
        <f>$C$60*#REF!</f>
        <v>#REF!</v>
      </c>
      <c r="D63" s="139" t="e">
        <f>$D$60*#REF!</f>
        <v>#REF!</v>
      </c>
      <c r="E63" s="139" t="e">
        <f>$E$60*#REF!</f>
        <v>#REF!</v>
      </c>
      <c r="F63" s="139" t="e">
        <f>$F$60*#REF!</f>
        <v>#REF!</v>
      </c>
      <c r="G63" s="194"/>
      <c r="H63"/>
      <c r="L63"/>
      <c r="P63"/>
      <c r="T63"/>
    </row>
    <row r="64" spans="1:37" ht="25.2" customHeight="1" x14ac:dyDescent="0.35">
      <c r="A64" s="448" t="s">
        <v>405</v>
      </c>
      <c r="B64" s="461"/>
      <c r="C64" s="139" t="e">
        <f>$C$63*$C$57</f>
        <v>#REF!</v>
      </c>
      <c r="D64" s="139" t="e">
        <f>$D$63*$D$57</f>
        <v>#REF!</v>
      </c>
      <c r="E64" s="139" t="e">
        <f>$E$63*$E$57</f>
        <v>#REF!</v>
      </c>
      <c r="F64" s="139" t="e">
        <f>$F$63*$F$57</f>
        <v>#REF!</v>
      </c>
      <c r="H64"/>
      <c r="L64"/>
      <c r="P64"/>
      <c r="T64"/>
    </row>
    <row r="70" spans="2:8" ht="25.2" customHeight="1" x14ac:dyDescent="0.3">
      <c r="B70" s="417"/>
      <c r="C70" s="417"/>
      <c r="D70"/>
      <c r="E70"/>
      <c r="H70"/>
    </row>
    <row r="71" spans="2:8" ht="25.2" customHeight="1" x14ac:dyDescent="0.3">
      <c r="B71"/>
      <c r="C71"/>
      <c r="D71"/>
      <c r="E71" s="413" t="s">
        <v>434</v>
      </c>
      <c r="F71" s="413">
        <f>D92</f>
        <v>0.1179878</v>
      </c>
      <c r="H71" t="s">
        <v>451</v>
      </c>
    </row>
    <row r="72" spans="2:8" ht="25.2" customHeight="1" x14ac:dyDescent="0.3">
      <c r="B72"/>
      <c r="C72"/>
      <c r="D72"/>
      <c r="E72"/>
      <c r="H72"/>
    </row>
    <row r="73" spans="2:8" ht="25.2" customHeight="1" x14ac:dyDescent="0.3">
      <c r="B73"/>
      <c r="C73"/>
      <c r="D73"/>
      <c r="E73"/>
      <c r="H73"/>
    </row>
    <row r="74" spans="2:8" ht="25.2" customHeight="1" x14ac:dyDescent="0.3">
      <c r="B74"/>
      <c r="C74"/>
      <c r="D74"/>
      <c r="E74"/>
      <c r="H74"/>
    </row>
    <row r="75" spans="2:8" ht="25.2" customHeight="1" x14ac:dyDescent="0.3">
      <c r="B75"/>
      <c r="C75"/>
      <c r="D75"/>
      <c r="E75"/>
      <c r="H75"/>
    </row>
    <row r="76" spans="2:8" ht="25.2" customHeight="1" x14ac:dyDescent="0.3">
      <c r="B76"/>
      <c r="C76"/>
      <c r="D76"/>
      <c r="E76"/>
      <c r="H76"/>
    </row>
    <row r="77" spans="2:8" ht="25.2" customHeight="1" x14ac:dyDescent="0.3">
      <c r="B77"/>
      <c r="C77"/>
      <c r="D77"/>
      <c r="E77"/>
      <c r="H77"/>
    </row>
    <row r="78" spans="2:8" ht="25.2" customHeight="1" x14ac:dyDescent="0.3">
      <c r="B78"/>
      <c r="C78"/>
      <c r="D78"/>
      <c r="E78"/>
      <c r="H78"/>
    </row>
    <row r="79" spans="2:8" ht="25.2" customHeight="1" x14ac:dyDescent="0.3">
      <c r="B79"/>
      <c r="C79"/>
      <c r="D79"/>
      <c r="E79"/>
      <c r="H79"/>
    </row>
    <row r="80" spans="2:8" ht="25.2" customHeight="1" x14ac:dyDescent="0.3">
      <c r="B80"/>
      <c r="C80"/>
      <c r="D80"/>
      <c r="E80"/>
      <c r="H80"/>
    </row>
    <row r="81" spans="2:9" ht="25.2" customHeight="1" x14ac:dyDescent="0.3">
      <c r="B81"/>
      <c r="C81"/>
      <c r="D81"/>
      <c r="E81"/>
      <c r="H81"/>
    </row>
    <row r="82" spans="2:9" ht="25.2" customHeight="1" x14ac:dyDescent="0.3">
      <c r="B82"/>
      <c r="C82"/>
      <c r="D82"/>
      <c r="E82"/>
      <c r="H82"/>
    </row>
    <row r="83" spans="2:9" ht="25.2" customHeight="1" x14ac:dyDescent="0.3">
      <c r="B83" s="413" t="s">
        <v>435</v>
      </c>
      <c r="C83" s="413">
        <f>C92</f>
        <v>0.88201220000000002</v>
      </c>
      <c r="D83"/>
      <c r="E83"/>
      <c r="H83" s="413" t="s">
        <v>435</v>
      </c>
      <c r="I83" s="413">
        <f>D93</f>
        <v>0.86761330000000003</v>
      </c>
    </row>
    <row r="84" spans="2:9" ht="25.2" customHeight="1" x14ac:dyDescent="0.3">
      <c r="B84"/>
      <c r="C84"/>
      <c r="D84"/>
      <c r="E84"/>
      <c r="H84"/>
    </row>
    <row r="85" spans="2:9" ht="25.2" customHeight="1" x14ac:dyDescent="0.3">
      <c r="B85"/>
      <c r="C85"/>
      <c r="D85"/>
      <c r="E85" s="413" t="s">
        <v>436</v>
      </c>
      <c r="F85" s="413">
        <f>C93</f>
        <v>0.13238669999999997</v>
      </c>
      <c r="H85"/>
    </row>
    <row r="86" spans="2:9" ht="25.2" customHeight="1" x14ac:dyDescent="0.3">
      <c r="B86"/>
      <c r="C86"/>
      <c r="D86"/>
      <c r="E86"/>
      <c r="H86"/>
    </row>
    <row r="87" spans="2:9" ht="25.2" customHeight="1" x14ac:dyDescent="0.3">
      <c r="B87"/>
      <c r="C87"/>
      <c r="D87"/>
      <c r="E87"/>
      <c r="H87"/>
    </row>
    <row r="88" spans="2:9" ht="25.2" customHeight="1" x14ac:dyDescent="0.3">
      <c r="B88"/>
      <c r="C88"/>
      <c r="D88"/>
      <c r="E88"/>
      <c r="H88"/>
    </row>
    <row r="89" spans="2:9" ht="25.2" customHeight="1" x14ac:dyDescent="0.3">
      <c r="B89"/>
      <c r="C89"/>
      <c r="D89"/>
      <c r="E89"/>
      <c r="H89"/>
    </row>
    <row r="90" spans="2:9" ht="25.2" customHeight="1" x14ac:dyDescent="0.3">
      <c r="B90" s="443" t="s">
        <v>437</v>
      </c>
      <c r="C90" s="443"/>
      <c r="D90" s="443"/>
      <c r="E90"/>
      <c r="H90"/>
    </row>
    <row r="91" spans="2:9" ht="25.2" customHeight="1" x14ac:dyDescent="0.3">
      <c r="B91" s="424"/>
      <c r="C91" s="424" t="s">
        <v>453</v>
      </c>
      <c r="D91" s="424" t="s">
        <v>433</v>
      </c>
      <c r="E91"/>
      <c r="H91"/>
    </row>
    <row r="92" spans="2:9" ht="25.2" customHeight="1" x14ac:dyDescent="0.3">
      <c r="B92" s="424" t="s">
        <v>453</v>
      </c>
      <c r="C92" s="424">
        <f>1-D92</f>
        <v>0.88201220000000002</v>
      </c>
      <c r="D92" s="428">
        <v>0.1179878</v>
      </c>
      <c r="E92"/>
      <c r="H92"/>
    </row>
    <row r="93" spans="2:9" ht="25.2" customHeight="1" x14ac:dyDescent="0.3">
      <c r="B93" s="424" t="s">
        <v>433</v>
      </c>
      <c r="C93" s="424">
        <f>1-D93</f>
        <v>0.13238669999999997</v>
      </c>
      <c r="D93" s="428">
        <v>0.86761330000000003</v>
      </c>
      <c r="E93"/>
      <c r="H93"/>
    </row>
    <row r="94" spans="2:9" ht="25.2" customHeight="1" x14ac:dyDescent="0.3">
      <c r="B94"/>
      <c r="C94"/>
      <c r="D94"/>
      <c r="E94"/>
      <c r="H94"/>
    </row>
    <row r="97" spans="1:35" ht="34.200000000000003" customHeight="1" thickBot="1" x14ac:dyDescent="0.35">
      <c r="B97" s="300" t="s">
        <v>463</v>
      </c>
      <c r="C97" s="300" t="s">
        <v>10</v>
      </c>
      <c r="D97" s="300" t="s">
        <v>454</v>
      </c>
      <c r="E97" s="300" t="s">
        <v>411</v>
      </c>
      <c r="F97" s="301" t="s">
        <v>462</v>
      </c>
      <c r="G97" s="300" t="s">
        <v>464</v>
      </c>
      <c r="H97" s="302" t="s">
        <v>461</v>
      </c>
      <c r="I97" s="300" t="s">
        <v>467</v>
      </c>
      <c r="J97" s="300" t="s">
        <v>465</v>
      </c>
      <c r="K97" s="301" t="s">
        <v>471</v>
      </c>
      <c r="L97" s="303" t="s">
        <v>472</v>
      </c>
      <c r="M97" s="301" t="s">
        <v>473</v>
      </c>
    </row>
    <row r="98" spans="1:35" ht="25.2" customHeight="1" x14ac:dyDescent="0.45">
      <c r="A98" s="444" t="s">
        <v>455</v>
      </c>
      <c r="B98" s="255">
        <v>1</v>
      </c>
      <c r="C98" s="260">
        <f>C28</f>
        <v>2889858.1145309792</v>
      </c>
      <c r="D98" s="260">
        <f>H17</f>
        <v>2785788.3758033398</v>
      </c>
      <c r="E98" s="260">
        <f>H41</f>
        <v>104069.73872763959</v>
      </c>
      <c r="F98" s="268">
        <f>IFERROR((((G42*H41)+(G18*H17))/C28), 0)</f>
        <v>0.55881567674530208</v>
      </c>
      <c r="G98" s="269" t="e">
        <f>F98*#REF!</f>
        <v>#REF!</v>
      </c>
      <c r="H98" s="269" t="e">
        <f>G98*C98</f>
        <v>#REF!</v>
      </c>
      <c r="I98" s="276" t="e">
        <f>((F98*#REF!)+((13-F98)*#REF!))/13</f>
        <v>#REF!</v>
      </c>
      <c r="J98" s="274" t="e">
        <f>(I98*C98)/4</f>
        <v>#REF!</v>
      </c>
      <c r="K98" s="269" t="e">
        <f>F98*#REF!</f>
        <v>#REF!</v>
      </c>
      <c r="L98" s="269" t="e">
        <f>F98*#REF!</f>
        <v>#REF!</v>
      </c>
      <c r="M98" s="304" t="e">
        <f>F98*#REF!</f>
        <v>#REF!</v>
      </c>
      <c r="U98" s="161"/>
      <c r="AF98" s="252"/>
      <c r="AI98"/>
    </row>
    <row r="99" spans="1:35" ht="25.2" customHeight="1" x14ac:dyDescent="0.45">
      <c r="A99" s="445"/>
      <c r="B99" s="292">
        <v>2</v>
      </c>
      <c r="C99" s="298">
        <f t="shared" ref="C99:C100" si="9">D99+E99</f>
        <v>2889858.1145309797</v>
      </c>
      <c r="D99" s="293">
        <f>L12+L36</f>
        <v>2758453.7574897311</v>
      </c>
      <c r="E99" s="293">
        <f>L24+L48</f>
        <v>131404.35704124847</v>
      </c>
      <c r="F99" s="294">
        <f>IFERROR((((K13*L12)+(K25*L24)+(K37*L36)+(K49*L48))/C28), 0)</f>
        <v>0.61090194264086961</v>
      </c>
      <c r="G99" s="295" t="e">
        <f>F99*#REF!</f>
        <v>#REF!</v>
      </c>
      <c r="H99" s="295" t="e">
        <f t="shared" ref="H99:H117" si="10">G99*C99</f>
        <v>#REF!</v>
      </c>
      <c r="I99" s="296" t="e">
        <f>((F99*#REF!)+((13-F99)*#REF!))/13</f>
        <v>#REF!</v>
      </c>
      <c r="J99" s="297" t="e">
        <f>(I99*C99)/4</f>
        <v>#REF!</v>
      </c>
      <c r="K99" s="295" t="e">
        <f>F99*#REF!</f>
        <v>#REF!</v>
      </c>
      <c r="L99" s="295" t="e">
        <f>F99*#REF!</f>
        <v>#REF!</v>
      </c>
      <c r="M99" s="305" t="e">
        <f>F99*#REF!</f>
        <v>#REF!</v>
      </c>
      <c r="U99" s="161"/>
      <c r="AF99" s="252"/>
      <c r="AI99"/>
    </row>
    <row r="100" spans="1:35" ht="25.2" customHeight="1" x14ac:dyDescent="0.45">
      <c r="A100" s="445"/>
      <c r="B100" s="292">
        <v>3</v>
      </c>
      <c r="C100" s="298">
        <f t="shared" si="9"/>
        <v>2889858.1145309797</v>
      </c>
      <c r="D100" s="293">
        <f>P9+P21+P33+P45</f>
        <v>2720893.7235204112</v>
      </c>
      <c r="E100" s="293">
        <f>P15+P27+P39+P51</f>
        <v>168964.39101056833</v>
      </c>
      <c r="F100" s="294">
        <f>IFERROR((((O10*P9)+(O16*P15)+(O22*P21)+(O28*P27)+(O34*P33)+(O40*P39)+(O46*P45)+(O52*P51))/C28), 0)</f>
        <v>0.69596936155949896</v>
      </c>
      <c r="G100" s="295" t="e">
        <f>F100*#REF!</f>
        <v>#REF!</v>
      </c>
      <c r="H100" s="295" t="e">
        <f t="shared" si="10"/>
        <v>#REF!</v>
      </c>
      <c r="I100" s="296" t="e">
        <f>((F100*#REF!)+((13-F100)*#REF!))/13</f>
        <v>#REF!</v>
      </c>
      <c r="J100" s="297" t="e">
        <f t="shared" ref="J100:J117" si="11">(I100*C100)/4</f>
        <v>#REF!</v>
      </c>
      <c r="K100" s="295" t="e">
        <f>F100*#REF!</f>
        <v>#REF!</v>
      </c>
      <c r="L100" s="295" t="e">
        <f>F100*#REF!</f>
        <v>#REF!</v>
      </c>
      <c r="M100" s="305" t="e">
        <f>F100*#REF!</f>
        <v>#REF!</v>
      </c>
      <c r="U100" s="161"/>
      <c r="AF100" s="252"/>
      <c r="AI100"/>
    </row>
    <row r="101" spans="1:35" ht="25.2" customHeight="1" thickBot="1" x14ac:dyDescent="0.35">
      <c r="A101" s="446"/>
      <c r="B101" s="300">
        <v>4</v>
      </c>
      <c r="C101" s="302">
        <f>D101+E101</f>
        <v>2889858.1145309797</v>
      </c>
      <c r="D101" s="302">
        <f>SUM(T7+T13+T19+T25+T31+T37+T43+T49)</f>
        <v>2680278.8757070755</v>
      </c>
      <c r="E101" s="302">
        <f>SUM(T10+T16+T22+T28+T34+T40+T46+T52)</f>
        <v>209579.23882390413</v>
      </c>
      <c r="F101" s="364">
        <f>IFERROR((((S8*T7)+(S11*T10)+(S14*T13)+(S17*T16)+(S20*T19)+(S23*T22)+(S26*T25)+(S29*T28)+(S32*T31)+(S35*T34)+(S38*T37)+(S41*T40)+(S44*T43)+(S47*T46)+(S50+T49)+(S53*T52))/C28), 0)</f>
        <v>0.95526277345611788</v>
      </c>
      <c r="G101" s="365" t="e">
        <f>F101*#REF!</f>
        <v>#REF!</v>
      </c>
      <c r="H101" s="365" t="e">
        <f t="shared" si="10"/>
        <v>#REF!</v>
      </c>
      <c r="I101" s="366" t="e">
        <f>((F101*#REF!)+((13-F101)*#REF!))/13</f>
        <v>#REF!</v>
      </c>
      <c r="J101" s="367" t="e">
        <f t="shared" si="11"/>
        <v>#REF!</v>
      </c>
      <c r="K101" s="365" t="e">
        <f>F101*#REF!</f>
        <v>#REF!</v>
      </c>
      <c r="L101" s="365" t="e">
        <f>F101*#REF!</f>
        <v>#REF!</v>
      </c>
      <c r="M101" s="368" t="e">
        <f>F101*#REF!</f>
        <v>#REF!</v>
      </c>
    </row>
    <row r="102" spans="1:35" ht="25.2" customHeight="1" x14ac:dyDescent="0.3">
      <c r="A102" s="444" t="s">
        <v>456</v>
      </c>
      <c r="B102" s="155">
        <v>1</v>
      </c>
      <c r="C102" s="257">
        <f>D102+E102</f>
        <v>2889858.1145309797</v>
      </c>
      <c r="D102" s="257">
        <f>(D101*$C$92)+(E101*$C$93)</f>
        <v>2391784.1715923329</v>
      </c>
      <c r="E102" s="257">
        <f>(E101*$D$93)+(D101*$D$92)</f>
        <v>498073.94293864688</v>
      </c>
      <c r="F102" s="268">
        <f>IFERROR((((D102*#REF!)+(E102*#REF!))/C102), 0)</f>
        <v>0</v>
      </c>
      <c r="G102" s="269" t="e">
        <f>F102*#REF!</f>
        <v>#REF!</v>
      </c>
      <c r="H102" s="269" t="e">
        <f t="shared" si="10"/>
        <v>#REF!</v>
      </c>
      <c r="I102" s="276" t="e">
        <f>((F102*#REF!)+((13-F102)*#REF!))/13</f>
        <v>#REF!</v>
      </c>
      <c r="J102" s="274" t="e">
        <f t="shared" si="11"/>
        <v>#REF!</v>
      </c>
      <c r="K102" s="269" t="e">
        <f>F102*#REF!</f>
        <v>#REF!</v>
      </c>
      <c r="L102" s="269" t="e">
        <f>F102*#REF!</f>
        <v>#REF!</v>
      </c>
      <c r="M102" s="304" t="e">
        <f>F102*#REF!</f>
        <v>#REF!</v>
      </c>
    </row>
    <row r="103" spans="1:35" ht="25.2" customHeight="1" x14ac:dyDescent="0.3">
      <c r="A103" s="445"/>
      <c r="B103" s="426">
        <v>2</v>
      </c>
      <c r="C103" s="298">
        <f t="shared" ref="C103:C116" si="12">D103+E103</f>
        <v>2889858.1145309797</v>
      </c>
      <c r="D103" s="298">
        <f>(D102*$C$92)+(E102*$C$93)</f>
        <v>2175521.1847729664</v>
      </c>
      <c r="E103" s="298">
        <f t="shared" ref="E103:E117" si="13">(E102*$D$93)+(D102*$D$92)</f>
        <v>714336.92975801299</v>
      </c>
      <c r="F103" s="294">
        <f>IFERROR((((D103*#REF!)+(E103*#REF!))/C103), 0)</f>
        <v>0</v>
      </c>
      <c r="G103" s="295" t="e">
        <f>F103*#REF!</f>
        <v>#REF!</v>
      </c>
      <c r="H103" s="295" t="e">
        <f t="shared" si="10"/>
        <v>#REF!</v>
      </c>
      <c r="I103" s="296" t="e">
        <f>((F103*#REF!)+((13-F103)*#REF!))/13</f>
        <v>#REF!</v>
      </c>
      <c r="J103" s="297" t="e">
        <f t="shared" si="11"/>
        <v>#REF!</v>
      </c>
      <c r="K103" s="295" t="e">
        <f>F103*#REF!</f>
        <v>#REF!</v>
      </c>
      <c r="L103" s="295" t="e">
        <f>F103*#REF!</f>
        <v>#REF!</v>
      </c>
      <c r="M103" s="305" t="e">
        <f>F103*#REF!</f>
        <v>#REF!</v>
      </c>
    </row>
    <row r="104" spans="1:35" ht="25.2" customHeight="1" x14ac:dyDescent="0.3">
      <c r="A104" s="445"/>
      <c r="B104" s="426">
        <v>3</v>
      </c>
      <c r="C104" s="298">
        <f t="shared" si="12"/>
        <v>2889858.1145309797</v>
      </c>
      <c r="D104" s="298">
        <f t="shared" ref="D104:D117" si="14">(D103*$C$92)+(E103*$C$93)</f>
        <v>2013404.9351470058</v>
      </c>
      <c r="E104" s="298">
        <f t="shared" si="13"/>
        <v>876453.17938397359</v>
      </c>
      <c r="F104" s="294">
        <f>IFERROR((((D104*#REF!)+(E104*#REF!))/C104), 0)</f>
        <v>0</v>
      </c>
      <c r="G104" s="295" t="e">
        <f>F104*#REF!</f>
        <v>#REF!</v>
      </c>
      <c r="H104" s="295" t="e">
        <f t="shared" si="10"/>
        <v>#REF!</v>
      </c>
      <c r="I104" s="296" t="e">
        <f>((F104*#REF!)+((13-F104)*#REF!))/13</f>
        <v>#REF!</v>
      </c>
      <c r="J104" s="297" t="e">
        <f t="shared" si="11"/>
        <v>#REF!</v>
      </c>
      <c r="K104" s="295" t="e">
        <f>F104*#REF!</f>
        <v>#REF!</v>
      </c>
      <c r="L104" s="295" t="e">
        <f>F104*#REF!</f>
        <v>#REF!</v>
      </c>
      <c r="M104" s="305" t="e">
        <f>F104*#REF!</f>
        <v>#REF!</v>
      </c>
    </row>
    <row r="105" spans="1:35" ht="25.2" customHeight="1" thickBot="1" x14ac:dyDescent="0.35">
      <c r="A105" s="446"/>
      <c r="B105" s="373">
        <v>4</v>
      </c>
      <c r="C105" s="363">
        <f t="shared" si="12"/>
        <v>2889858.1145309797</v>
      </c>
      <c r="D105" s="363">
        <f t="shared" si="14"/>
        <v>1891878.4604630203</v>
      </c>
      <c r="E105" s="363">
        <f t="shared" si="13"/>
        <v>997979.65406795929</v>
      </c>
      <c r="F105" s="364">
        <f>IFERROR((((D105*#REF!)+(E105*#REF!))/C105), 0)</f>
        <v>0</v>
      </c>
      <c r="G105" s="365" t="e">
        <f>F105*#REF!</f>
        <v>#REF!</v>
      </c>
      <c r="H105" s="365" t="e">
        <f t="shared" si="10"/>
        <v>#REF!</v>
      </c>
      <c r="I105" s="366" t="e">
        <f>((F105*#REF!)+((13-F105)*#REF!))/13</f>
        <v>#REF!</v>
      </c>
      <c r="J105" s="367" t="e">
        <f t="shared" si="11"/>
        <v>#REF!</v>
      </c>
      <c r="K105" s="365" t="e">
        <f>F105*#REF!</f>
        <v>#REF!</v>
      </c>
      <c r="L105" s="365" t="e">
        <f>F105*#REF!</f>
        <v>#REF!</v>
      </c>
      <c r="M105" s="368" t="e">
        <f>F105*#REF!</f>
        <v>#REF!</v>
      </c>
    </row>
    <row r="106" spans="1:35" ht="25.2" customHeight="1" x14ac:dyDescent="0.3">
      <c r="A106" s="444" t="s">
        <v>457</v>
      </c>
      <c r="B106" s="155">
        <v>1</v>
      </c>
      <c r="C106" s="257">
        <f t="shared" si="12"/>
        <v>2889858.1145309797</v>
      </c>
      <c r="D106" s="257">
        <f t="shared" si="14"/>
        <v>1800779.1161148003</v>
      </c>
      <c r="E106" s="257">
        <f t="shared" si="13"/>
        <v>1089078.9984161793</v>
      </c>
      <c r="F106" s="268">
        <f>IFERROR((((D106*#REF!)+(E106*#REF!))/C106), 0)</f>
        <v>0</v>
      </c>
      <c r="G106" s="269" t="e">
        <f>F106*#REF!</f>
        <v>#REF!</v>
      </c>
      <c r="H106" s="269" t="e">
        <f t="shared" si="10"/>
        <v>#REF!</v>
      </c>
      <c r="I106" s="276" t="e">
        <f>((F106*#REF!)+((13-F106)*#REF!))/13</f>
        <v>#REF!</v>
      </c>
      <c r="J106" s="274" t="e">
        <f t="shared" si="11"/>
        <v>#REF!</v>
      </c>
      <c r="K106" s="269" t="e">
        <f>F106*#REF!</f>
        <v>#REF!</v>
      </c>
      <c r="L106" s="269" t="e">
        <f>F106*#REF!</f>
        <v>#REF!</v>
      </c>
      <c r="M106" s="304" t="e">
        <f>F106*#REF!</f>
        <v>#REF!</v>
      </c>
    </row>
    <row r="107" spans="1:35" ht="25.2" customHeight="1" x14ac:dyDescent="0.3">
      <c r="A107" s="445"/>
      <c r="B107" s="426">
        <v>2</v>
      </c>
      <c r="C107" s="298">
        <f t="shared" si="12"/>
        <v>2889858.1145309797</v>
      </c>
      <c r="D107" s="298">
        <f t="shared" si="14"/>
        <v>1732488.7245580936</v>
      </c>
      <c r="E107" s="298">
        <f t="shared" si="13"/>
        <v>1157369.3899728861</v>
      </c>
      <c r="F107" s="294">
        <f>IFERROR((((D107*#REF!)+(E107*#REF!))/C107), 0)</f>
        <v>0</v>
      </c>
      <c r="G107" s="295" t="e">
        <f>F107*#REF!</f>
        <v>#REF!</v>
      </c>
      <c r="H107" s="295" t="e">
        <f t="shared" si="10"/>
        <v>#REF!</v>
      </c>
      <c r="I107" s="296" t="e">
        <f>((F107*#REF!)+((13-F107)*#REF!))/13</f>
        <v>#REF!</v>
      </c>
      <c r="J107" s="297" t="e">
        <f t="shared" si="11"/>
        <v>#REF!</v>
      </c>
      <c r="K107" s="295" t="e">
        <f>F107*#REF!</f>
        <v>#REF!</v>
      </c>
      <c r="L107" s="295" t="e">
        <f>F107*#REF!</f>
        <v>#REF!</v>
      </c>
      <c r="M107" s="305" t="e">
        <f>F107*#REF!</f>
        <v>#REF!</v>
      </c>
    </row>
    <row r="108" spans="1:35" ht="25.2" customHeight="1" x14ac:dyDescent="0.3">
      <c r="A108" s="445"/>
      <c r="B108" s="426">
        <v>3</v>
      </c>
      <c r="C108" s="298">
        <f t="shared" si="12"/>
        <v>2889858.1145309797</v>
      </c>
      <c r="D108" s="298">
        <f t="shared" si="14"/>
        <v>1681296.5056422018</v>
      </c>
      <c r="E108" s="298">
        <f t="shared" si="13"/>
        <v>1208561.6088887781</v>
      </c>
      <c r="F108" s="294">
        <f>IFERROR((((D108*#REF!)+(E108*#REF!))/C108), 0)</f>
        <v>0</v>
      </c>
      <c r="G108" s="295" t="e">
        <f>F108*#REF!</f>
        <v>#REF!</v>
      </c>
      <c r="H108" s="295" t="e">
        <f t="shared" si="10"/>
        <v>#REF!</v>
      </c>
      <c r="I108" s="296" t="e">
        <f>((F108*#REF!)+((13-F108)*#REF!))/13</f>
        <v>#REF!</v>
      </c>
      <c r="J108" s="297" t="e">
        <f t="shared" si="11"/>
        <v>#REF!</v>
      </c>
      <c r="K108" s="295" t="e">
        <f>F108*#REF!</f>
        <v>#REF!</v>
      </c>
      <c r="L108" s="295" t="e">
        <f>F108*#REF!</f>
        <v>#REF!</v>
      </c>
      <c r="M108" s="305" t="e">
        <f>F108*#REF!</f>
        <v>#REF!</v>
      </c>
    </row>
    <row r="109" spans="1:35" ht="25.2" customHeight="1" thickBot="1" x14ac:dyDescent="0.35">
      <c r="A109" s="446"/>
      <c r="B109" s="373">
        <v>4</v>
      </c>
      <c r="C109" s="363">
        <f t="shared" si="12"/>
        <v>2889858.1145309797</v>
      </c>
      <c r="D109" s="363">
        <f t="shared" si="14"/>
        <v>1642921.5129412666</v>
      </c>
      <c r="E109" s="363">
        <f t="shared" si="13"/>
        <v>1246936.6015897132</v>
      </c>
      <c r="F109" s="364">
        <f>IFERROR((((D109*#REF!)+(E109*#REF!))/C109), 0)</f>
        <v>0</v>
      </c>
      <c r="G109" s="365" t="e">
        <f>F109*#REF!</f>
        <v>#REF!</v>
      </c>
      <c r="H109" s="365" t="e">
        <f t="shared" si="10"/>
        <v>#REF!</v>
      </c>
      <c r="I109" s="366" t="e">
        <f>((F109*#REF!)+((13-F109)*#REF!))/13</f>
        <v>#REF!</v>
      </c>
      <c r="J109" s="367" t="e">
        <f t="shared" si="11"/>
        <v>#REF!</v>
      </c>
      <c r="K109" s="365" t="e">
        <f>F109*#REF!</f>
        <v>#REF!</v>
      </c>
      <c r="L109" s="365" t="e">
        <f>F109*#REF!</f>
        <v>#REF!</v>
      </c>
      <c r="M109" s="368" t="e">
        <f>F109*#REF!</f>
        <v>#REF!</v>
      </c>
    </row>
    <row r="110" spans="1:35" ht="25.2" customHeight="1" x14ac:dyDescent="0.3">
      <c r="A110" s="444" t="s">
        <v>458</v>
      </c>
      <c r="B110" s="155">
        <v>1</v>
      </c>
      <c r="C110" s="257">
        <f t="shared" si="12"/>
        <v>2889858.1145309797</v>
      </c>
      <c r="D110" s="257">
        <f t="shared" si="14"/>
        <v>1614154.6398503319</v>
      </c>
      <c r="E110" s="257">
        <f t="shared" si="13"/>
        <v>1275703.474680648</v>
      </c>
      <c r="F110" s="268">
        <f>IFERROR((((D110*#REF!)+(E110*#REF!))/C110), 0)</f>
        <v>0</v>
      </c>
      <c r="G110" s="269" t="e">
        <f>F110*#REF!</f>
        <v>#REF!</v>
      </c>
      <c r="H110" s="269" t="e">
        <f t="shared" si="10"/>
        <v>#REF!</v>
      </c>
      <c r="I110" s="276" t="e">
        <f>((F110*#REF!)+((13-F110)*#REF!))/13</f>
        <v>#REF!</v>
      </c>
      <c r="J110" s="274" t="e">
        <f t="shared" si="11"/>
        <v>#REF!</v>
      </c>
      <c r="K110" s="269" t="e">
        <f>F110*#REF!</f>
        <v>#REF!</v>
      </c>
      <c r="L110" s="269" t="e">
        <f>F110*#REF!</f>
        <v>#REF!</v>
      </c>
      <c r="M110" s="304" t="e">
        <f>F110*#REF!</f>
        <v>#REF!</v>
      </c>
    </row>
    <row r="111" spans="1:35" ht="25.2" customHeight="1" x14ac:dyDescent="0.3">
      <c r="A111" s="445"/>
      <c r="B111" s="426">
        <v>2</v>
      </c>
      <c r="C111" s="298">
        <f t="shared" si="12"/>
        <v>2889858.1145309801</v>
      </c>
      <c r="D111" s="298">
        <f t="shared" si="14"/>
        <v>1592590.2582261036</v>
      </c>
      <c r="E111" s="298">
        <f t="shared" si="13"/>
        <v>1297267.8563048765</v>
      </c>
      <c r="F111" s="294">
        <f>IFERROR((((D111*#REF!)+(E111*#REF!))/C111), 0)</f>
        <v>0</v>
      </c>
      <c r="G111" s="295" t="e">
        <f>F111*#REF!</f>
        <v>#REF!</v>
      </c>
      <c r="H111" s="295" t="e">
        <f t="shared" si="10"/>
        <v>#REF!</v>
      </c>
      <c r="I111" s="296" t="e">
        <f>((F111*#REF!)+((13-F111)*#REF!))/13</f>
        <v>#REF!</v>
      </c>
      <c r="J111" s="297" t="e">
        <f t="shared" si="11"/>
        <v>#REF!</v>
      </c>
      <c r="K111" s="295" t="e">
        <f>F111*#REF!</f>
        <v>#REF!</v>
      </c>
      <c r="L111" s="295" t="e">
        <f>F111*#REF!</f>
        <v>#REF!</v>
      </c>
      <c r="M111" s="305" t="e">
        <f>F111*#REF!</f>
        <v>#REF!</v>
      </c>
    </row>
    <row r="112" spans="1:35" ht="25.2" customHeight="1" x14ac:dyDescent="0.3">
      <c r="A112" s="445"/>
      <c r="B112" s="426">
        <v>3</v>
      </c>
      <c r="C112" s="298">
        <f t="shared" si="12"/>
        <v>2889858.1145309801</v>
      </c>
      <c r="D112" s="298">
        <f t="shared" si="14"/>
        <v>1576425.0478688506</v>
      </c>
      <c r="E112" s="298">
        <f t="shared" si="13"/>
        <v>1313433.0666621295</v>
      </c>
      <c r="F112" s="294">
        <f>IFERROR((((D112*#REF!)+(E112*#REF!))/C112), 0)</f>
        <v>0</v>
      </c>
      <c r="G112" s="295" t="e">
        <f>F112*#REF!</f>
        <v>#REF!</v>
      </c>
      <c r="H112" s="295" t="e">
        <f t="shared" si="10"/>
        <v>#REF!</v>
      </c>
      <c r="I112" s="296" t="e">
        <f>((F112*#REF!)+((13-F112)*#REF!))/13</f>
        <v>#REF!</v>
      </c>
      <c r="J112" s="297" t="e">
        <f t="shared" si="11"/>
        <v>#REF!</v>
      </c>
      <c r="K112" s="295" t="e">
        <f>F112*#REF!</f>
        <v>#REF!</v>
      </c>
      <c r="L112" s="295" t="e">
        <f>F112*#REF!</f>
        <v>#REF!</v>
      </c>
      <c r="M112" s="305" t="e">
        <f>F112*#REF!</f>
        <v>#REF!</v>
      </c>
    </row>
    <row r="113" spans="1:13" ht="25.2" customHeight="1" thickBot="1" x14ac:dyDescent="0.35">
      <c r="A113" s="446"/>
      <c r="B113" s="373">
        <v>4</v>
      </c>
      <c r="C113" s="363">
        <f t="shared" si="12"/>
        <v>2889858.1145309806</v>
      </c>
      <c r="D113" s="363">
        <f t="shared" si="14"/>
        <v>1564307.1939721897</v>
      </c>
      <c r="E113" s="363">
        <f t="shared" si="13"/>
        <v>1325550.9205587907</v>
      </c>
      <c r="F113" s="364">
        <f>IFERROR((((D113*#REF!)+(E113*#REF!))/C113), 0)</f>
        <v>0</v>
      </c>
      <c r="G113" s="365" t="e">
        <f>F113*#REF!</f>
        <v>#REF!</v>
      </c>
      <c r="H113" s="365" t="e">
        <f t="shared" si="10"/>
        <v>#REF!</v>
      </c>
      <c r="I113" s="366" t="e">
        <f>((F113*#REF!)+((13-F113)*#REF!))/13</f>
        <v>#REF!</v>
      </c>
      <c r="J113" s="367" t="e">
        <f t="shared" si="11"/>
        <v>#REF!</v>
      </c>
      <c r="K113" s="365" t="e">
        <f>F113*#REF!</f>
        <v>#REF!</v>
      </c>
      <c r="L113" s="365" t="e">
        <f>F113*#REF!</f>
        <v>#REF!</v>
      </c>
      <c r="M113" s="368" t="e">
        <f>F113*#REF!</f>
        <v>#REF!</v>
      </c>
    </row>
    <row r="114" spans="1:13" ht="25.2" customHeight="1" x14ac:dyDescent="0.3">
      <c r="A114" s="444" t="s">
        <v>459</v>
      </c>
      <c r="B114" s="155">
        <v>1</v>
      </c>
      <c r="C114" s="257">
        <f t="shared" si="12"/>
        <v>2889858.1145309806</v>
      </c>
      <c r="D114" s="257">
        <f t="shared" si="14"/>
        <v>1555223.3416859782</v>
      </c>
      <c r="E114" s="257">
        <f t="shared" si="13"/>
        <v>1334634.7728450021</v>
      </c>
      <c r="F114" s="268">
        <f>IFERROR((((D114*#REF!)+(E114*#REF!))/C114), 0)</f>
        <v>0</v>
      </c>
      <c r="G114" s="269" t="e">
        <f>F114*#REF!</f>
        <v>#REF!</v>
      </c>
      <c r="H114" s="269" t="e">
        <f t="shared" si="10"/>
        <v>#REF!</v>
      </c>
      <c r="I114" s="276" t="e">
        <f>((F114*#REF!)+((13-F114)*#REF!))/13</f>
        <v>#REF!</v>
      </c>
      <c r="J114" s="274" t="e">
        <f t="shared" si="11"/>
        <v>#REF!</v>
      </c>
      <c r="K114" s="269" t="e">
        <f>F114*#REF!</f>
        <v>#REF!</v>
      </c>
      <c r="L114" s="269" t="e">
        <f>F114*#REF!</f>
        <v>#REF!</v>
      </c>
      <c r="M114" s="304" t="e">
        <f>F114*#REF!</f>
        <v>#REF!</v>
      </c>
    </row>
    <row r="115" spans="1:13" ht="25.2" customHeight="1" x14ac:dyDescent="0.3">
      <c r="A115" s="445"/>
      <c r="B115" s="426">
        <v>2</v>
      </c>
      <c r="C115" s="298">
        <f t="shared" si="12"/>
        <v>2889858.1145309806</v>
      </c>
      <c r="D115" s="298">
        <f t="shared" si="14"/>
        <v>1548413.8543740008</v>
      </c>
      <c r="E115" s="298">
        <f t="shared" si="13"/>
        <v>1341444.2601569796</v>
      </c>
      <c r="F115" s="294">
        <f>IFERROR((((D115*#REF!)+(E115*#REF!))/C115), 0)</f>
        <v>0</v>
      </c>
      <c r="G115" s="295" t="e">
        <f>F115*#REF!</f>
        <v>#REF!</v>
      </c>
      <c r="H115" s="295" t="e">
        <f t="shared" si="10"/>
        <v>#REF!</v>
      </c>
      <c r="I115" s="296" t="e">
        <f>((F115*#REF!)+((13-F115)*#REF!))/13</f>
        <v>#REF!</v>
      </c>
      <c r="J115" s="297" t="e">
        <f t="shared" si="11"/>
        <v>#REF!</v>
      </c>
      <c r="K115" s="295" t="e">
        <f>F115*#REF!</f>
        <v>#REF!</v>
      </c>
      <c r="L115" s="295" t="e">
        <f>F115*#REF!</f>
        <v>#REF!</v>
      </c>
      <c r="M115" s="305" t="e">
        <f>F115*#REF!</f>
        <v>#REF!</v>
      </c>
    </row>
    <row r="116" spans="1:13" ht="25.2" customHeight="1" x14ac:dyDescent="0.3">
      <c r="A116" s="445"/>
      <c r="B116" s="426">
        <v>3</v>
      </c>
      <c r="C116" s="298">
        <f t="shared" si="12"/>
        <v>2889858.1145309806</v>
      </c>
      <c r="D116" s="298">
        <f t="shared" si="14"/>
        <v>1543309.289043016</v>
      </c>
      <c r="E116" s="298">
        <f t="shared" si="13"/>
        <v>1346548.8254879643</v>
      </c>
      <c r="F116" s="294">
        <f>IFERROR((((D116*#REF!)+(E116*#REF!))/C116), 0)</f>
        <v>0</v>
      </c>
      <c r="G116" s="295" t="e">
        <f>F116*#REF!</f>
        <v>#REF!</v>
      </c>
      <c r="H116" s="295" t="e">
        <f t="shared" si="10"/>
        <v>#REF!</v>
      </c>
      <c r="I116" s="296" t="e">
        <f>((F116*#REF!)+((13-F116)*#REF!))/13</f>
        <v>#REF!</v>
      </c>
      <c r="J116" s="297" t="e">
        <f t="shared" si="11"/>
        <v>#REF!</v>
      </c>
      <c r="K116" s="295" t="e">
        <f>F116*#REF!</f>
        <v>#REF!</v>
      </c>
      <c r="L116" s="295" t="e">
        <f>F116*#REF!</f>
        <v>#REF!</v>
      </c>
      <c r="M116" s="305" t="e">
        <f>F116*#REF!</f>
        <v>#REF!</v>
      </c>
    </row>
    <row r="117" spans="1:13" ht="25.2" customHeight="1" thickBot="1" x14ac:dyDescent="0.35">
      <c r="A117" s="447"/>
      <c r="B117" s="156">
        <v>4</v>
      </c>
      <c r="C117" s="258">
        <f>D117+E117</f>
        <v>2889858.1145309806</v>
      </c>
      <c r="D117" s="258">
        <f t="shared" si="14"/>
        <v>1539482.7767044939</v>
      </c>
      <c r="E117" s="258">
        <f t="shared" si="13"/>
        <v>1350375.3378264864</v>
      </c>
      <c r="F117" s="270">
        <f>IFERROR((((D117*#REF!)+(E117*#REF!))/C117), 0)</f>
        <v>0</v>
      </c>
      <c r="G117" s="271" t="e">
        <f>F117*#REF!</f>
        <v>#REF!</v>
      </c>
      <c r="H117" s="271" t="e">
        <f t="shared" si="10"/>
        <v>#REF!</v>
      </c>
      <c r="I117" s="277" t="e">
        <f>((F117*#REF!)+((13-F117)*#REF!))/13</f>
        <v>#REF!</v>
      </c>
      <c r="J117" s="275" t="e">
        <f t="shared" si="11"/>
        <v>#REF!</v>
      </c>
      <c r="K117" s="271" t="e">
        <f>F117*#REF!</f>
        <v>#REF!</v>
      </c>
      <c r="L117" s="271" t="e">
        <f>F117*#REF!</f>
        <v>#REF!</v>
      </c>
      <c r="M117" s="306" t="e">
        <f>F117*#REF!</f>
        <v>#REF!</v>
      </c>
    </row>
  </sheetData>
  <mergeCells count="47">
    <mergeCell ref="A110:A113"/>
    <mergeCell ref="A114:A117"/>
    <mergeCell ref="A63:B63"/>
    <mergeCell ref="A64:B64"/>
    <mergeCell ref="B90:D90"/>
    <mergeCell ref="A98:A101"/>
    <mergeCell ref="A102:A105"/>
    <mergeCell ref="A106:A109"/>
    <mergeCell ref="A57:B57"/>
    <mergeCell ref="A58:B58"/>
    <mergeCell ref="A59:B59"/>
    <mergeCell ref="A60:B60"/>
    <mergeCell ref="A61:B61"/>
    <mergeCell ref="A62:B62"/>
    <mergeCell ref="AJ14:AJ19"/>
    <mergeCell ref="AK14:AK19"/>
    <mergeCell ref="AJ20:AJ25"/>
    <mergeCell ref="AK20:AK25"/>
    <mergeCell ref="AJ26:AJ31"/>
    <mergeCell ref="AK26:AK31"/>
    <mergeCell ref="AL2:AL3"/>
    <mergeCell ref="AM2:AM3"/>
    <mergeCell ref="AN2:AN3"/>
    <mergeCell ref="AO2:AO3"/>
    <mergeCell ref="B3:C3"/>
    <mergeCell ref="F3:G3"/>
    <mergeCell ref="J3:K3"/>
    <mergeCell ref="N3:O3"/>
    <mergeCell ref="R3:S3"/>
    <mergeCell ref="AE1:AE2"/>
    <mergeCell ref="AF1:AF2"/>
    <mergeCell ref="AG1:AG2"/>
    <mergeCell ref="AH1:AH2"/>
    <mergeCell ref="AJ2:AJ3"/>
    <mergeCell ref="AK2:AK3"/>
    <mergeCell ref="Y1:Y2"/>
    <mergeCell ref="Z1:Z2"/>
    <mergeCell ref="AA1:AA2"/>
    <mergeCell ref="AB1:AB2"/>
    <mergeCell ref="AC1:AC2"/>
    <mergeCell ref="AD1:AD2"/>
    <mergeCell ref="A1:S2"/>
    <mergeCell ref="T1:T2"/>
    <mergeCell ref="U1:U2"/>
    <mergeCell ref="V1:V2"/>
    <mergeCell ref="W1:W2"/>
    <mergeCell ref="X1:X2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55ACE-0A8E-4CDF-9BC0-9C1E3260DB4C}">
  <sheetPr>
    <tabColor rgb="FF7030A0"/>
  </sheetPr>
  <dimension ref="A1:AO117"/>
  <sheetViews>
    <sheetView topLeftCell="AC9" zoomScale="70" zoomScaleNormal="70" workbookViewId="0">
      <selection activeCell="U51" sqref="U51"/>
    </sheetView>
  </sheetViews>
  <sheetFormatPr defaultColWidth="30.6640625" defaultRowHeight="25.2" customHeight="1" x14ac:dyDescent="0.3"/>
  <cols>
    <col min="1" max="1" width="20.77734375" customWidth="1"/>
    <col min="2" max="5" width="20.77734375" style="413" customWidth="1"/>
    <col min="6" max="7" width="20.77734375" customWidth="1"/>
    <col min="8" max="8" width="20.77734375" style="113" customWidth="1"/>
    <col min="9" max="10" width="20.77734375" customWidth="1"/>
    <col min="11" max="11" width="22.6640625" customWidth="1"/>
    <col min="12" max="12" width="24.44140625" style="113" customWidth="1"/>
    <col min="13" max="15" width="20.77734375" customWidth="1"/>
    <col min="16" max="16" width="20.77734375" style="113" customWidth="1"/>
    <col min="17" max="19" width="20.77734375" customWidth="1"/>
    <col min="20" max="20" width="20.77734375" style="113" customWidth="1"/>
    <col min="21" max="21" width="13.44140625" style="163" customWidth="1"/>
    <col min="22" max="22" width="24.109375" style="163" customWidth="1"/>
    <col min="23" max="23" width="26.6640625" style="163" customWidth="1"/>
    <col min="24" max="24" width="16" style="163" customWidth="1"/>
    <col min="25" max="25" width="18.33203125" style="163" customWidth="1"/>
    <col min="26" max="26" width="24.109375" style="163" customWidth="1"/>
    <col min="27" max="31" width="30.77734375" style="163" customWidth="1"/>
    <col min="32" max="33" width="31.88671875" style="163" customWidth="1"/>
    <col min="34" max="34" width="31.88671875" style="252" customWidth="1"/>
    <col min="35" max="35" width="31.88671875" style="163" customWidth="1"/>
  </cols>
  <sheetData>
    <row r="1" spans="1:41" ht="25.2" customHeight="1" x14ac:dyDescent="0.35">
      <c r="A1" s="451" t="s">
        <v>409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2" t="s">
        <v>417</v>
      </c>
      <c r="V1" s="449" t="s">
        <v>413</v>
      </c>
      <c r="W1" s="449" t="s">
        <v>414</v>
      </c>
      <c r="X1" s="450" t="s">
        <v>415</v>
      </c>
      <c r="Y1" s="450" t="s">
        <v>416</v>
      </c>
      <c r="Z1" s="449" t="s">
        <v>444</v>
      </c>
      <c r="AA1" s="449" t="s">
        <v>445</v>
      </c>
      <c r="AB1" s="449" t="s">
        <v>448</v>
      </c>
      <c r="AC1" s="449" t="s">
        <v>415</v>
      </c>
      <c r="AD1" s="449" t="s">
        <v>416</v>
      </c>
      <c r="AE1" s="449" t="s">
        <v>446</v>
      </c>
      <c r="AF1" s="449" t="s">
        <v>447</v>
      </c>
      <c r="AG1" s="449" t="s">
        <v>449</v>
      </c>
      <c r="AH1" s="468" t="s">
        <v>450</v>
      </c>
      <c r="AI1" s="12"/>
      <c r="AJ1" s="64"/>
      <c r="AK1" s="64"/>
    </row>
    <row r="2" spans="1:41" ht="49.2" customHeight="1" x14ac:dyDescent="0.3">
      <c r="A2" s="451"/>
      <c r="B2" s="451"/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2"/>
      <c r="V2" s="449"/>
      <c r="W2" s="449"/>
      <c r="X2" s="450"/>
      <c r="Y2" s="450"/>
      <c r="Z2" s="449"/>
      <c r="AA2" s="449"/>
      <c r="AB2" s="449"/>
      <c r="AC2" s="449"/>
      <c r="AD2" s="449"/>
      <c r="AE2" s="449"/>
      <c r="AF2" s="449"/>
      <c r="AG2" s="449"/>
      <c r="AH2" s="468"/>
      <c r="AI2" s="12"/>
      <c r="AJ2" s="459" t="s">
        <v>394</v>
      </c>
      <c r="AK2" s="460" t="s">
        <v>395</v>
      </c>
      <c r="AL2" s="460" t="s">
        <v>420</v>
      </c>
      <c r="AM2" s="459" t="s">
        <v>421</v>
      </c>
      <c r="AN2" s="459" t="s">
        <v>422</v>
      </c>
      <c r="AO2" s="458"/>
    </row>
    <row r="3" spans="1:41" ht="25.2" customHeight="1" x14ac:dyDescent="0.35">
      <c r="A3" s="65"/>
      <c r="B3" s="453" t="s">
        <v>389</v>
      </c>
      <c r="C3" s="453"/>
      <c r="D3" s="419"/>
      <c r="E3" s="420"/>
      <c r="F3" s="454" t="s">
        <v>390</v>
      </c>
      <c r="G3" s="454"/>
      <c r="H3" s="130"/>
      <c r="I3" s="69"/>
      <c r="J3" s="455" t="s">
        <v>391</v>
      </c>
      <c r="K3" s="455"/>
      <c r="L3" s="127"/>
      <c r="M3" s="70"/>
      <c r="N3" s="456" t="s">
        <v>392</v>
      </c>
      <c r="O3" s="456"/>
      <c r="P3" s="121"/>
      <c r="Q3" s="71"/>
      <c r="R3" s="457" t="s">
        <v>393</v>
      </c>
      <c r="S3" s="457"/>
      <c r="T3" s="172"/>
      <c r="U3" s="178"/>
      <c r="V3" s="177"/>
      <c r="W3" s="177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250"/>
      <c r="AI3" s="140"/>
      <c r="AJ3" s="459"/>
      <c r="AK3" s="460"/>
      <c r="AL3" s="460"/>
      <c r="AM3" s="459"/>
      <c r="AN3" s="467"/>
      <c r="AO3" s="458"/>
    </row>
    <row r="4" spans="1:41" ht="25.2" customHeight="1" x14ac:dyDescent="0.35">
      <c r="A4" s="65"/>
      <c r="B4" s="419"/>
      <c r="C4" s="419"/>
      <c r="D4" s="419"/>
      <c r="E4" s="420"/>
      <c r="F4" s="420"/>
      <c r="G4" s="420"/>
      <c r="H4" s="130"/>
      <c r="I4" s="69"/>
      <c r="J4" s="421"/>
      <c r="K4" s="421"/>
      <c r="L4" s="127"/>
      <c r="M4" s="70"/>
      <c r="N4" s="422"/>
      <c r="O4" s="422"/>
      <c r="P4" s="121"/>
      <c r="Q4" s="71"/>
      <c r="R4" s="423"/>
      <c r="S4" s="423"/>
      <c r="T4" s="172"/>
      <c r="U4" s="178"/>
      <c r="V4" s="177"/>
      <c r="W4" s="177"/>
      <c r="X4" s="178"/>
      <c r="Y4" s="178"/>
      <c r="Z4" s="178"/>
      <c r="AA4" s="178"/>
      <c r="AB4" s="178"/>
      <c r="AC4" s="178"/>
      <c r="AD4" s="171"/>
      <c r="AE4" s="178"/>
      <c r="AF4" s="178"/>
      <c r="AG4" s="178"/>
      <c r="AH4" s="250"/>
      <c r="AI4" s="140"/>
      <c r="AJ4" s="415"/>
      <c r="AK4" s="414"/>
      <c r="AL4" s="414"/>
      <c r="AM4" s="425"/>
      <c r="AN4" s="416"/>
      <c r="AO4" s="417"/>
    </row>
    <row r="5" spans="1:41" ht="25.2" customHeight="1" x14ac:dyDescent="0.35">
      <c r="A5" s="65"/>
      <c r="B5" s="419"/>
      <c r="C5" s="419"/>
      <c r="D5" s="419"/>
      <c r="E5" s="420"/>
      <c r="F5" s="420"/>
      <c r="G5" s="420"/>
      <c r="H5" s="130"/>
      <c r="I5" s="69"/>
      <c r="J5" s="421"/>
      <c r="K5" s="421"/>
      <c r="L5" s="127"/>
      <c r="M5" s="70"/>
      <c r="N5" s="422"/>
      <c r="O5" s="422"/>
      <c r="P5" s="121"/>
      <c r="Q5" s="71"/>
      <c r="R5" s="423"/>
      <c r="S5" s="423"/>
      <c r="T5" s="172"/>
      <c r="U5" s="170">
        <v>0.63360895323488631</v>
      </c>
      <c r="V5" s="232">
        <v>0.32752157533333331</v>
      </c>
      <c r="W5" s="232">
        <v>51.672478424666664</v>
      </c>
      <c r="X5" s="169" t="e">
        <f>(((V7*#REF!)/52))+((W7*#REF!)/52)</f>
        <v>#REF!</v>
      </c>
      <c r="Y5" s="169">
        <v>131.64508527663901</v>
      </c>
      <c r="Z5" s="248" t="e">
        <f>T7-Z7</f>
        <v>#REF!</v>
      </c>
      <c r="AA5" s="169">
        <v>0</v>
      </c>
      <c r="AB5" s="169">
        <f>52-AA5</f>
        <v>52</v>
      </c>
      <c r="AC5" s="169" t="e">
        <f>(((AA5*#REF!)/52))+((AB5*#REF!)/52)</f>
        <v>#REF!</v>
      </c>
      <c r="AD5" s="169" t="e">
        <f t="shared" ref="AD5:AD7" si="0">Z5*AC5</f>
        <v>#REF!</v>
      </c>
      <c r="AE5" s="241">
        <v>0</v>
      </c>
      <c r="AF5" s="241">
        <v>0</v>
      </c>
      <c r="AG5" s="241">
        <v>0</v>
      </c>
      <c r="AH5" s="251" t="e">
        <f>AG5*Z5</f>
        <v>#REF!</v>
      </c>
      <c r="AI5" s="140"/>
      <c r="AJ5" s="415"/>
      <c r="AK5" s="414"/>
      <c r="AL5" s="414"/>
      <c r="AM5" s="425"/>
      <c r="AN5" s="416"/>
      <c r="AO5" s="417"/>
    </row>
    <row r="6" spans="1:41" ht="25.2" customHeight="1" thickBot="1" x14ac:dyDescent="0.4">
      <c r="A6" s="74"/>
      <c r="B6" s="74"/>
      <c r="C6" s="74"/>
      <c r="D6" s="74"/>
      <c r="E6" s="75"/>
      <c r="F6" s="75"/>
      <c r="G6" s="75"/>
      <c r="H6" s="131"/>
      <c r="I6" s="76"/>
      <c r="J6" s="76"/>
      <c r="K6" s="76"/>
      <c r="L6" s="128"/>
      <c r="M6" s="77"/>
      <c r="N6" s="77"/>
      <c r="O6" s="77"/>
      <c r="P6" s="122"/>
      <c r="Q6" s="78"/>
      <c r="R6" s="79"/>
      <c r="S6" s="78"/>
      <c r="T6" s="118"/>
      <c r="U6" s="234"/>
      <c r="V6" s="179"/>
      <c r="W6" s="179"/>
      <c r="X6" s="165"/>
      <c r="Y6" s="165"/>
      <c r="Z6" s="165"/>
      <c r="AA6" s="165"/>
      <c r="AB6" s="165"/>
      <c r="AC6" s="171"/>
      <c r="AD6" s="171"/>
      <c r="AE6" s="165"/>
      <c r="AF6" s="165"/>
      <c r="AG6" s="165"/>
      <c r="AH6" s="253"/>
      <c r="AI6" s="88"/>
      <c r="AJ6" s="414">
        <v>0</v>
      </c>
      <c r="AK6" s="135">
        <f>$U$7</f>
        <v>0.86685495277989255</v>
      </c>
      <c r="AL6" s="191">
        <f>$T$7</f>
        <v>2505087.8194123418</v>
      </c>
      <c r="AM6" s="217">
        <v>4.5355119999999999E-2</v>
      </c>
      <c r="AN6" s="230">
        <f>(AM6*AL6)</f>
        <v>113618.55865998509</v>
      </c>
      <c r="AO6" s="417"/>
    </row>
    <row r="7" spans="1:41" ht="25.2" customHeight="1" thickBot="1" x14ac:dyDescent="0.4">
      <c r="A7" s="74"/>
      <c r="B7" s="74"/>
      <c r="C7" s="74"/>
      <c r="D7" s="74"/>
      <c r="E7" s="75"/>
      <c r="F7" s="75"/>
      <c r="G7" s="75"/>
      <c r="H7" s="131"/>
      <c r="I7" s="76"/>
      <c r="J7" s="76"/>
      <c r="K7" s="76"/>
      <c r="L7" s="128"/>
      <c r="M7" s="77"/>
      <c r="N7" s="77"/>
      <c r="O7" s="77"/>
      <c r="P7" s="173"/>
      <c r="Q7" s="80"/>
      <c r="R7" s="188" t="s">
        <v>408</v>
      </c>
      <c r="S7" s="80">
        <f>1-S10</f>
        <v>0.96380367700601033</v>
      </c>
      <c r="T7" s="117">
        <f>P9*S7</f>
        <v>2505087.8194123418</v>
      </c>
      <c r="U7" s="235">
        <f>G17*K12*O9*S7</f>
        <v>0.86685495277989255</v>
      </c>
      <c r="V7" s="168">
        <f>G18+K13+O10+S8</f>
        <v>0.32752157533333331</v>
      </c>
      <c r="W7" s="168">
        <f>52-V7</f>
        <v>51.672478424666664</v>
      </c>
      <c r="X7" s="169" t="e">
        <f>(((V7*#REF!)/52))+((W7*#REF!)/52)</f>
        <v>#REF!</v>
      </c>
      <c r="Y7" s="169" t="e">
        <f>T7*X7</f>
        <v>#REF!</v>
      </c>
      <c r="Z7" s="208" t="e">
        <f>AN7</f>
        <v>#REF!</v>
      </c>
      <c r="AA7" s="169">
        <f>(2.217962/12)*52</f>
        <v>9.611168666666666</v>
      </c>
      <c r="AB7" s="169">
        <f>52-AA7</f>
        <v>42.388831333333336</v>
      </c>
      <c r="AC7" s="169" t="e">
        <f>(((AA7*#REF!)/52))+((AB7*#REF!)/52)</f>
        <v>#REF!</v>
      </c>
      <c r="AD7" s="169" t="e">
        <f t="shared" si="0"/>
        <v>#REF!</v>
      </c>
      <c r="AE7" s="261">
        <v>27.761990000000001</v>
      </c>
      <c r="AF7" s="261">
        <v>283.44080000000002</v>
      </c>
      <c r="AG7" s="262">
        <f>AA7*AF7</f>
        <v>2724.1973358149335</v>
      </c>
      <c r="AH7" s="262" t="e">
        <f>AG7*Z7</f>
        <v>#REF!</v>
      </c>
      <c r="AI7" s="206"/>
      <c r="AJ7" s="414">
        <v>1</v>
      </c>
      <c r="AK7" s="135">
        <f>$U$10+$U$13+$U$19+$U$31</f>
        <v>4.8200257558035191E-2</v>
      </c>
      <c r="AL7" s="191">
        <f>$T$10+$T$13+$T$19+$T$31</f>
        <v>139291.90542657117</v>
      </c>
      <c r="AN7" s="231" t="e">
        <f>AN6*#REF!</f>
        <v>#REF!</v>
      </c>
    </row>
    <row r="8" spans="1:41" ht="25.2" customHeight="1" x14ac:dyDescent="0.35">
      <c r="A8" s="74"/>
      <c r="B8" s="74"/>
      <c r="C8" s="74"/>
      <c r="D8" s="74"/>
      <c r="E8" s="75"/>
      <c r="F8" s="75"/>
      <c r="G8" s="75"/>
      <c r="H8" s="131"/>
      <c r="I8" s="76"/>
      <c r="J8" s="76"/>
      <c r="K8" s="76"/>
      <c r="L8" s="128"/>
      <c r="M8" s="77"/>
      <c r="N8" s="81"/>
      <c r="O8" s="77"/>
      <c r="P8" s="122"/>
      <c r="Q8" s="82"/>
      <c r="R8" s="78" t="s">
        <v>412</v>
      </c>
      <c r="S8" s="78">
        <f>(0.009767127/3)*13</f>
        <v>4.2324217000000004E-2</v>
      </c>
      <c r="T8" s="118"/>
      <c r="U8" s="165"/>
      <c r="V8" s="165"/>
      <c r="W8" s="165"/>
      <c r="X8" s="171"/>
      <c r="Y8" s="171"/>
      <c r="Z8" s="209"/>
      <c r="AA8" s="171"/>
      <c r="AB8" s="171"/>
      <c r="AC8" s="171"/>
      <c r="AD8" s="171"/>
      <c r="AE8" s="171"/>
      <c r="AF8" s="171"/>
      <c r="AG8" s="171"/>
      <c r="AH8" s="251"/>
      <c r="AI8" s="206"/>
      <c r="AJ8" s="414">
        <v>2</v>
      </c>
      <c r="AK8" s="135">
        <f>$U$16+$U$25+$U$22+$U$34+$U$37+$U$43</f>
        <v>3.8536308140545629E-2</v>
      </c>
      <c r="AL8" s="191">
        <f>$T$16+$T$25+$T$22+$T$34+$T$37+$T$43</f>
        <v>111364.46278402201</v>
      </c>
    </row>
    <row r="9" spans="1:41" ht="25.2" customHeight="1" x14ac:dyDescent="0.35">
      <c r="A9" s="74"/>
      <c r="B9" s="74"/>
      <c r="C9" s="74"/>
      <c r="D9" s="74"/>
      <c r="E9" s="75"/>
      <c r="F9" s="75"/>
      <c r="G9" s="75"/>
      <c r="H9" s="131"/>
      <c r="I9" s="76"/>
      <c r="J9" s="76"/>
      <c r="K9" s="76"/>
      <c r="L9" s="128"/>
      <c r="M9" s="83"/>
      <c r="N9" s="187" t="s">
        <v>408</v>
      </c>
      <c r="O9" s="83">
        <f>1-O15</f>
        <v>0.96735438911588123</v>
      </c>
      <c r="P9" s="116">
        <f>L12*O9</f>
        <v>2599168.1492585964</v>
      </c>
      <c r="Q9" s="82"/>
      <c r="R9" s="79"/>
      <c r="S9" s="78"/>
      <c r="T9" s="118"/>
      <c r="U9" s="165"/>
      <c r="V9" s="165"/>
      <c r="W9" s="165"/>
      <c r="X9" s="171"/>
      <c r="Y9" s="171"/>
      <c r="Z9" s="209"/>
      <c r="AA9" s="171"/>
      <c r="AB9" s="171"/>
      <c r="AC9" s="171"/>
      <c r="AD9" s="171"/>
      <c r="AE9" s="171"/>
      <c r="AF9" s="171"/>
      <c r="AG9" s="171"/>
      <c r="AH9" s="251"/>
      <c r="AI9" s="206"/>
      <c r="AJ9" s="414">
        <v>3</v>
      </c>
      <c r="AK9" s="135">
        <f>$U$28+$U$40+$U$46+$U$49</f>
        <v>2.2991406269869202E-2</v>
      </c>
      <c r="AL9" s="191">
        <f>$T$28+$T$40+$T$46+$T$49</f>
        <v>66441.901973459942</v>
      </c>
    </row>
    <row r="10" spans="1:41" ht="25.2" customHeight="1" x14ac:dyDescent="0.35">
      <c r="A10" s="74"/>
      <c r="B10" s="74"/>
      <c r="C10" s="74"/>
      <c r="D10" s="74"/>
      <c r="E10" s="75"/>
      <c r="F10" s="75"/>
      <c r="G10" s="75"/>
      <c r="H10" s="131"/>
      <c r="I10" s="76"/>
      <c r="J10" s="84"/>
      <c r="K10" s="76"/>
      <c r="L10" s="174"/>
      <c r="M10" s="85"/>
      <c r="N10" s="77" t="s">
        <v>412</v>
      </c>
      <c r="O10" s="77">
        <f>(0.001965045/3)*13</f>
        <v>8.5151949999999997E-3</v>
      </c>
      <c r="P10" s="122"/>
      <c r="Q10" s="86"/>
      <c r="R10" s="188" t="s">
        <v>396</v>
      </c>
      <c r="S10">
        <v>3.6196322993989699E-2</v>
      </c>
      <c r="T10" s="117">
        <f>P9*S10</f>
        <v>94080.329846254579</v>
      </c>
      <c r="U10" s="170">
        <f>G17*K12*O9*S10</f>
        <v>3.255534566669329E-2</v>
      </c>
      <c r="V10" s="168">
        <f>G18+K13+O10+S11</f>
        <v>11.352513358333335</v>
      </c>
      <c r="W10" s="168">
        <f>52-V10</f>
        <v>40.647486641666667</v>
      </c>
      <c r="X10" s="169" t="e">
        <f>(((V10*#REF!)/52))+((W10*#REF!)/52)</f>
        <v>#REF!</v>
      </c>
      <c r="Y10" s="169" t="e">
        <f>T10*X10</f>
        <v>#REF!</v>
      </c>
      <c r="Z10" s="208">
        <f>T10</f>
        <v>94080.329846254579</v>
      </c>
      <c r="AA10" s="169">
        <f>(2.553996/12)*52</f>
        <v>11.067316000000002</v>
      </c>
      <c r="AB10" s="171">
        <f>52-AA10</f>
        <v>40.932683999999995</v>
      </c>
      <c r="AC10" s="171" t="e">
        <f>(((AA10*#REF!)/52))+((AB10*#REF!)/52)</f>
        <v>#REF!</v>
      </c>
      <c r="AD10" s="171" t="e">
        <f>Z10*AC10</f>
        <v>#REF!</v>
      </c>
      <c r="AE10" s="169">
        <v>27.761990000000001</v>
      </c>
      <c r="AF10" s="169">
        <v>283.44080000000002</v>
      </c>
      <c r="AG10" s="251">
        <f>AA10*AF10</f>
        <v>3136.9289008928008</v>
      </c>
      <c r="AH10" s="251">
        <f>AG10*Z10</f>
        <v>295123305.70024353</v>
      </c>
      <c r="AI10" s="206"/>
      <c r="AJ10" s="414">
        <v>4</v>
      </c>
      <c r="AK10" s="135">
        <f>$U$52</f>
        <v>2.3417075251657385E-2</v>
      </c>
      <c r="AL10" s="191">
        <f>$T$52</f>
        <v>67672.024934584682</v>
      </c>
    </row>
    <row r="11" spans="1:41" ht="25.2" customHeight="1" x14ac:dyDescent="0.35">
      <c r="A11" s="74"/>
      <c r="B11" s="74"/>
      <c r="C11" s="74"/>
      <c r="D11" s="74"/>
      <c r="E11" s="75"/>
      <c r="F11" s="75"/>
      <c r="G11" s="75"/>
      <c r="H11" s="131"/>
      <c r="I11" s="76"/>
      <c r="J11" s="87"/>
      <c r="K11" s="76"/>
      <c r="L11" s="128"/>
      <c r="M11" s="85"/>
      <c r="N11" s="77"/>
      <c r="O11" s="77"/>
      <c r="P11" s="122"/>
      <c r="Q11" s="78"/>
      <c r="R11" s="78" t="s">
        <v>412</v>
      </c>
      <c r="S11" s="78">
        <f>(2.553996/3)*13</f>
        <v>11.067316000000002</v>
      </c>
      <c r="T11" s="118"/>
      <c r="U11" s="165"/>
      <c r="V11" s="165"/>
      <c r="W11" s="165"/>
      <c r="X11" s="171"/>
      <c r="Y11" s="171"/>
      <c r="Z11" s="171"/>
      <c r="AA11" s="171"/>
      <c r="AB11" s="229"/>
      <c r="AC11" s="229"/>
      <c r="AD11" s="229"/>
      <c r="AE11" s="171"/>
      <c r="AF11" s="171"/>
      <c r="AG11" s="253"/>
      <c r="AH11" s="253"/>
      <c r="AI11" s="206"/>
      <c r="AJ11" s="88"/>
      <c r="AK11" s="89">
        <f>SUM($AK$6:$AK$10)</f>
        <v>0.99999999999999989</v>
      </c>
      <c r="AL11" s="192">
        <f>SUM(AL6:AL10)</f>
        <v>2889858.1145309797</v>
      </c>
    </row>
    <row r="12" spans="1:41" ht="25.2" customHeight="1" x14ac:dyDescent="0.35">
      <c r="A12" s="74"/>
      <c r="B12" s="74"/>
      <c r="C12" s="74"/>
      <c r="D12" s="74"/>
      <c r="E12" s="75"/>
      <c r="F12" s="75"/>
      <c r="G12" s="75"/>
      <c r="H12" s="131"/>
      <c r="I12" s="90"/>
      <c r="J12" s="186" t="s">
        <v>408</v>
      </c>
      <c r="K12" s="90">
        <f>1-K24</f>
        <v>0.97613835188722586</v>
      </c>
      <c r="L12" s="115">
        <f>H17*K12</f>
        <v>2686883.0890756799</v>
      </c>
      <c r="M12" s="85"/>
      <c r="N12" s="77"/>
      <c r="O12" s="77"/>
      <c r="P12" s="122"/>
      <c r="Q12" s="78"/>
      <c r="R12" s="79"/>
      <c r="S12" s="78"/>
      <c r="T12" s="118"/>
      <c r="U12" s="165"/>
      <c r="V12" s="165"/>
      <c r="W12" s="165"/>
      <c r="X12" s="171"/>
      <c r="Y12" s="171"/>
      <c r="Z12" s="171"/>
      <c r="AA12" s="171"/>
      <c r="AB12" s="171"/>
      <c r="AC12" s="171"/>
      <c r="AD12" s="171"/>
      <c r="AE12" s="171"/>
      <c r="AF12" s="171"/>
      <c r="AG12" s="251"/>
      <c r="AH12" s="251"/>
      <c r="AI12" s="206"/>
      <c r="AJ12" s="64"/>
      <c r="AK12" s="64"/>
      <c r="AN12" s="113"/>
    </row>
    <row r="13" spans="1:41" ht="25.2" customHeight="1" x14ac:dyDescent="0.4">
      <c r="A13" s="74"/>
      <c r="B13" s="74"/>
      <c r="C13" s="74"/>
      <c r="D13" s="74"/>
      <c r="E13" s="75"/>
      <c r="F13" s="75"/>
      <c r="G13" s="75"/>
      <c r="H13" s="131"/>
      <c r="I13" s="91"/>
      <c r="J13" s="76" t="s">
        <v>412</v>
      </c>
      <c r="K13" s="76">
        <f>(0.01365366/3)*13</f>
        <v>5.9165860000000001E-2</v>
      </c>
      <c r="L13" s="128"/>
      <c r="M13" s="85"/>
      <c r="N13" s="77"/>
      <c r="O13" s="77"/>
      <c r="P13" s="122"/>
      <c r="Q13" s="80"/>
      <c r="R13" s="188" t="s">
        <v>408</v>
      </c>
      <c r="S13" s="80">
        <f>1-S16</f>
        <v>0.16940525261531503</v>
      </c>
      <c r="T13" s="117">
        <f>P15*S13</f>
        <v>14859.371537850227</v>
      </c>
      <c r="U13" s="170">
        <f>G17*K12*O15*S13</f>
        <v>5.1419034945464391E-3</v>
      </c>
      <c r="V13" s="168">
        <f>G18+K13+O16+S14</f>
        <v>14.63247383</v>
      </c>
      <c r="W13" s="168">
        <f>52-V13</f>
        <v>37.367526169999998</v>
      </c>
      <c r="X13" s="169" t="e">
        <f>(((V13*#REF!)/52))+((W13*#REF!)/52)</f>
        <v>#REF!</v>
      </c>
      <c r="Y13" s="169" t="e">
        <f t="shared" ref="Y13:Y49" si="1">T13*X13</f>
        <v>#REF!</v>
      </c>
      <c r="Z13" s="208">
        <f>T13</f>
        <v>14859.371537850227</v>
      </c>
      <c r="AA13" s="169">
        <f>(4.096352/12)*52</f>
        <v>17.750858666666669</v>
      </c>
      <c r="AB13" s="171">
        <f t="shared" ref="AB13:AB52" si="2">52-AA13</f>
        <v>34.249141333333327</v>
      </c>
      <c r="AC13" s="171" t="e">
        <f>(((AA13*#REF!)/52))+((AB13*#REF!)/52)</f>
        <v>#REF!</v>
      </c>
      <c r="AD13" s="171" t="e">
        <f t="shared" ref="AD13:AD52" si="3">Z13*AC13</f>
        <v>#REF!</v>
      </c>
      <c r="AE13" s="169">
        <v>15.75736</v>
      </c>
      <c r="AF13" s="169">
        <v>272.49110000000002</v>
      </c>
      <c r="AG13" s="251">
        <f t="shared" ref="AG13:AG52" si="4">AA13*AF13</f>
        <v>4836.9510040245341</v>
      </c>
      <c r="AH13" s="251">
        <f t="shared" ref="AH13:AH52" si="5">AG13*Z13</f>
        <v>71874052.079178244</v>
      </c>
      <c r="AI13" s="206"/>
      <c r="AJ13" s="64"/>
      <c r="AK13" s="64"/>
      <c r="AL13" s="198" t="s">
        <v>427</v>
      </c>
    </row>
    <row r="14" spans="1:41" ht="25.2" customHeight="1" x14ac:dyDescent="0.4">
      <c r="A14" s="74"/>
      <c r="B14" s="74"/>
      <c r="C14" s="74"/>
      <c r="D14" s="74"/>
      <c r="E14" s="75"/>
      <c r="F14" s="75"/>
      <c r="G14" s="75"/>
      <c r="H14" s="131"/>
      <c r="I14" s="92"/>
      <c r="J14" s="76"/>
      <c r="K14" s="76"/>
      <c r="L14" s="128"/>
      <c r="M14" s="85"/>
      <c r="N14" s="81"/>
      <c r="O14" s="77"/>
      <c r="P14" s="122"/>
      <c r="Q14" s="82"/>
      <c r="R14" s="78" t="s">
        <v>412</v>
      </c>
      <c r="S14" s="78">
        <f>(1.324549/3)*13</f>
        <v>5.7397123333333333</v>
      </c>
      <c r="T14" s="118"/>
      <c r="U14" s="165"/>
      <c r="V14" s="165"/>
      <c r="W14" s="164"/>
      <c r="X14" s="171"/>
      <c r="Y14" s="171"/>
      <c r="Z14" s="171"/>
      <c r="AA14" s="171"/>
      <c r="AB14" s="229"/>
      <c r="AC14" s="229"/>
      <c r="AD14" s="229"/>
      <c r="AE14" s="171"/>
      <c r="AF14" s="171"/>
      <c r="AG14" s="253"/>
      <c r="AH14" s="253"/>
      <c r="AI14" s="206"/>
      <c r="AJ14" s="459" t="s">
        <v>418</v>
      </c>
      <c r="AK14" s="462">
        <f>(SUM(AL7:AL10))/AL11</f>
        <v>0.13314504722010739</v>
      </c>
      <c r="AL14" s="199"/>
    </row>
    <row r="15" spans="1:41" ht="25.2" customHeight="1" x14ac:dyDescent="0.4">
      <c r="A15" s="74"/>
      <c r="B15" s="74"/>
      <c r="C15" s="74"/>
      <c r="D15" s="74"/>
      <c r="E15" s="75"/>
      <c r="F15" s="75"/>
      <c r="G15" s="75"/>
      <c r="H15" s="175"/>
      <c r="I15" s="92"/>
      <c r="J15" s="76"/>
      <c r="K15" s="76"/>
      <c r="L15" s="128"/>
      <c r="M15" s="93"/>
      <c r="N15" s="187" t="s">
        <v>396</v>
      </c>
      <c r="O15">
        <v>3.2645610884118798E-2</v>
      </c>
      <c r="P15" s="116">
        <f>L12*O15</f>
        <v>87714.939817083752</v>
      </c>
      <c r="Q15" s="82"/>
      <c r="R15" s="79"/>
      <c r="S15" s="78"/>
      <c r="T15" s="118"/>
      <c r="U15" s="165"/>
      <c r="V15" s="165"/>
      <c r="W15" s="164"/>
      <c r="X15" s="171"/>
      <c r="Y15" s="171"/>
      <c r="Z15" s="171"/>
      <c r="AA15" s="171"/>
      <c r="AB15" s="171"/>
      <c r="AC15" s="171"/>
      <c r="AD15" s="171"/>
      <c r="AE15" s="171"/>
      <c r="AF15" s="171"/>
      <c r="AG15" s="251"/>
      <c r="AH15" s="251"/>
      <c r="AI15" s="206"/>
      <c r="AJ15" s="459"/>
      <c r="AK15" s="462"/>
      <c r="AL15" s="200"/>
    </row>
    <row r="16" spans="1:41" ht="25.2" customHeight="1" x14ac:dyDescent="0.4">
      <c r="A16" s="74"/>
      <c r="B16" s="74"/>
      <c r="C16" s="74"/>
      <c r="D16" s="74"/>
      <c r="E16" s="75"/>
      <c r="F16" s="94"/>
      <c r="G16" s="95"/>
      <c r="H16" s="132"/>
      <c r="I16" s="92"/>
      <c r="J16" s="76"/>
      <c r="K16" s="76"/>
      <c r="L16" s="128"/>
      <c r="M16" s="77"/>
      <c r="N16" s="77" t="s">
        <v>412</v>
      </c>
      <c r="O16" s="77">
        <f>(1.988326/3)*13</f>
        <v>8.6160793333333334</v>
      </c>
      <c r="P16" s="122"/>
      <c r="Q16" s="86"/>
      <c r="R16" s="188" t="s">
        <v>396</v>
      </c>
      <c r="S16">
        <v>0.83059474738468497</v>
      </c>
      <c r="T16" s="117">
        <f>P15*S16</f>
        <v>72855.568279233528</v>
      </c>
      <c r="U16" s="170">
        <f>G17*K12*O15*S16</f>
        <v>2.5210776928076935E-2</v>
      </c>
      <c r="V16" s="168">
        <f>S17+O16+K13+G18</f>
        <v>21.856370163333331</v>
      </c>
      <c r="W16" s="168">
        <f>52-V16</f>
        <v>30.143629836666669</v>
      </c>
      <c r="X16" s="169" t="e">
        <f>(((V16*#REF!)/52))+((W16*#REF!)/52)</f>
        <v>#REF!</v>
      </c>
      <c r="Y16" s="169" t="e">
        <f t="shared" si="1"/>
        <v>#REF!</v>
      </c>
      <c r="Z16" s="208">
        <f>T16</f>
        <v>72855.568279233528</v>
      </c>
      <c r="AA16" s="169">
        <f>(5.169158/12)*52</f>
        <v>22.399684666666669</v>
      </c>
      <c r="AB16" s="171">
        <f t="shared" si="2"/>
        <v>29.600315333333331</v>
      </c>
      <c r="AC16" s="171" t="e">
        <f>(((AA16*#REF!)/52))+((AB16*#REF!)/52)</f>
        <v>#REF!</v>
      </c>
      <c r="AD16" s="171" t="e">
        <f t="shared" si="3"/>
        <v>#REF!</v>
      </c>
      <c r="AE16" s="169">
        <v>27.358750000000001</v>
      </c>
      <c r="AF16" s="169">
        <v>287.85820000000001</v>
      </c>
      <c r="AG16" s="251">
        <f t="shared" si="4"/>
        <v>6447.9329087142678</v>
      </c>
      <c r="AH16" s="251">
        <f t="shared" si="5"/>
        <v>469767816.29074919</v>
      </c>
      <c r="AI16" s="206"/>
      <c r="AJ16" s="459"/>
      <c r="AK16" s="462"/>
      <c r="AL16" s="200"/>
    </row>
    <row r="17" spans="1:38" ht="25.2" customHeight="1" x14ac:dyDescent="0.35">
      <c r="A17" s="74"/>
      <c r="B17" s="74"/>
      <c r="C17" s="74"/>
      <c r="D17" s="74"/>
      <c r="E17" s="97"/>
      <c r="F17" s="184" t="s">
        <v>408</v>
      </c>
      <c r="G17" s="97">
        <f>1-G41</f>
        <v>0.95249098354925166</v>
      </c>
      <c r="H17" s="114">
        <f>C28*G17</f>
        <v>2752563.7978273984</v>
      </c>
      <c r="I17" s="92"/>
      <c r="J17" s="76"/>
      <c r="K17" s="76"/>
      <c r="L17" s="128"/>
      <c r="M17" s="77"/>
      <c r="N17" s="77"/>
      <c r="O17" s="77"/>
      <c r="P17" s="122"/>
      <c r="Q17" s="63"/>
      <c r="R17" s="78" t="s">
        <v>412</v>
      </c>
      <c r="S17" s="78">
        <f>(2.991602/3)*13</f>
        <v>12.963608666666666</v>
      </c>
      <c r="T17" s="118"/>
      <c r="U17" s="165"/>
      <c r="V17" s="165"/>
      <c r="W17" s="164"/>
      <c r="X17" s="171"/>
      <c r="Y17" s="171"/>
      <c r="Z17" s="171"/>
      <c r="AA17" s="171"/>
      <c r="AB17" s="229"/>
      <c r="AC17" s="229"/>
      <c r="AD17" s="229"/>
      <c r="AE17" s="171"/>
      <c r="AF17" s="171"/>
      <c r="AG17" s="253"/>
      <c r="AH17" s="253"/>
      <c r="AI17" s="206"/>
      <c r="AJ17" s="459"/>
      <c r="AK17" s="462"/>
      <c r="AL17" s="201">
        <v>0.36969999999999997</v>
      </c>
    </row>
    <row r="18" spans="1:38" ht="25.2" customHeight="1" x14ac:dyDescent="0.4">
      <c r="A18" s="74"/>
      <c r="B18" s="74"/>
      <c r="C18" s="74"/>
      <c r="D18" s="74"/>
      <c r="E18" s="98"/>
      <c r="F18" s="75" t="s">
        <v>412</v>
      </c>
      <c r="G18" s="157">
        <f>(0.05019607/3)*13</f>
        <v>0.21751630333333336</v>
      </c>
      <c r="H18" s="157"/>
      <c r="I18" s="92"/>
      <c r="J18" s="76"/>
      <c r="K18" s="76"/>
      <c r="L18" s="128"/>
      <c r="M18" s="62"/>
      <c r="N18" s="62"/>
      <c r="O18" s="62"/>
      <c r="P18" s="123"/>
      <c r="Q18" s="78"/>
      <c r="R18" s="79"/>
      <c r="S18" s="78"/>
      <c r="T18" s="118"/>
      <c r="U18" s="165"/>
      <c r="V18" s="165"/>
      <c r="W18" s="164"/>
      <c r="X18" s="171"/>
      <c r="Y18" s="171"/>
      <c r="Z18" s="171"/>
      <c r="AA18" s="171"/>
      <c r="AB18" s="171"/>
      <c r="AC18" s="171"/>
      <c r="AD18" s="171"/>
      <c r="AE18" s="171"/>
      <c r="AF18" s="171"/>
      <c r="AG18" s="251"/>
      <c r="AH18" s="251"/>
      <c r="AI18" s="206"/>
      <c r="AJ18" s="459"/>
      <c r="AK18" s="462"/>
      <c r="AL18" s="200"/>
    </row>
    <row r="19" spans="1:38" ht="25.2" customHeight="1" x14ac:dyDescent="0.4">
      <c r="A19" s="74"/>
      <c r="B19" s="74"/>
      <c r="C19" s="74"/>
      <c r="D19" s="74"/>
      <c r="E19" s="98"/>
      <c r="F19" s="75"/>
      <c r="G19" s="75"/>
      <c r="H19" s="131"/>
      <c r="I19" s="92"/>
      <c r="J19" s="76"/>
      <c r="K19" s="76"/>
      <c r="L19" s="128"/>
      <c r="M19" s="62"/>
      <c r="N19" s="62"/>
      <c r="O19" s="62"/>
      <c r="P19" s="123"/>
      <c r="Q19" s="80"/>
      <c r="R19" s="188" t="s">
        <v>408</v>
      </c>
      <c r="S19" s="80">
        <f>1-S22</f>
        <v>0.84934185272558294</v>
      </c>
      <c r="T19" s="117">
        <f>P21*S19</f>
        <v>8253.6908795209947</v>
      </c>
      <c r="U19" s="170">
        <f>G17*K24*O21*S19</f>
        <v>2.8560886217974617E-3</v>
      </c>
      <c r="V19" s="168">
        <f>S20+O22+K25+G18</f>
        <v>15.748689970000001</v>
      </c>
      <c r="W19" s="168">
        <f>52-V19</f>
        <v>36.251310029999999</v>
      </c>
      <c r="X19" s="169" t="e">
        <f>(((V19*#REF!)/52))+((W19*#REF!)/52)</f>
        <v>#REF!</v>
      </c>
      <c r="Y19" s="169" t="e">
        <f t="shared" si="1"/>
        <v>#REF!</v>
      </c>
      <c r="Z19" s="208">
        <f>T19</f>
        <v>8253.6908795209947</v>
      </c>
      <c r="AA19" s="169">
        <f>(2.416853/12)*52</f>
        <v>10.473029666666667</v>
      </c>
      <c r="AB19" s="171">
        <f t="shared" si="2"/>
        <v>41.526970333333331</v>
      </c>
      <c r="AC19" s="171" t="e">
        <f>(((AA19*#REF!)/52))+((AB19*#REF!)/52)</f>
        <v>#REF!</v>
      </c>
      <c r="AD19" s="171" t="e">
        <f t="shared" si="3"/>
        <v>#REF!</v>
      </c>
      <c r="AE19" s="169">
        <v>30</v>
      </c>
      <c r="AF19" s="169">
        <v>257.5865</v>
      </c>
      <c r="AG19" s="251">
        <f t="shared" si="4"/>
        <v>2697.7110562328335</v>
      </c>
      <c r="AH19" s="251">
        <f t="shared" si="5"/>
        <v>22266073.140411887</v>
      </c>
      <c r="AI19" s="206"/>
      <c r="AJ19" s="459"/>
      <c r="AK19" s="462"/>
      <c r="AL19" s="202"/>
    </row>
    <row r="20" spans="1:38" ht="25.2" customHeight="1" x14ac:dyDescent="0.4">
      <c r="A20" s="74"/>
      <c r="B20" s="74"/>
      <c r="C20" s="74"/>
      <c r="D20" s="74"/>
      <c r="E20" s="98"/>
      <c r="F20" s="75"/>
      <c r="G20" s="75"/>
      <c r="H20" s="131"/>
      <c r="I20" s="92"/>
      <c r="J20" s="76"/>
      <c r="K20" s="76"/>
      <c r="L20" s="128"/>
      <c r="M20" s="62"/>
      <c r="N20" s="99"/>
      <c r="O20" s="62"/>
      <c r="P20" s="123"/>
      <c r="Q20" s="82"/>
      <c r="R20" s="78" t="s">
        <v>412</v>
      </c>
      <c r="S20" s="78">
        <f>(0/3)*13</f>
        <v>0</v>
      </c>
      <c r="T20" s="118"/>
      <c r="U20" s="165"/>
      <c r="V20" s="165"/>
      <c r="W20" s="164"/>
      <c r="X20" s="171"/>
      <c r="Y20" s="171"/>
      <c r="Z20" s="209"/>
      <c r="AA20" s="171"/>
      <c r="AB20" s="229"/>
      <c r="AC20" s="229"/>
      <c r="AD20" s="229"/>
      <c r="AE20" s="171"/>
      <c r="AF20" s="171"/>
      <c r="AG20" s="253"/>
      <c r="AH20" s="253"/>
      <c r="AI20" s="206"/>
      <c r="AJ20" s="459" t="s">
        <v>407</v>
      </c>
      <c r="AK20" s="466">
        <f>$U$10+$U$16+$U$22+$U$34+$U$28+$U$40+$U$46+$U$52</f>
        <v>0.10297932654597067</v>
      </c>
      <c r="AL20" s="203"/>
    </row>
    <row r="21" spans="1:38" ht="25.2" customHeight="1" x14ac:dyDescent="0.4">
      <c r="A21" s="74"/>
      <c r="B21" s="74"/>
      <c r="C21" s="74"/>
      <c r="D21" s="74"/>
      <c r="E21" s="98"/>
      <c r="F21" s="75"/>
      <c r="G21" s="75"/>
      <c r="H21" s="131"/>
      <c r="I21" s="92"/>
      <c r="J21" s="76"/>
      <c r="K21" s="76"/>
      <c r="L21" s="128"/>
      <c r="M21" s="83"/>
      <c r="N21" s="187" t="s">
        <v>408</v>
      </c>
      <c r="O21" s="83">
        <f>1-O27</f>
        <v>0.14795438589964705</v>
      </c>
      <c r="P21" s="116">
        <f>L24*O21</f>
        <v>9717.748928814075</v>
      </c>
      <c r="Q21" s="82"/>
      <c r="R21" s="79"/>
      <c r="S21" s="78"/>
      <c r="T21" s="118"/>
      <c r="U21" s="165"/>
      <c r="V21" s="165"/>
      <c r="W21" s="164"/>
      <c r="X21" s="171"/>
      <c r="Y21" s="171"/>
      <c r="Z21" s="209"/>
      <c r="AA21" s="171"/>
      <c r="AB21" s="171"/>
      <c r="AC21" s="171"/>
      <c r="AD21" s="171"/>
      <c r="AE21" s="171"/>
      <c r="AF21" s="171"/>
      <c r="AG21" s="251"/>
      <c r="AH21" s="251"/>
      <c r="AI21" s="206"/>
      <c r="AJ21" s="459"/>
      <c r="AK21" s="460"/>
      <c r="AL21" s="200"/>
    </row>
    <row r="22" spans="1:38" ht="25.2" customHeight="1" x14ac:dyDescent="0.4">
      <c r="A22" s="74"/>
      <c r="B22" s="74"/>
      <c r="C22" s="74"/>
      <c r="D22" s="74"/>
      <c r="E22" s="98"/>
      <c r="F22" s="75"/>
      <c r="G22" s="75"/>
      <c r="H22" s="131"/>
      <c r="I22" s="92"/>
      <c r="J22" s="76"/>
      <c r="K22" s="76"/>
      <c r="L22" s="128"/>
      <c r="M22" s="85"/>
      <c r="N22" s="77" t="s">
        <v>412</v>
      </c>
      <c r="O22" s="77">
        <f>(1.298437/3)*13</f>
        <v>5.6265603333333338</v>
      </c>
      <c r="P22" s="122"/>
      <c r="Q22" s="86"/>
      <c r="R22" s="188" t="s">
        <v>396</v>
      </c>
      <c r="S22">
        <v>0.15065814727441701</v>
      </c>
      <c r="T22" s="117">
        <f>P21*S22</f>
        <v>1464.058049293079</v>
      </c>
      <c r="U22" s="170">
        <f>G17*K24*O21*S22</f>
        <v>5.0661935336250726E-4</v>
      </c>
      <c r="V22" s="168">
        <f>S23+O22+K25+G18</f>
        <v>27.091380636666667</v>
      </c>
      <c r="W22" s="168">
        <f>52-V22</f>
        <v>24.908619363333333</v>
      </c>
      <c r="X22" s="169" t="e">
        <f>(((V22*#REF!)/52))+((W22*#REF!)/52)</f>
        <v>#REF!</v>
      </c>
      <c r="Y22" s="169" t="e">
        <f t="shared" si="1"/>
        <v>#REF!</v>
      </c>
      <c r="Z22" s="208">
        <f>T22</f>
        <v>1464.058049293079</v>
      </c>
      <c r="AA22" s="169">
        <f>(6.704897/12)*52</f>
        <v>29.054553666666667</v>
      </c>
      <c r="AB22" s="171">
        <f t="shared" si="2"/>
        <v>22.945446333333333</v>
      </c>
      <c r="AC22" s="171" t="e">
        <f>(((AA22*#REF!)/52))+((AB22*#REF!)/52)</f>
        <v>#REF!</v>
      </c>
      <c r="AD22" s="171" t="e">
        <f t="shared" si="3"/>
        <v>#REF!</v>
      </c>
      <c r="AE22" s="169">
        <v>28.07169</v>
      </c>
      <c r="AF22" s="169">
        <v>187.31620000000001</v>
      </c>
      <c r="AG22" s="251">
        <f t="shared" si="4"/>
        <v>5442.3885855360668</v>
      </c>
      <c r="AH22" s="251">
        <f t="shared" si="5"/>
        <v>7967972.8160348535</v>
      </c>
      <c r="AI22" s="206"/>
      <c r="AJ22" s="459"/>
      <c r="AK22" s="460"/>
      <c r="AL22" s="200"/>
    </row>
    <row r="23" spans="1:38" ht="25.2" customHeight="1" x14ac:dyDescent="0.35">
      <c r="A23" s="74"/>
      <c r="B23" s="74"/>
      <c r="C23" s="74"/>
      <c r="D23" s="74"/>
      <c r="E23" s="98"/>
      <c r="F23" s="75"/>
      <c r="G23" s="75"/>
      <c r="H23" s="131"/>
      <c r="I23" s="92"/>
      <c r="J23" s="87"/>
      <c r="K23" s="76"/>
      <c r="L23" s="128"/>
      <c r="M23" s="85"/>
      <c r="N23" s="77"/>
      <c r="O23" s="77"/>
      <c r="P23" s="122"/>
      <c r="Q23" s="78"/>
      <c r="R23" s="78" t="s">
        <v>412</v>
      </c>
      <c r="S23" s="78">
        <f>(2.617544/3)*13</f>
        <v>11.342690666666666</v>
      </c>
      <c r="T23" s="118"/>
      <c r="U23" s="165"/>
      <c r="V23" s="165"/>
      <c r="W23" s="164"/>
      <c r="X23" s="171"/>
      <c r="Y23" s="171"/>
      <c r="Z23" s="209"/>
      <c r="AA23" s="171"/>
      <c r="AB23" s="229"/>
      <c r="AC23" s="229"/>
      <c r="AD23" s="229"/>
      <c r="AE23" s="171"/>
      <c r="AF23" s="171"/>
      <c r="AG23" s="253"/>
      <c r="AH23" s="253"/>
      <c r="AI23" s="206"/>
      <c r="AJ23" s="459"/>
      <c r="AK23" s="460"/>
      <c r="AL23" s="201">
        <v>0.23549999999999999</v>
      </c>
    </row>
    <row r="24" spans="1:38" ht="25.2" customHeight="1" x14ac:dyDescent="0.4">
      <c r="A24" s="74"/>
      <c r="B24" s="74"/>
      <c r="C24" s="74"/>
      <c r="D24" s="74"/>
      <c r="E24" s="98"/>
      <c r="F24" s="75"/>
      <c r="G24" s="75"/>
      <c r="H24" s="131"/>
      <c r="I24" s="101"/>
      <c r="J24" s="186" t="s">
        <v>396</v>
      </c>
      <c r="K24">
        <v>2.3861648112774098E-2</v>
      </c>
      <c r="L24" s="115">
        <f>H17*K24</f>
        <v>65680.708751718441</v>
      </c>
      <c r="M24" s="85"/>
      <c r="N24" s="77"/>
      <c r="O24" s="77"/>
      <c r="P24" s="173"/>
      <c r="Q24" s="78"/>
      <c r="R24" s="79"/>
      <c r="S24" s="78"/>
      <c r="T24" s="118"/>
      <c r="U24" s="165"/>
      <c r="V24" s="165"/>
      <c r="W24" s="164"/>
      <c r="X24" s="171"/>
      <c r="Y24" s="171"/>
      <c r="Z24" s="209"/>
      <c r="AA24" s="171"/>
      <c r="AB24" s="171"/>
      <c r="AC24" s="171"/>
      <c r="AD24" s="171"/>
      <c r="AE24" s="171"/>
      <c r="AF24" s="171"/>
      <c r="AG24" s="251"/>
      <c r="AH24" s="251"/>
      <c r="AI24" s="206"/>
      <c r="AJ24" s="459"/>
      <c r="AK24" s="460"/>
      <c r="AL24" s="200"/>
    </row>
    <row r="25" spans="1:38" ht="25.2" customHeight="1" x14ac:dyDescent="0.4">
      <c r="A25" s="74"/>
      <c r="B25" s="74"/>
      <c r="C25" s="74"/>
      <c r="D25" s="74"/>
      <c r="E25" s="98"/>
      <c r="F25" s="75"/>
      <c r="G25" s="75"/>
      <c r="H25" s="131"/>
      <c r="I25" s="76"/>
      <c r="J25" s="76" t="s">
        <v>412</v>
      </c>
      <c r="K25" s="76">
        <f>(2.28568/3)*13</f>
        <v>9.9046133333333337</v>
      </c>
      <c r="L25" s="128"/>
      <c r="M25" s="85"/>
      <c r="N25" s="77"/>
      <c r="O25" s="77"/>
      <c r="P25" s="122"/>
      <c r="Q25" s="80"/>
      <c r="R25" s="188" t="s">
        <v>408</v>
      </c>
      <c r="S25" s="80">
        <f>1-S28</f>
        <v>0.205336691826558</v>
      </c>
      <c r="T25" s="117">
        <f>P27*S25</f>
        <v>11491.249034857759</v>
      </c>
      <c r="U25" s="170">
        <f>G17*K24*O27*S25</f>
        <v>3.9764059616202918E-3</v>
      </c>
      <c r="V25" s="168">
        <f>S26+O28+K25+G18</f>
        <v>22.21671863666667</v>
      </c>
      <c r="W25" s="168">
        <f>52-V25</f>
        <v>29.78328136333333</v>
      </c>
      <c r="X25" s="169" t="e">
        <f>(((V25*#REF!)/52))+((W25*#REF!)/52)</f>
        <v>#REF!</v>
      </c>
      <c r="Y25" s="169" t="e">
        <f t="shared" si="1"/>
        <v>#REF!</v>
      </c>
      <c r="Z25" s="208">
        <f>T25</f>
        <v>11491.249034857759</v>
      </c>
      <c r="AA25" s="169">
        <v>0</v>
      </c>
      <c r="AB25" s="171">
        <f t="shared" si="2"/>
        <v>52</v>
      </c>
      <c r="AC25" s="171" t="e">
        <f>(((AA25*#REF!)/52))+((AB25*#REF!)/52)</f>
        <v>#REF!</v>
      </c>
      <c r="AD25" s="171" t="e">
        <f t="shared" si="3"/>
        <v>#REF!</v>
      </c>
      <c r="AE25" s="169">
        <v>0</v>
      </c>
      <c r="AF25" s="169">
        <v>0</v>
      </c>
      <c r="AG25" s="251">
        <f t="shared" si="4"/>
        <v>0</v>
      </c>
      <c r="AH25" s="251">
        <f t="shared" si="5"/>
        <v>0</v>
      </c>
      <c r="AI25" s="206"/>
      <c r="AJ25" s="459"/>
      <c r="AK25" s="460"/>
      <c r="AL25" s="202"/>
    </row>
    <row r="26" spans="1:38" ht="25.2" customHeight="1" x14ac:dyDescent="0.4">
      <c r="A26" s="74"/>
      <c r="B26" s="74"/>
      <c r="C26" s="419"/>
      <c r="D26" s="74"/>
      <c r="E26" s="98"/>
      <c r="F26" s="75"/>
      <c r="G26" s="75"/>
      <c r="H26" s="131"/>
      <c r="I26" s="76"/>
      <c r="J26" s="76"/>
      <c r="K26" s="76"/>
      <c r="L26" s="128"/>
      <c r="M26" s="85"/>
      <c r="N26" s="81"/>
      <c r="O26" s="77"/>
      <c r="P26" s="122"/>
      <c r="Q26" s="82"/>
      <c r="R26" s="78" t="s">
        <v>412</v>
      </c>
      <c r="S26" s="78">
        <f>(0/3)*13</f>
        <v>0</v>
      </c>
      <c r="T26" s="118"/>
      <c r="U26" s="165"/>
      <c r="V26" s="165"/>
      <c r="W26" s="164"/>
      <c r="X26" s="171"/>
      <c r="Y26" s="171"/>
      <c r="Z26" s="209"/>
      <c r="AA26" s="171"/>
      <c r="AB26" s="229"/>
      <c r="AC26" s="229"/>
      <c r="AD26" s="229"/>
      <c r="AE26" s="171"/>
      <c r="AF26" s="171"/>
      <c r="AG26" s="253"/>
      <c r="AH26" s="253"/>
      <c r="AI26" s="206"/>
      <c r="AJ26" s="459" t="s">
        <v>419</v>
      </c>
      <c r="AK26" s="463">
        <f>IF(AA7&gt;=13,U7,0)+IF(AA10&gt;=13,U10,0)+IF(AA13&gt;=13,U13,0)+IF(AA16&gt;=13,U16,0)+IF(AA19&gt;=13,U19,0)+IF(AA22&gt;=13,U22,0)+IF(AA25&gt;=13,U25,0)+IF(AA28&gt;=13,U28,0)+IF(AA31&gt;=13,U31,0)+IF(AA34&gt;=13,U34,0)+IF(AA37&gt;=13,U37,0)+IF(AA40&gt;=13,U40,0)+IF(AA43&gt;=13,U43,0)+IF(AA46&gt;=13,U46,0)+IF(AA49&gt;=13,U49,0)+IF(AA52&gt;=13,U52,0)</f>
        <v>9.3757206969996371E-2</v>
      </c>
      <c r="AL26" s="203"/>
    </row>
    <row r="27" spans="1:38" ht="25.2" customHeight="1" x14ac:dyDescent="0.4">
      <c r="A27" s="74"/>
      <c r="B27" s="103"/>
      <c r="C27" s="74"/>
      <c r="D27" s="74"/>
      <c r="E27" s="98"/>
      <c r="F27" s="75"/>
      <c r="G27" s="75"/>
      <c r="H27" s="131"/>
      <c r="I27" s="76"/>
      <c r="J27" s="76"/>
      <c r="K27" s="76"/>
      <c r="L27" s="128"/>
      <c r="M27" s="93"/>
      <c r="N27" s="187" t="s">
        <v>396</v>
      </c>
      <c r="O27">
        <v>0.85204561410035295</v>
      </c>
      <c r="P27" s="116">
        <f>L24*O27</f>
        <v>55962.959822904362</v>
      </c>
      <c r="Q27" s="82"/>
      <c r="R27" s="79"/>
      <c r="S27" s="78"/>
      <c r="T27" s="118"/>
      <c r="U27" s="165"/>
      <c r="V27" s="165"/>
      <c r="W27" s="164"/>
      <c r="X27" s="171"/>
      <c r="Y27" s="171"/>
      <c r="Z27" s="209"/>
      <c r="AA27" s="171"/>
      <c r="AB27" s="171"/>
      <c r="AC27" s="171"/>
      <c r="AD27" s="171"/>
      <c r="AE27" s="171"/>
      <c r="AF27" s="171"/>
      <c r="AG27" s="251"/>
      <c r="AH27" s="251"/>
      <c r="AI27" s="206"/>
      <c r="AJ27" s="459"/>
      <c r="AK27" s="464"/>
      <c r="AL27" s="200"/>
    </row>
    <row r="28" spans="1:38" ht="25.2" customHeight="1" x14ac:dyDescent="0.4">
      <c r="A28" s="104"/>
      <c r="B28" s="185" t="s">
        <v>408</v>
      </c>
      <c r="C28" s="119">
        <f>'Tree Total'!C28</f>
        <v>2889858.1145309792</v>
      </c>
      <c r="D28" s="105"/>
      <c r="E28" s="98"/>
      <c r="F28" s="75"/>
      <c r="G28" s="75"/>
      <c r="H28" s="131"/>
      <c r="I28" s="76"/>
      <c r="J28" s="76"/>
      <c r="K28" s="76"/>
      <c r="L28" s="128"/>
      <c r="M28" s="77"/>
      <c r="N28" s="77" t="s">
        <v>412</v>
      </c>
      <c r="O28" s="77">
        <f>(2.791059/3)*13</f>
        <v>12.094589000000001</v>
      </c>
      <c r="P28" s="122"/>
      <c r="Q28" s="86"/>
      <c r="R28" s="188" t="s">
        <v>396</v>
      </c>
      <c r="S28">
        <v>0.794663308173442</v>
      </c>
      <c r="T28" s="117">
        <f>P27*S28</f>
        <v>44471.710788046599</v>
      </c>
      <c r="U28" s="170">
        <f>G17*K24*O27*S28</f>
        <v>1.5388890743262084E-2</v>
      </c>
      <c r="V28" s="168">
        <f>S29+O28+K25+G18</f>
        <v>35.216718636666663</v>
      </c>
      <c r="W28" s="168">
        <f>52-V28</f>
        <v>16.783281363333337</v>
      </c>
      <c r="X28" s="169" t="e">
        <f>(((V28*#REF!)/52))+((W28*#REF!)/52)</f>
        <v>#REF!</v>
      </c>
      <c r="Y28" s="169" t="e">
        <f t="shared" si="1"/>
        <v>#REF!</v>
      </c>
      <c r="Z28" s="208">
        <f>T28</f>
        <v>44471.710788046599</v>
      </c>
      <c r="AA28" s="169">
        <f>(8.147443/12)*52</f>
        <v>35.305586333333338</v>
      </c>
      <c r="AB28" s="171">
        <f t="shared" si="2"/>
        <v>16.694413666666662</v>
      </c>
      <c r="AC28" s="171" t="e">
        <f>(((AA28*#REF!)/52))+((AB28*#REF!)/52)</f>
        <v>#REF!</v>
      </c>
      <c r="AD28" s="171" t="e">
        <f t="shared" si="3"/>
        <v>#REF!</v>
      </c>
      <c r="AE28" s="169">
        <v>31.495200000000001</v>
      </c>
      <c r="AF28" s="169">
        <v>359.46210000000002</v>
      </c>
      <c r="AG28" s="251">
        <f t="shared" si="4"/>
        <v>12691.020205111303</v>
      </c>
      <c r="AH28" s="251">
        <f t="shared" si="5"/>
        <v>564391380.16696572</v>
      </c>
      <c r="AI28" s="206"/>
      <c r="AJ28" s="459"/>
      <c r="AK28" s="464"/>
      <c r="AL28" s="200"/>
    </row>
    <row r="29" spans="1:38" ht="25.2" customHeight="1" x14ac:dyDescent="0.35">
      <c r="A29" s="74"/>
      <c r="B29" s="74" t="s">
        <v>412</v>
      </c>
      <c r="C29" s="74">
        <f>(0.2174158/3)*13</f>
        <v>0.94213513333333332</v>
      </c>
      <c r="D29" s="74"/>
      <c r="E29" s="98"/>
      <c r="F29" s="75"/>
      <c r="G29" s="75"/>
      <c r="H29" s="131"/>
      <c r="I29" s="76"/>
      <c r="J29" s="76"/>
      <c r="K29" s="76"/>
      <c r="L29" s="128"/>
      <c r="M29" s="77"/>
      <c r="N29" s="77"/>
      <c r="O29" s="77"/>
      <c r="P29" s="122"/>
      <c r="Q29" s="78"/>
      <c r="R29" s="78" t="s">
        <v>412</v>
      </c>
      <c r="S29" s="78">
        <f>(3/3)*13</f>
        <v>13</v>
      </c>
      <c r="T29" s="118"/>
      <c r="U29" s="165"/>
      <c r="V29" s="165"/>
      <c r="W29" s="164"/>
      <c r="X29" s="171"/>
      <c r="Y29" s="171"/>
      <c r="Z29" s="209"/>
      <c r="AA29" s="171"/>
      <c r="AB29" s="229"/>
      <c r="AC29" s="229"/>
      <c r="AD29" s="229"/>
      <c r="AE29" s="171"/>
      <c r="AF29" s="171"/>
      <c r="AG29" s="253"/>
      <c r="AH29" s="253"/>
      <c r="AI29" s="206"/>
      <c r="AJ29" s="459"/>
      <c r="AK29" s="464"/>
      <c r="AL29" s="201">
        <v>0.22</v>
      </c>
    </row>
    <row r="30" spans="1:38" ht="25.2" customHeight="1" x14ac:dyDescent="0.4">
      <c r="A30" s="74"/>
      <c r="B30" s="74"/>
      <c r="C30" s="74"/>
      <c r="D30" s="74"/>
      <c r="E30" s="98"/>
      <c r="F30" s="75"/>
      <c r="G30" s="75"/>
      <c r="H30" s="131"/>
      <c r="I30" s="76"/>
      <c r="J30" s="76"/>
      <c r="K30" s="76"/>
      <c r="L30" s="128"/>
      <c r="M30" s="77"/>
      <c r="N30" s="77"/>
      <c r="O30" s="77"/>
      <c r="P30" s="122"/>
      <c r="Q30" s="78"/>
      <c r="R30" s="79"/>
      <c r="S30" s="78"/>
      <c r="T30" s="118"/>
      <c r="U30" s="165"/>
      <c r="V30" s="165"/>
      <c r="W30" s="164"/>
      <c r="X30" s="171"/>
      <c r="Y30" s="171"/>
      <c r="Z30" s="209"/>
      <c r="AA30" s="171"/>
      <c r="AB30" s="171"/>
      <c r="AC30" s="171"/>
      <c r="AD30" s="171"/>
      <c r="AE30" s="171"/>
      <c r="AF30" s="171"/>
      <c r="AG30" s="251"/>
      <c r="AH30" s="251"/>
      <c r="AI30" s="206"/>
      <c r="AJ30" s="459"/>
      <c r="AK30" s="464"/>
      <c r="AL30" s="200"/>
    </row>
    <row r="31" spans="1:38" ht="25.2" customHeight="1" x14ac:dyDescent="0.4">
      <c r="A31" s="74"/>
      <c r="B31" s="74"/>
      <c r="C31" s="74"/>
      <c r="D31" s="74"/>
      <c r="E31" s="98"/>
      <c r="F31" s="75"/>
      <c r="G31" s="75"/>
      <c r="H31" s="175"/>
      <c r="I31" s="76"/>
      <c r="J31" s="76"/>
      <c r="K31" s="76"/>
      <c r="L31" s="128"/>
      <c r="M31" s="77"/>
      <c r="N31" s="77"/>
      <c r="O31" s="77"/>
      <c r="P31" s="122"/>
      <c r="Q31" s="80"/>
      <c r="R31" s="188" t="s">
        <v>408</v>
      </c>
      <c r="S31" s="80">
        <f>1-S34</f>
        <v>0.73696208503667804</v>
      </c>
      <c r="T31" s="117">
        <f>P33*S31</f>
        <v>22098.513162945372</v>
      </c>
      <c r="U31" s="170">
        <f>G41*K36*O33*S31</f>
        <v>7.6469197749979966E-3</v>
      </c>
      <c r="V31" s="168">
        <f>S32+O34+K37+G42</f>
        <v>15.725022300000001</v>
      </c>
      <c r="W31" s="168">
        <f>52-V31</f>
        <v>36.274977700000001</v>
      </c>
      <c r="X31" s="169" t="e">
        <f>(((V31*#REF!)/52))+((W31*#REF!)/52)</f>
        <v>#REF!</v>
      </c>
      <c r="Y31" s="169" t="e">
        <f t="shared" si="1"/>
        <v>#REF!</v>
      </c>
      <c r="Z31" s="208">
        <f>T31</f>
        <v>22098.513162945372</v>
      </c>
      <c r="AA31" s="169">
        <f>(3.333094/12)*52</f>
        <v>14.443407333333333</v>
      </c>
      <c r="AB31" s="171">
        <f t="shared" si="2"/>
        <v>37.556592666666667</v>
      </c>
      <c r="AC31" s="171" t="e">
        <f>(((AA31*#REF!)/52))+((AB31*#REF!)/52)</f>
        <v>#REF!</v>
      </c>
      <c r="AD31" s="171" t="e">
        <f t="shared" si="3"/>
        <v>#REF!</v>
      </c>
      <c r="AE31" s="169">
        <v>30.49174</v>
      </c>
      <c r="AF31" s="169">
        <v>221.94630000000001</v>
      </c>
      <c r="AG31" s="251">
        <f t="shared" si="4"/>
        <v>3205.6608170262002</v>
      </c>
      <c r="AH31" s="251">
        <f t="shared" si="5"/>
        <v>70840337.760991707</v>
      </c>
      <c r="AI31" s="206"/>
      <c r="AJ31" s="459"/>
      <c r="AK31" s="465"/>
      <c r="AL31" s="204"/>
    </row>
    <row r="32" spans="1:38" ht="25.2" customHeight="1" x14ac:dyDescent="0.35">
      <c r="A32" s="74"/>
      <c r="B32" s="74"/>
      <c r="C32" s="74"/>
      <c r="D32" s="74"/>
      <c r="E32" s="98"/>
      <c r="F32" s="75"/>
      <c r="G32" s="75"/>
      <c r="H32" s="131"/>
      <c r="I32" s="76"/>
      <c r="J32" s="76"/>
      <c r="K32" s="76"/>
      <c r="L32" s="128"/>
      <c r="M32" s="77"/>
      <c r="N32" s="81"/>
      <c r="O32" s="77"/>
      <c r="P32" s="122"/>
      <c r="Q32" s="82"/>
      <c r="R32" s="78" t="s">
        <v>412</v>
      </c>
      <c r="S32" s="78">
        <f>(0.425414/3)*13</f>
        <v>1.8434606666666666</v>
      </c>
      <c r="T32" s="118"/>
      <c r="U32" s="165"/>
      <c r="V32" s="165"/>
      <c r="W32" s="164"/>
      <c r="X32" s="171"/>
      <c r="Y32" s="171"/>
      <c r="Z32" s="209"/>
      <c r="AA32" s="171"/>
      <c r="AB32" s="229"/>
      <c r="AC32" s="229"/>
      <c r="AD32" s="229"/>
      <c r="AE32" s="171"/>
      <c r="AF32" s="171"/>
      <c r="AG32" s="253"/>
      <c r="AH32" s="253"/>
      <c r="AI32" s="206"/>
      <c r="AJ32" s="64"/>
      <c r="AK32" s="64"/>
    </row>
    <row r="33" spans="1:37" ht="25.2" customHeight="1" x14ac:dyDescent="0.35">
      <c r="A33" s="74"/>
      <c r="B33" s="74"/>
      <c r="C33" s="74"/>
      <c r="D33" s="74"/>
      <c r="E33" s="98"/>
      <c r="F33" s="75"/>
      <c r="G33" s="75"/>
      <c r="H33" s="131"/>
      <c r="I33" s="76"/>
      <c r="J33" s="76"/>
      <c r="K33" s="76"/>
      <c r="L33" s="128"/>
      <c r="M33" s="83"/>
      <c r="N33" s="187" t="s">
        <v>408</v>
      </c>
      <c r="O33" s="83">
        <f>1-O39</f>
        <v>0.83207412452095697</v>
      </c>
      <c r="P33" s="116">
        <f>L36*O33</f>
        <v>29985.956688457787</v>
      </c>
      <c r="Q33" s="82"/>
      <c r="R33" s="79"/>
      <c r="S33" s="78"/>
      <c r="T33" s="118"/>
      <c r="U33" s="165"/>
      <c r="V33" s="165"/>
      <c r="W33" s="164"/>
      <c r="X33" s="171"/>
      <c r="Y33" s="171"/>
      <c r="Z33" s="209"/>
      <c r="AA33" s="171"/>
      <c r="AB33" s="171"/>
      <c r="AC33" s="171"/>
      <c r="AD33" s="171"/>
      <c r="AE33" s="171"/>
      <c r="AF33" s="171"/>
      <c r="AG33" s="251"/>
      <c r="AH33" s="251"/>
      <c r="AI33" s="206"/>
      <c r="AJ33" s="64"/>
      <c r="AK33" s="64"/>
    </row>
    <row r="34" spans="1:37" ht="25.2" customHeight="1" x14ac:dyDescent="0.35">
      <c r="A34" s="74"/>
      <c r="B34" s="74"/>
      <c r="C34" s="74"/>
      <c r="D34" s="74"/>
      <c r="E34" s="98"/>
      <c r="F34" s="75"/>
      <c r="G34" s="75"/>
      <c r="H34" s="131"/>
      <c r="I34" s="76"/>
      <c r="J34" s="76"/>
      <c r="K34" s="76"/>
      <c r="L34" s="128"/>
      <c r="M34" s="85"/>
      <c r="N34" s="77" t="s">
        <v>412</v>
      </c>
      <c r="O34" s="77">
        <f>(0/3)*13</f>
        <v>0</v>
      </c>
      <c r="P34" s="122"/>
      <c r="Q34" s="86"/>
      <c r="R34" s="188" t="s">
        <v>396</v>
      </c>
      <c r="S34">
        <v>0.26303791496332202</v>
      </c>
      <c r="T34" s="117">
        <f>P33*S34</f>
        <v>7887.4435255124163</v>
      </c>
      <c r="U34" s="170">
        <f>G41*K36*O33*S34</f>
        <v>2.7293532114439256E-3</v>
      </c>
      <c r="V34" s="168">
        <f>S35+O34+K37+G42</f>
        <v>25.759206633333335</v>
      </c>
      <c r="W34" s="168">
        <f>52-V34</f>
        <v>26.240793366666665</v>
      </c>
      <c r="X34" s="169" t="e">
        <f>(((V34*#REF!)/52))+((W34*#REF!)/52)</f>
        <v>#REF!</v>
      </c>
      <c r="Y34" s="169" t="e">
        <f t="shared" si="1"/>
        <v>#REF!</v>
      </c>
      <c r="Z34" s="208">
        <f>T34</f>
        <v>7887.4435255124163</v>
      </c>
      <c r="AA34" s="169">
        <f>(7.151758/12)*52</f>
        <v>30.990951333333335</v>
      </c>
      <c r="AB34" s="171">
        <f t="shared" si="2"/>
        <v>21.009048666666665</v>
      </c>
      <c r="AC34" s="171" t="e">
        <f>(((AA34*#REF!)/52))+((AB34*#REF!)/52)</f>
        <v>#REF!</v>
      </c>
      <c r="AD34" s="171" t="e">
        <f t="shared" si="3"/>
        <v>#REF!</v>
      </c>
      <c r="AE34" s="169">
        <v>35.106009999999998</v>
      </c>
      <c r="AF34" s="169">
        <v>377.84399999999999</v>
      </c>
      <c r="AG34" s="251">
        <f t="shared" si="4"/>
        <v>11709.745015592</v>
      </c>
      <c r="AH34" s="251">
        <f t="shared" si="5"/>
        <v>92359952.508632407</v>
      </c>
      <c r="AI34" s="206"/>
      <c r="AJ34" s="64"/>
      <c r="AK34" s="64"/>
    </row>
    <row r="35" spans="1:37" ht="25.2" customHeight="1" x14ac:dyDescent="0.35">
      <c r="A35" s="74"/>
      <c r="B35" s="74"/>
      <c r="C35" s="74"/>
      <c r="D35" s="74"/>
      <c r="E35" s="98"/>
      <c r="F35" s="75"/>
      <c r="G35" s="75"/>
      <c r="H35" s="131"/>
      <c r="I35" s="76"/>
      <c r="J35" s="87"/>
      <c r="K35" s="76"/>
      <c r="L35" s="128"/>
      <c r="M35" s="85"/>
      <c r="N35" s="77"/>
      <c r="O35" s="77"/>
      <c r="P35" s="122"/>
      <c r="Q35" s="78"/>
      <c r="R35" s="78" t="s">
        <v>412</v>
      </c>
      <c r="S35" s="78">
        <f>(2.740995/3)*13</f>
        <v>11.877644999999999</v>
      </c>
      <c r="T35" s="118"/>
      <c r="U35" s="165"/>
      <c r="V35" s="165"/>
      <c r="W35" s="165"/>
      <c r="X35" s="171"/>
      <c r="Y35" s="171"/>
      <c r="Z35" s="209"/>
      <c r="AA35" s="171"/>
      <c r="AB35" s="229"/>
      <c r="AC35" s="229"/>
      <c r="AD35" s="229"/>
      <c r="AE35" s="171"/>
      <c r="AF35" s="171"/>
      <c r="AG35" s="253"/>
      <c r="AH35" s="253"/>
      <c r="AI35" s="206"/>
      <c r="AJ35" s="64"/>
      <c r="AK35" s="64"/>
    </row>
    <row r="36" spans="1:37" ht="25.2" customHeight="1" x14ac:dyDescent="0.35">
      <c r="A36" s="74"/>
      <c r="B36" s="74"/>
      <c r="C36" s="74"/>
      <c r="D36" s="74"/>
      <c r="E36" s="98"/>
      <c r="F36" s="75"/>
      <c r="G36" s="75"/>
      <c r="H36" s="131"/>
      <c r="I36" s="90"/>
      <c r="J36" s="186" t="s">
        <v>408</v>
      </c>
      <c r="K36" s="90">
        <f>1-K48</f>
        <v>0.26248430038207604</v>
      </c>
      <c r="L36" s="115">
        <f>H41*K36</f>
        <v>36037.602666374645</v>
      </c>
      <c r="M36" s="85"/>
      <c r="N36" s="77"/>
      <c r="O36" s="77"/>
      <c r="P36" s="122"/>
      <c r="Q36" s="78"/>
      <c r="R36" s="79"/>
      <c r="S36" s="78"/>
      <c r="T36" s="118"/>
      <c r="U36" s="165"/>
      <c r="V36" s="165"/>
      <c r="W36" s="165"/>
      <c r="X36" s="171"/>
      <c r="Y36" s="171"/>
      <c r="Z36" s="209"/>
      <c r="AA36" s="171"/>
      <c r="AB36" s="171"/>
      <c r="AC36" s="171"/>
      <c r="AD36" s="171"/>
      <c r="AE36" s="171"/>
      <c r="AF36" s="171"/>
      <c r="AG36" s="251"/>
      <c r="AH36" s="251"/>
      <c r="AI36" s="206"/>
      <c r="AJ36" s="64"/>
      <c r="AK36" s="64"/>
    </row>
    <row r="37" spans="1:37" ht="25.2" customHeight="1" x14ac:dyDescent="0.35">
      <c r="A37" s="74"/>
      <c r="B37" s="74"/>
      <c r="C37" s="74"/>
      <c r="D37" s="74"/>
      <c r="E37" s="98"/>
      <c r="F37" s="75"/>
      <c r="G37" s="75"/>
      <c r="H37" s="131"/>
      <c r="I37" s="91"/>
      <c r="J37" s="76" t="s">
        <v>412</v>
      </c>
      <c r="K37" s="76">
        <f>(0.9661573/3)*13</f>
        <v>4.1866816333333334</v>
      </c>
      <c r="L37" s="128"/>
      <c r="M37" s="85"/>
      <c r="N37" s="77"/>
      <c r="O37" s="77"/>
      <c r="P37" s="122"/>
      <c r="Q37" s="80"/>
      <c r="R37" s="188" t="s">
        <v>408</v>
      </c>
      <c r="S37" s="80">
        <f>1-S40</f>
        <v>0.24188818597233797</v>
      </c>
      <c r="T37" s="117">
        <f>P39*S37</f>
        <v>1463.8216677451037</v>
      </c>
      <c r="U37" s="170">
        <f>G41*K36*O39*S37</f>
        <v>5.0653755642348568E-4</v>
      </c>
      <c r="V37" s="168">
        <f>S38+O40+K37+G42</f>
        <v>24.754362966666669</v>
      </c>
      <c r="W37" s="168">
        <f>52-V37</f>
        <v>27.245637033333331</v>
      </c>
      <c r="X37" s="169" t="e">
        <f>(((V37*#REF!)/52))+((W37*#REF!)/52)</f>
        <v>#REF!</v>
      </c>
      <c r="Y37" s="169" t="e">
        <f t="shared" si="1"/>
        <v>#REF!</v>
      </c>
      <c r="Z37" s="208">
        <f>T37</f>
        <v>1463.8216677451037</v>
      </c>
      <c r="AA37" s="169">
        <f>(4/12)*52</f>
        <v>17.333333333333332</v>
      </c>
      <c r="AB37" s="171">
        <f t="shared" si="2"/>
        <v>34.666666666666671</v>
      </c>
      <c r="AC37" s="171" t="e">
        <f>(((AA37*#REF!)/52))+((AB37*#REF!)/52)</f>
        <v>#REF!</v>
      </c>
      <c r="AD37" s="171" t="e">
        <f t="shared" si="3"/>
        <v>#REF!</v>
      </c>
      <c r="AE37" s="169">
        <v>33.5</v>
      </c>
      <c r="AF37" s="169">
        <v>351.1764</v>
      </c>
      <c r="AG37" s="251">
        <f t="shared" si="4"/>
        <v>6087.0575999999992</v>
      </c>
      <c r="AH37" s="251">
        <f t="shared" si="5"/>
        <v>8910366.8076925073</v>
      </c>
      <c r="AI37" s="206"/>
      <c r="AJ37" s="64"/>
      <c r="AK37" s="64"/>
    </row>
    <row r="38" spans="1:37" ht="25.2" customHeight="1" x14ac:dyDescent="0.35">
      <c r="A38" s="74"/>
      <c r="B38" s="74"/>
      <c r="C38" s="74"/>
      <c r="D38" s="74"/>
      <c r="E38" s="98"/>
      <c r="F38" s="75"/>
      <c r="G38" s="75"/>
      <c r="H38" s="131"/>
      <c r="I38" s="92"/>
      <c r="J38" s="76"/>
      <c r="K38" s="76"/>
      <c r="L38" s="128"/>
      <c r="M38" s="85"/>
      <c r="N38" s="81"/>
      <c r="O38" s="77"/>
      <c r="P38" s="122"/>
      <c r="Q38" s="82"/>
      <c r="R38" s="78" t="s">
        <v>412</v>
      </c>
      <c r="S38" s="78">
        <f>(0/3)*13</f>
        <v>0</v>
      </c>
      <c r="T38" s="118"/>
      <c r="U38" s="165"/>
      <c r="V38" s="165"/>
      <c r="W38" s="164"/>
      <c r="X38" s="171"/>
      <c r="Y38" s="171"/>
      <c r="Z38" s="209"/>
      <c r="AA38" s="171"/>
      <c r="AB38" s="229"/>
      <c r="AC38" s="229"/>
      <c r="AD38" s="229"/>
      <c r="AE38" s="171"/>
      <c r="AF38" s="171"/>
      <c r="AG38" s="253"/>
      <c r="AH38" s="253"/>
      <c r="AI38" s="206"/>
      <c r="AJ38" s="64"/>
      <c r="AK38" s="64"/>
    </row>
    <row r="39" spans="1:37" ht="25.2" customHeight="1" x14ac:dyDescent="0.35">
      <c r="A39" s="74"/>
      <c r="B39" s="74"/>
      <c r="C39" s="74"/>
      <c r="D39" s="74"/>
      <c r="E39" s="98"/>
      <c r="F39" s="75"/>
      <c r="G39" s="75"/>
      <c r="H39" s="131"/>
      <c r="I39" s="92"/>
      <c r="J39" s="76"/>
      <c r="K39" s="76"/>
      <c r="L39" s="128"/>
      <c r="M39" s="93"/>
      <c r="N39" s="187" t="s">
        <v>396</v>
      </c>
      <c r="O39">
        <v>0.167925875479043</v>
      </c>
      <c r="P39" s="116">
        <f>L36*O39</f>
        <v>6051.6459779168563</v>
      </c>
      <c r="Q39" s="82"/>
      <c r="R39" s="79"/>
      <c r="S39" s="78"/>
      <c r="T39" s="118"/>
      <c r="U39" s="165"/>
      <c r="V39" s="165"/>
      <c r="W39" s="164"/>
      <c r="X39" s="171"/>
      <c r="Y39" s="171"/>
      <c r="Z39" s="209"/>
      <c r="AA39" s="171"/>
      <c r="AB39" s="171"/>
      <c r="AC39" s="171"/>
      <c r="AD39" s="171"/>
      <c r="AE39" s="171"/>
      <c r="AF39" s="171"/>
      <c r="AG39" s="251"/>
      <c r="AH39" s="251"/>
      <c r="AI39" s="206"/>
      <c r="AJ39" s="64"/>
      <c r="AK39" s="64"/>
    </row>
    <row r="40" spans="1:37" ht="25.2" customHeight="1" x14ac:dyDescent="0.35">
      <c r="A40" s="74"/>
      <c r="B40" s="74"/>
      <c r="C40" s="74"/>
      <c r="D40" s="74"/>
      <c r="E40" s="98"/>
      <c r="F40" s="106"/>
      <c r="G40" s="75"/>
      <c r="H40" s="131"/>
      <c r="I40" s="92"/>
      <c r="J40" s="76"/>
      <c r="K40" s="76"/>
      <c r="L40" s="128"/>
      <c r="M40" s="77"/>
      <c r="N40" s="77" t="s">
        <v>412</v>
      </c>
      <c r="O40" s="77">
        <f>(2.509108/3)*13</f>
        <v>10.872801333333333</v>
      </c>
      <c r="P40" s="122"/>
      <c r="Q40" s="86"/>
      <c r="R40" s="188" t="s">
        <v>396</v>
      </c>
      <c r="S40">
        <v>0.75811181402766203</v>
      </c>
      <c r="T40" s="117">
        <f>P39*S40</f>
        <v>4587.8243101717526</v>
      </c>
      <c r="U40" s="170">
        <f>G41*K36*O39*S40</f>
        <v>1.587560402049826E-3</v>
      </c>
      <c r="V40" s="168">
        <f>S41+O40+K37+G42</f>
        <v>37.754362966666669</v>
      </c>
      <c r="W40" s="168">
        <f>52-V40</f>
        <v>14.245637033333331</v>
      </c>
      <c r="X40" s="169" t="e">
        <f>(((V40*#REF!)/52))+((W40*#REF!)/52)</f>
        <v>#REF!</v>
      </c>
      <c r="Y40" s="169" t="e">
        <f t="shared" si="1"/>
        <v>#REF!</v>
      </c>
      <c r="Z40" s="208">
        <f>T40</f>
        <v>4587.8243101717526</v>
      </c>
      <c r="AA40" s="169">
        <f>(9.17137/12)*52</f>
        <v>39.742603333333335</v>
      </c>
      <c r="AB40" s="171">
        <f t="shared" si="2"/>
        <v>12.257396666666665</v>
      </c>
      <c r="AC40" s="171" t="e">
        <f>(((AA40*#REF!)/52))+((AB40*#REF!)/52)</f>
        <v>#REF!</v>
      </c>
      <c r="AD40" s="171" t="e">
        <f t="shared" si="3"/>
        <v>#REF!</v>
      </c>
      <c r="AE40" s="169">
        <v>29.191040000000001</v>
      </c>
      <c r="AF40" s="169">
        <v>247.9622</v>
      </c>
      <c r="AG40" s="251">
        <f t="shared" si="4"/>
        <v>9854.6633562606676</v>
      </c>
      <c r="AH40" s="251">
        <f t="shared" si="5"/>
        <v>45211464.114411443</v>
      </c>
      <c r="AI40" s="206"/>
      <c r="AJ40" s="64"/>
      <c r="AK40" s="64"/>
    </row>
    <row r="41" spans="1:37" ht="25.2" customHeight="1" x14ac:dyDescent="0.35">
      <c r="A41" s="74"/>
      <c r="B41" s="74"/>
      <c r="C41" s="74"/>
      <c r="D41" s="74"/>
      <c r="E41" s="107"/>
      <c r="F41" s="184" t="s">
        <v>396</v>
      </c>
      <c r="G41">
        <v>4.7509016450748398E-2</v>
      </c>
      <c r="H41" s="114">
        <f>C28*G41</f>
        <v>137294.31670358105</v>
      </c>
      <c r="I41" s="92"/>
      <c r="J41" s="76"/>
      <c r="K41" s="76"/>
      <c r="L41" s="128"/>
      <c r="M41" s="77"/>
      <c r="N41" s="77"/>
      <c r="O41" s="77"/>
      <c r="P41" s="122"/>
      <c r="Q41" s="78"/>
      <c r="R41" s="78" t="s">
        <v>412</v>
      </c>
      <c r="S41" s="78">
        <f>(3/3)*13</f>
        <v>13</v>
      </c>
      <c r="T41" s="118"/>
      <c r="U41" s="165"/>
      <c r="V41" s="165"/>
      <c r="W41" s="164"/>
      <c r="X41" s="171"/>
      <c r="Y41" s="171"/>
      <c r="Z41" s="209"/>
      <c r="AA41" s="171"/>
      <c r="AB41" s="229"/>
      <c r="AC41" s="229"/>
      <c r="AD41" s="229"/>
      <c r="AE41" s="171"/>
      <c r="AF41" s="171"/>
      <c r="AG41" s="253"/>
      <c r="AH41" s="253"/>
      <c r="AI41" s="206"/>
      <c r="AJ41" s="64"/>
      <c r="AK41" s="64"/>
    </row>
    <row r="42" spans="1:37" ht="25.2" customHeight="1" x14ac:dyDescent="0.35">
      <c r="A42" s="74"/>
      <c r="B42" s="74"/>
      <c r="C42" s="74"/>
      <c r="D42" s="74"/>
      <c r="E42" s="75"/>
      <c r="F42" s="75" t="s">
        <v>412</v>
      </c>
      <c r="G42" s="75">
        <f>(2.23728/3)*13</f>
        <v>9.6948800000000013</v>
      </c>
      <c r="H42" s="131"/>
      <c r="I42" s="92"/>
      <c r="J42" s="76"/>
      <c r="K42" s="76"/>
      <c r="L42" s="128"/>
      <c r="M42" s="77"/>
      <c r="N42" s="77"/>
      <c r="O42" s="77"/>
      <c r="P42" s="122"/>
      <c r="Q42" s="78"/>
      <c r="R42" s="79"/>
      <c r="S42" s="78"/>
      <c r="T42" s="118"/>
      <c r="U42" s="165"/>
      <c r="V42" s="165"/>
      <c r="W42" s="164"/>
      <c r="X42" s="171"/>
      <c r="Y42" s="171"/>
      <c r="Z42" s="209"/>
      <c r="AA42" s="171"/>
      <c r="AB42" s="171"/>
      <c r="AC42" s="171"/>
      <c r="AD42" s="171"/>
      <c r="AE42" s="171"/>
      <c r="AF42" s="171"/>
      <c r="AG42" s="251"/>
      <c r="AH42" s="251"/>
      <c r="AI42" s="206"/>
      <c r="AJ42" s="64"/>
      <c r="AK42" s="64"/>
    </row>
    <row r="43" spans="1:37" ht="25.2" customHeight="1" x14ac:dyDescent="0.35">
      <c r="A43" s="74"/>
      <c r="B43" s="74"/>
      <c r="C43" s="74"/>
      <c r="D43" s="74"/>
      <c r="E43" s="75"/>
      <c r="F43" s="75"/>
      <c r="G43" s="75"/>
      <c r="H43" s="131"/>
      <c r="I43" s="92"/>
      <c r="J43" s="76"/>
      <c r="K43" s="76"/>
      <c r="L43" s="128"/>
      <c r="M43" s="77"/>
      <c r="N43" s="77"/>
      <c r="O43" s="77"/>
      <c r="P43" s="122"/>
      <c r="Q43" s="80"/>
      <c r="R43" s="188" t="s">
        <v>408</v>
      </c>
      <c r="S43" s="80">
        <f>1-S46</f>
        <v>0.77974485652866099</v>
      </c>
      <c r="T43" s="117">
        <f>P45*S43</f>
        <v>16202.322227380135</v>
      </c>
      <c r="U43" s="170">
        <f>G41*K48*O45*S43</f>
        <v>5.6066151296184832E-3</v>
      </c>
      <c r="V43" s="168">
        <f>S44+O46+K49+G42</f>
        <v>26.704699666666667</v>
      </c>
      <c r="W43" s="168">
        <f>52-V43</f>
        <v>25.295300333333333</v>
      </c>
      <c r="X43" s="169" t="e">
        <f>(((V43*#REF!)/52))+((W43*#REF!)/52)</f>
        <v>#REF!</v>
      </c>
      <c r="Y43" s="169" t="e">
        <f t="shared" si="1"/>
        <v>#REF!</v>
      </c>
      <c r="Z43" s="208">
        <f>T43</f>
        <v>16202.322227380135</v>
      </c>
      <c r="AA43" s="169">
        <f>(5.992893/12)*52</f>
        <v>25.969203</v>
      </c>
      <c r="AB43" s="171">
        <f t="shared" si="2"/>
        <v>26.030797</v>
      </c>
      <c r="AC43" s="171" t="e">
        <f>(((AA43*#REF!)/52))+((AB43*#REF!)/52)</f>
        <v>#REF!</v>
      </c>
      <c r="AD43" s="171" t="e">
        <f t="shared" si="3"/>
        <v>#REF!</v>
      </c>
      <c r="AE43" s="169">
        <v>36.933520000000001</v>
      </c>
      <c r="AF43" s="169">
        <v>186.4271</v>
      </c>
      <c r="AG43" s="251">
        <f t="shared" si="4"/>
        <v>4841.3632046012999</v>
      </c>
      <c r="AH43" s="251">
        <f t="shared" si="5"/>
        <v>78441326.660731956</v>
      </c>
      <c r="AI43" s="206"/>
      <c r="AJ43" s="64"/>
      <c r="AK43" s="64"/>
    </row>
    <row r="44" spans="1:37" ht="25.2" customHeight="1" x14ac:dyDescent="0.35">
      <c r="A44" s="74"/>
      <c r="B44" s="74"/>
      <c r="C44" s="74"/>
      <c r="D44" s="74"/>
      <c r="E44" s="75"/>
      <c r="F44" s="75"/>
      <c r="G44" s="75"/>
      <c r="H44" s="131"/>
      <c r="I44" s="92"/>
      <c r="J44" s="76"/>
      <c r="K44" s="76"/>
      <c r="L44" s="128"/>
      <c r="M44" s="77"/>
      <c r="N44" s="81"/>
      <c r="O44" s="77"/>
      <c r="P44" s="122"/>
      <c r="Q44" s="82"/>
      <c r="R44" s="78" t="s">
        <v>412</v>
      </c>
      <c r="S44" s="78">
        <f>(0/3)*13</f>
        <v>0</v>
      </c>
      <c r="T44" s="118"/>
      <c r="U44" s="165"/>
      <c r="V44" s="165"/>
      <c r="W44" s="164"/>
      <c r="X44" s="171"/>
      <c r="Y44" s="171"/>
      <c r="Z44" s="209"/>
      <c r="AA44" s="171"/>
      <c r="AB44" s="229"/>
      <c r="AC44" s="229"/>
      <c r="AD44" s="229"/>
      <c r="AE44" s="171"/>
      <c r="AF44" s="171"/>
      <c r="AG44" s="253"/>
      <c r="AH44" s="253"/>
      <c r="AI44" s="206"/>
      <c r="AJ44" s="64"/>
      <c r="AK44" s="64"/>
    </row>
    <row r="45" spans="1:37" ht="25.2" customHeight="1" x14ac:dyDescent="0.35">
      <c r="A45" s="74"/>
      <c r="B45" s="74"/>
      <c r="C45" s="74"/>
      <c r="D45" s="74"/>
      <c r="E45" s="75"/>
      <c r="F45" s="75"/>
      <c r="G45" s="75"/>
      <c r="H45" s="131"/>
      <c r="I45" s="92"/>
      <c r="J45" s="76"/>
      <c r="K45" s="76"/>
      <c r="L45" s="128"/>
      <c r="M45" s="83"/>
      <c r="N45" s="187" t="s">
        <v>408</v>
      </c>
      <c r="O45" s="83">
        <f>1-O51</f>
        <v>0.20521113231520804</v>
      </c>
      <c r="P45" s="116">
        <f>L48*O45</f>
        <v>20779.004942092346</v>
      </c>
      <c r="Q45" s="82"/>
      <c r="R45" s="79"/>
      <c r="S45" s="78"/>
      <c r="T45" s="118"/>
      <c r="U45" s="165"/>
      <c r="V45" s="165"/>
      <c r="W45" s="164"/>
      <c r="X45" s="171"/>
      <c r="Y45" s="171"/>
      <c r="Z45" s="209"/>
      <c r="AA45" s="171"/>
      <c r="AB45" s="171"/>
      <c r="AC45" s="171"/>
      <c r="AD45" s="171"/>
      <c r="AE45" s="171"/>
      <c r="AF45" s="171"/>
      <c r="AG45" s="251"/>
      <c r="AH45" s="251"/>
      <c r="AI45" s="206"/>
      <c r="AJ45" s="64"/>
      <c r="AK45" s="64"/>
    </row>
    <row r="46" spans="1:37" ht="25.2" customHeight="1" x14ac:dyDescent="0.35">
      <c r="A46" s="74"/>
      <c r="B46" s="74"/>
      <c r="C46" s="74"/>
      <c r="D46" s="74"/>
      <c r="E46" s="75"/>
      <c r="F46" s="75"/>
      <c r="G46" s="75"/>
      <c r="H46" s="131"/>
      <c r="I46" s="92"/>
      <c r="J46" s="76"/>
      <c r="K46" s="76"/>
      <c r="L46" s="128"/>
      <c r="M46" s="85"/>
      <c r="N46" s="77" t="s">
        <v>412</v>
      </c>
      <c r="O46" s="77">
        <f>(1.068851/3)*13</f>
        <v>4.6316876666666662</v>
      </c>
      <c r="P46" s="122"/>
      <c r="Q46" s="86"/>
      <c r="R46" s="188" t="s">
        <v>396</v>
      </c>
      <c r="S46">
        <v>0.22025514347133901</v>
      </c>
      <c r="T46" s="117">
        <f>P45*S46</f>
        <v>4576.6827147122121</v>
      </c>
      <c r="U46" s="170">
        <f>G41*K48*O45*S46</f>
        <v>1.5837049894247149E-3</v>
      </c>
      <c r="V46" s="168">
        <f>S47+O46+K49+G42</f>
        <v>32.115711333333337</v>
      </c>
      <c r="W46" s="168">
        <f>52-V46</f>
        <v>19.884288666666663</v>
      </c>
      <c r="X46" s="169" t="e">
        <f>(((V46*#REF!)/52))+((W46*#REF!)/52)</f>
        <v>#REF!</v>
      </c>
      <c r="Y46" s="169" t="e">
        <f t="shared" si="1"/>
        <v>#REF!</v>
      </c>
      <c r="Z46" s="208">
        <f>T46</f>
        <v>4576.6827147122121</v>
      </c>
      <c r="AA46" s="169">
        <f>(7.701534/12)*52</f>
        <v>33.373313999999993</v>
      </c>
      <c r="AB46" s="171">
        <f t="shared" si="2"/>
        <v>18.626686000000007</v>
      </c>
      <c r="AC46" s="171" t="e">
        <f>(((AA46*#REF!)/52))+((AB46*#REF!)/52)</f>
        <v>#REF!</v>
      </c>
      <c r="AD46" s="171" t="e">
        <f t="shared" si="3"/>
        <v>#REF!</v>
      </c>
      <c r="AE46" s="169">
        <v>23.282769999999999</v>
      </c>
      <c r="AF46" s="169">
        <v>276.82400000000001</v>
      </c>
      <c r="AG46" s="251">
        <f t="shared" si="4"/>
        <v>9238.5342747359991</v>
      </c>
      <c r="AH46" s="251">
        <f t="shared" si="5"/>
        <v>42281840.124460571</v>
      </c>
      <c r="AI46" s="206"/>
      <c r="AJ46" s="64"/>
      <c r="AK46" s="64"/>
    </row>
    <row r="47" spans="1:37" ht="25.2" customHeight="1" x14ac:dyDescent="0.35">
      <c r="A47" s="74"/>
      <c r="B47" s="74"/>
      <c r="C47" s="74"/>
      <c r="D47" s="74"/>
      <c r="E47" s="75"/>
      <c r="F47" s="75"/>
      <c r="G47" s="75"/>
      <c r="H47" s="131"/>
      <c r="I47" s="92"/>
      <c r="J47" s="87"/>
      <c r="K47" s="76"/>
      <c r="L47" s="128"/>
      <c r="M47" s="85"/>
      <c r="N47" s="77"/>
      <c r="O47" s="77"/>
      <c r="P47" s="122"/>
      <c r="Q47" s="78"/>
      <c r="R47" s="78" t="s">
        <v>412</v>
      </c>
      <c r="S47" s="78">
        <f>(1.248695/3)*13</f>
        <v>5.411011666666667</v>
      </c>
      <c r="T47" s="118"/>
      <c r="U47" s="165"/>
      <c r="V47" s="165"/>
      <c r="W47" s="164"/>
      <c r="X47" s="171"/>
      <c r="Y47" s="171"/>
      <c r="Z47" s="209"/>
      <c r="AA47" s="171"/>
      <c r="AB47" s="229"/>
      <c r="AC47" s="229"/>
      <c r="AD47" s="229"/>
      <c r="AE47" s="171"/>
      <c r="AF47" s="171"/>
      <c r="AG47" s="253"/>
      <c r="AH47" s="253"/>
      <c r="AI47" s="206"/>
      <c r="AJ47" s="64"/>
      <c r="AK47" s="64"/>
    </row>
    <row r="48" spans="1:37" ht="25.2" customHeight="1" x14ac:dyDescent="0.35">
      <c r="A48" s="74"/>
      <c r="B48" s="74"/>
      <c r="C48" s="74"/>
      <c r="D48" s="74"/>
      <c r="E48" s="75"/>
      <c r="F48" s="75"/>
      <c r="G48" s="75"/>
      <c r="H48" s="131"/>
      <c r="I48" s="101"/>
      <c r="J48" s="186" t="s">
        <v>396</v>
      </c>
      <c r="K48">
        <v>0.73751569961792396</v>
      </c>
      <c r="L48" s="115">
        <f>H41*K48</f>
        <v>101256.7140372064</v>
      </c>
      <c r="M48" s="85"/>
      <c r="N48" s="77"/>
      <c r="O48" s="77"/>
      <c r="P48" s="122"/>
      <c r="Q48" s="78"/>
      <c r="R48" s="79"/>
      <c r="S48" s="78"/>
      <c r="T48" s="118"/>
      <c r="U48" s="165"/>
      <c r="V48" s="165"/>
      <c r="W48" s="164"/>
      <c r="X48" s="171"/>
      <c r="Y48" s="171"/>
      <c r="Z48" s="209"/>
      <c r="AA48" s="171"/>
      <c r="AB48" s="171"/>
      <c r="AC48" s="171"/>
      <c r="AD48" s="171"/>
      <c r="AE48" s="171"/>
      <c r="AF48" s="171"/>
      <c r="AG48" s="251"/>
      <c r="AH48" s="251"/>
      <c r="AI48" s="206"/>
      <c r="AJ48" s="64"/>
      <c r="AK48" s="64"/>
    </row>
    <row r="49" spans="1:37" ht="25.2" customHeight="1" x14ac:dyDescent="0.35">
      <c r="A49" s="74"/>
      <c r="B49" s="74"/>
      <c r="C49" s="74"/>
      <c r="D49" s="74"/>
      <c r="E49" s="75"/>
      <c r="F49" s="75"/>
      <c r="G49" s="75"/>
      <c r="H49" s="131"/>
      <c r="I49" s="76"/>
      <c r="J49" s="76" t="s">
        <v>412</v>
      </c>
      <c r="K49" s="76">
        <f>(2.856492/3)*13</f>
        <v>12.378131999999999</v>
      </c>
      <c r="L49" s="128"/>
      <c r="M49" s="85"/>
      <c r="N49" s="77"/>
      <c r="O49" s="77"/>
      <c r="P49" s="122"/>
      <c r="Q49" s="80"/>
      <c r="R49" s="188" t="s">
        <v>408</v>
      </c>
      <c r="S49" s="80">
        <f>1-S52</f>
        <v>0.15912088334168095</v>
      </c>
      <c r="T49" s="117">
        <f>P51*S49</f>
        <v>12805.684160529379</v>
      </c>
      <c r="U49" s="170">
        <f>G41*K48*O51*S49</f>
        <v>4.4312501351325773E-3</v>
      </c>
      <c r="V49" s="168">
        <f>S50+O52+K49+G42</f>
        <v>41.853413333333336</v>
      </c>
      <c r="W49" s="168">
        <f>52-V49</f>
        <v>10.146586666666664</v>
      </c>
      <c r="X49" s="169" t="e">
        <f>(((V49*#REF!)/52))+((W49*#REF!)/52)</f>
        <v>#REF!</v>
      </c>
      <c r="Y49" s="169" t="e">
        <f t="shared" si="1"/>
        <v>#REF!</v>
      </c>
      <c r="Z49" s="208">
        <f>T49</f>
        <v>12805.684160529379</v>
      </c>
      <c r="AA49" s="169">
        <f>(9.623736/12)*52</f>
        <v>41.702855999999997</v>
      </c>
      <c r="AB49" s="171">
        <f t="shared" si="2"/>
        <v>10.297144000000003</v>
      </c>
      <c r="AC49" s="171" t="e">
        <f>(((AA49*#REF!)/52))+((AB49*#REF!)/52)</f>
        <v>#REF!</v>
      </c>
      <c r="AD49" s="171" t="e">
        <f t="shared" si="3"/>
        <v>#REF!</v>
      </c>
      <c r="AE49" s="227">
        <v>35.386339999999997</v>
      </c>
      <c r="AF49" s="227">
        <v>169.10919999999999</v>
      </c>
      <c r="AG49" s="251">
        <f t="shared" si="4"/>
        <v>7052.3366158751987</v>
      </c>
      <c r="AH49" s="251">
        <f t="shared" si="5"/>
        <v>90309995.296634406</v>
      </c>
      <c r="AI49" s="228"/>
      <c r="AJ49" s="64"/>
      <c r="AK49" s="64"/>
    </row>
    <row r="50" spans="1:37" ht="25.2" customHeight="1" x14ac:dyDescent="0.35">
      <c r="A50" s="74"/>
      <c r="B50" s="74"/>
      <c r="C50" s="74"/>
      <c r="D50" s="74"/>
      <c r="E50" s="75"/>
      <c r="F50" s="75"/>
      <c r="G50" s="75"/>
      <c r="H50" s="131"/>
      <c r="I50" s="76"/>
      <c r="J50" s="76"/>
      <c r="K50" s="76"/>
      <c r="L50" s="128"/>
      <c r="M50" s="85"/>
      <c r="N50" s="81"/>
      <c r="O50" s="77"/>
      <c r="P50" s="122"/>
      <c r="Q50" s="82"/>
      <c r="R50" s="78" t="s">
        <v>412</v>
      </c>
      <c r="S50" s="78">
        <f>(1.731859/3)*13</f>
        <v>7.5047223333333335</v>
      </c>
      <c r="T50" s="118"/>
      <c r="U50" s="165"/>
      <c r="V50" s="165"/>
      <c r="W50" s="164"/>
      <c r="X50" s="171"/>
      <c r="Y50" s="171"/>
      <c r="Z50" s="209"/>
      <c r="AA50" s="171"/>
      <c r="AB50" s="229"/>
      <c r="AC50" s="229"/>
      <c r="AD50" s="229"/>
      <c r="AE50" s="171"/>
      <c r="AF50" s="171"/>
      <c r="AG50" s="253"/>
      <c r="AH50" s="253"/>
      <c r="AI50" s="206"/>
      <c r="AJ50" s="64"/>
      <c r="AK50" s="64"/>
    </row>
    <row r="51" spans="1:37" ht="25.2" customHeight="1" x14ac:dyDescent="0.35">
      <c r="A51" s="74"/>
      <c r="B51" s="74"/>
      <c r="C51" s="74"/>
      <c r="D51" s="74"/>
      <c r="E51" s="75"/>
      <c r="F51" s="75"/>
      <c r="G51" s="75"/>
      <c r="H51" s="131"/>
      <c r="I51" s="76"/>
      <c r="J51" s="76"/>
      <c r="K51" s="76"/>
      <c r="L51" s="128"/>
      <c r="M51" s="93"/>
      <c r="N51" s="187" t="s">
        <v>396</v>
      </c>
      <c r="O51">
        <v>0.79478886768479196</v>
      </c>
      <c r="P51" s="116">
        <f>L48*O51</f>
        <v>80477.709095114056</v>
      </c>
      <c r="Q51" s="82"/>
      <c r="R51" s="79"/>
      <c r="S51" s="78"/>
      <c r="T51" s="118"/>
      <c r="U51" s="165"/>
      <c r="V51" s="165"/>
      <c r="W51" s="164"/>
      <c r="X51" s="171"/>
      <c r="Y51" s="171"/>
      <c r="Z51" s="209"/>
      <c r="AA51" s="171"/>
      <c r="AB51" s="171"/>
      <c r="AC51" s="171"/>
      <c r="AD51" s="171"/>
      <c r="AE51" s="171"/>
      <c r="AF51" s="171"/>
      <c r="AG51" s="251"/>
      <c r="AH51" s="251"/>
      <c r="AI51" s="206"/>
      <c r="AJ51" s="64"/>
      <c r="AK51" s="64"/>
    </row>
    <row r="52" spans="1:37" ht="25.2" customHeight="1" x14ac:dyDescent="0.35">
      <c r="A52" s="74"/>
      <c r="B52" s="74"/>
      <c r="C52" s="74"/>
      <c r="D52" s="74"/>
      <c r="E52" s="75"/>
      <c r="F52" s="75"/>
      <c r="G52" s="75"/>
      <c r="H52" s="131"/>
      <c r="I52" s="76"/>
      <c r="J52" s="76"/>
      <c r="K52" s="76"/>
      <c r="L52" s="128"/>
      <c r="M52" s="77"/>
      <c r="N52" s="77" t="s">
        <v>412</v>
      </c>
      <c r="O52" s="77">
        <f>(2.832849/3)*13</f>
        <v>12.275679</v>
      </c>
      <c r="P52" s="122"/>
      <c r="Q52" s="86"/>
      <c r="R52" s="188" t="s">
        <v>396</v>
      </c>
      <c r="S52">
        <v>0.84087911665831905</v>
      </c>
      <c r="T52" s="117">
        <f>P51*S52</f>
        <v>67672.024934584682</v>
      </c>
      <c r="U52" s="170">
        <f>G41*K48*O51*S52</f>
        <v>2.3417075251657385E-2</v>
      </c>
      <c r="V52" s="168">
        <f>S53+O52+K49+G42</f>
        <v>47.348691000000002</v>
      </c>
      <c r="W52" s="168">
        <f>52-V52</f>
        <v>4.6513089999999977</v>
      </c>
      <c r="X52" s="169" t="e">
        <f>(((V52*#REF!)/52))+((W52*#REF!)/52)</f>
        <v>#REF!</v>
      </c>
      <c r="Y52" s="169" t="e">
        <f>T52*X52</f>
        <v>#REF!</v>
      </c>
      <c r="Z52" s="208">
        <f>T52</f>
        <v>67672.024934584682</v>
      </c>
      <c r="AA52" s="169">
        <f>(10.83806/12)*52</f>
        <v>46.96492666666667</v>
      </c>
      <c r="AB52" s="169">
        <f t="shared" si="2"/>
        <v>5.0350733333333295</v>
      </c>
      <c r="AC52" s="171" t="e">
        <f>(((AA52*#REF!)/52))+((AB52*#REF!)/52)</f>
        <v>#REF!</v>
      </c>
      <c r="AD52" s="171" t="e">
        <f t="shared" si="3"/>
        <v>#REF!</v>
      </c>
      <c r="AE52" s="169">
        <v>31.245450000000002</v>
      </c>
      <c r="AF52" s="169">
        <v>345.97969999999998</v>
      </c>
      <c r="AG52" s="249">
        <f t="shared" si="4"/>
        <v>16248.911238655333</v>
      </c>
      <c r="AH52" s="249">
        <f t="shared" si="5"/>
        <v>1099596726.5021369</v>
      </c>
      <c r="AI52" s="206"/>
      <c r="AJ52" s="64"/>
      <c r="AK52" s="64"/>
    </row>
    <row r="53" spans="1:37" ht="25.2" customHeight="1" x14ac:dyDescent="0.35">
      <c r="A53" s="108"/>
      <c r="B53" s="108"/>
      <c r="C53" s="108"/>
      <c r="D53" s="108"/>
      <c r="E53" s="109"/>
      <c r="F53" s="109"/>
      <c r="G53" s="109"/>
      <c r="H53" s="133"/>
      <c r="I53" s="110"/>
      <c r="J53" s="110"/>
      <c r="K53" s="110"/>
      <c r="L53" s="129"/>
      <c r="M53" s="111"/>
      <c r="N53" s="111"/>
      <c r="O53" s="111"/>
      <c r="P53" s="124"/>
      <c r="Q53" s="112"/>
      <c r="R53" s="112" t="s">
        <v>412</v>
      </c>
      <c r="S53" s="160">
        <f>(3/3)*13</f>
        <v>13</v>
      </c>
      <c r="T53" s="126"/>
      <c r="W53" s="167"/>
      <c r="AC53" s="247"/>
      <c r="AD53" s="247"/>
    </row>
    <row r="54" spans="1:37" ht="25.2" customHeight="1" x14ac:dyDescent="0.3">
      <c r="U54" s="166"/>
      <c r="Z54" s="215" t="e">
        <f>SUM(Z7:Z52)</f>
        <v>#REF!</v>
      </c>
    </row>
    <row r="55" spans="1:37" ht="25.2" customHeight="1" x14ac:dyDescent="0.3"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I55" s="166"/>
    </row>
    <row r="56" spans="1:37" ht="25.2" customHeight="1" x14ac:dyDescent="0.35">
      <c r="A56" s="64"/>
      <c r="B56" s="418"/>
      <c r="C56" s="418" t="s">
        <v>390</v>
      </c>
      <c r="D56" s="418" t="s">
        <v>391</v>
      </c>
      <c r="E56" s="418" t="s">
        <v>392</v>
      </c>
      <c r="F56" s="418" t="s">
        <v>393</v>
      </c>
      <c r="H56"/>
      <c r="L56"/>
      <c r="P56"/>
      <c r="T56"/>
    </row>
    <row r="57" spans="1:37" ht="25.2" customHeight="1" x14ac:dyDescent="0.35">
      <c r="A57" s="448" t="s">
        <v>8</v>
      </c>
      <c r="B57" s="461"/>
      <c r="C57" s="136">
        <f>$C$28</f>
        <v>2889858.1145309792</v>
      </c>
      <c r="D57" s="136">
        <f t="shared" ref="D57:F57" si="6">$C$28</f>
        <v>2889858.1145309792</v>
      </c>
      <c r="E57" s="136">
        <f t="shared" si="6"/>
        <v>2889858.1145309792</v>
      </c>
      <c r="F57" s="136">
        <f t="shared" si="6"/>
        <v>2889858.1145309792</v>
      </c>
      <c r="H57"/>
      <c r="L57"/>
      <c r="P57"/>
      <c r="T57"/>
    </row>
    <row r="58" spans="1:37" ht="25.2" customHeight="1" x14ac:dyDescent="0.35">
      <c r="A58" s="448" t="s">
        <v>406</v>
      </c>
      <c r="B58" s="461"/>
      <c r="C58" s="136">
        <f>H41</f>
        <v>137294.31670358105</v>
      </c>
      <c r="D58" s="136">
        <f>L24+L48</f>
        <v>166937.42278892483</v>
      </c>
      <c r="E58" s="136">
        <f>P15+P27+P39+P51</f>
        <v>230207.25471301904</v>
      </c>
      <c r="F58" s="136">
        <f>T10+T16+T22+T28+T34+T40+T46+T52</f>
        <v>297595.64244780887</v>
      </c>
      <c r="H58"/>
      <c r="L58"/>
      <c r="P58"/>
      <c r="R58" s="113"/>
      <c r="T58"/>
    </row>
    <row r="59" spans="1:37" ht="25.2" customHeight="1" x14ac:dyDescent="0.35">
      <c r="A59" s="448" t="s">
        <v>403</v>
      </c>
      <c r="B59" s="461"/>
      <c r="C59" s="137">
        <f>C58/C57</f>
        <v>4.7509016450748398E-2</v>
      </c>
      <c r="D59" s="137">
        <f t="shared" ref="D59:F59" si="7">D58/D57</f>
        <v>5.7766650185875505E-2</v>
      </c>
      <c r="E59" s="137">
        <f t="shared" si="7"/>
        <v>7.9660400472769025E-2</v>
      </c>
      <c r="F59" s="137">
        <f t="shared" si="7"/>
        <v>0.1029793265459707</v>
      </c>
      <c r="H59"/>
      <c r="L59"/>
      <c r="P59"/>
      <c r="T59"/>
    </row>
    <row r="60" spans="1:37" ht="25.2" customHeight="1" x14ac:dyDescent="0.35">
      <c r="A60" s="448" t="s">
        <v>424</v>
      </c>
      <c r="B60" s="461"/>
      <c r="C60" s="193">
        <f>$G$18*($H$17/$C$28)+$G$42*($H$41/$C$28)</f>
        <v>0.66777653110799573</v>
      </c>
      <c r="D60" s="138">
        <f>$K$13*($L$12/$C$28)+$K$25*($L$24/$C$28)+$K$37*($L$36/$C$28)+$K$49*($L$48/$C$28)</f>
        <v>0.76604477660330839</v>
      </c>
      <c r="E60" s="138">
        <f>$O$10*($P$9/$C$28)+$O$16*($P$15/$C$28)+$O$22*($P$21/$C$28)+$O$28*($P$27/$C$28)+$O$34*($P$33/$C$28)+$O$40*($P$39/$C$28)+$O$46*($P$45/$C$28)+$O$52*($P$51/$C$28)</f>
        <v>0.92024467161670409</v>
      </c>
      <c r="F60" s="138">
        <f>S8*(T7/C28)+S11*(T10/C28)+S14*(T13/C28)+S17*(T16/C28)+S20*(T19/C28)+S23*(T22/C28)+S26*(T25/C28)+S29*(T28/C28)+S32*(T31/C28) +S35*(T34/C28) +S38*(T37/C28) +S41*(T40/C28) +S44*(T43/C28) +S47*(T46/C28) +S50*(T49/C28) +S53*(T52/C28)</f>
        <v>1.3725270504452776</v>
      </c>
      <c r="H60"/>
      <c r="L60"/>
      <c r="P60"/>
      <c r="T60"/>
    </row>
    <row r="61" spans="1:37" ht="25.2" customHeight="1" x14ac:dyDescent="0.35">
      <c r="A61" s="448" t="s">
        <v>425</v>
      </c>
      <c r="B61" s="461"/>
      <c r="C61" s="138" t="e">
        <f>$C$60*#REF!</f>
        <v>#REF!</v>
      </c>
      <c r="D61" s="138" t="e">
        <f>$D$60*#REF!</f>
        <v>#REF!</v>
      </c>
      <c r="E61" s="138" t="e">
        <f>$E$60*#REF!</f>
        <v>#REF!</v>
      </c>
      <c r="F61" s="138" t="e">
        <f>$F$60*#REF!</f>
        <v>#REF!</v>
      </c>
      <c r="H61"/>
      <c r="L61"/>
      <c r="P61"/>
      <c r="T61"/>
    </row>
    <row r="62" spans="1:37" ht="25.2" customHeight="1" x14ac:dyDescent="0.35">
      <c r="A62" s="448" t="s">
        <v>404</v>
      </c>
      <c r="B62" s="448"/>
      <c r="C62" s="154" t="e">
        <f>C57*C61</f>
        <v>#REF!</v>
      </c>
      <c r="D62" s="154" t="e">
        <f t="shared" ref="D62:F62" si="8">D57*D61</f>
        <v>#REF!</v>
      </c>
      <c r="E62" s="154" t="e">
        <f t="shared" si="8"/>
        <v>#REF!</v>
      </c>
      <c r="F62" s="154" t="e">
        <f t="shared" si="8"/>
        <v>#REF!</v>
      </c>
    </row>
    <row r="63" spans="1:37" ht="25.2" customHeight="1" x14ac:dyDescent="0.35">
      <c r="A63" s="448" t="s">
        <v>426</v>
      </c>
      <c r="B63" s="461"/>
      <c r="C63" s="139" t="e">
        <f>$C$60*#REF!</f>
        <v>#REF!</v>
      </c>
      <c r="D63" s="139" t="e">
        <f>$D$60*#REF!</f>
        <v>#REF!</v>
      </c>
      <c r="E63" s="139" t="e">
        <f>$E$60*#REF!</f>
        <v>#REF!</v>
      </c>
      <c r="F63" s="139" t="e">
        <f>$F$60*#REF!</f>
        <v>#REF!</v>
      </c>
      <c r="G63" s="194"/>
      <c r="H63"/>
      <c r="L63"/>
      <c r="P63"/>
      <c r="T63"/>
    </row>
    <row r="64" spans="1:37" ht="25.2" customHeight="1" x14ac:dyDescent="0.35">
      <c r="A64" s="448" t="s">
        <v>405</v>
      </c>
      <c r="B64" s="461"/>
      <c r="C64" s="139" t="e">
        <f>$C$63*$C$57</f>
        <v>#REF!</v>
      </c>
      <c r="D64" s="139" t="e">
        <f>$D$63*$D$57</f>
        <v>#REF!</v>
      </c>
      <c r="E64" s="139" t="e">
        <f>$E$63*$E$57</f>
        <v>#REF!</v>
      </c>
      <c r="F64" s="139" t="e">
        <f>$F$63*$F$57</f>
        <v>#REF!</v>
      </c>
      <c r="H64"/>
      <c r="L64"/>
      <c r="P64"/>
      <c r="T64"/>
    </row>
    <row r="70" spans="2:8" ht="25.2" customHeight="1" x14ac:dyDescent="0.3">
      <c r="B70" s="417"/>
      <c r="C70" s="417"/>
      <c r="D70"/>
      <c r="E70"/>
      <c r="H70"/>
    </row>
    <row r="71" spans="2:8" ht="25.2" customHeight="1" x14ac:dyDescent="0.3">
      <c r="B71"/>
      <c r="C71"/>
      <c r="D71"/>
      <c r="E71" s="413" t="s">
        <v>434</v>
      </c>
      <c r="F71" s="413">
        <f>D92</f>
        <v>0.1179878</v>
      </c>
      <c r="H71" t="s">
        <v>451</v>
      </c>
    </row>
    <row r="72" spans="2:8" ht="25.2" customHeight="1" x14ac:dyDescent="0.3">
      <c r="B72"/>
      <c r="C72"/>
      <c r="D72"/>
      <c r="E72"/>
      <c r="H72"/>
    </row>
    <row r="73" spans="2:8" ht="25.2" customHeight="1" x14ac:dyDescent="0.3">
      <c r="B73"/>
      <c r="C73"/>
      <c r="D73"/>
      <c r="E73"/>
      <c r="H73"/>
    </row>
    <row r="74" spans="2:8" ht="25.2" customHeight="1" x14ac:dyDescent="0.3">
      <c r="B74"/>
      <c r="C74"/>
      <c r="D74"/>
      <c r="E74"/>
      <c r="H74"/>
    </row>
    <row r="75" spans="2:8" ht="25.2" customHeight="1" x14ac:dyDescent="0.3">
      <c r="B75"/>
      <c r="C75"/>
      <c r="D75"/>
      <c r="E75"/>
      <c r="H75"/>
    </row>
    <row r="76" spans="2:8" ht="25.2" customHeight="1" x14ac:dyDescent="0.3">
      <c r="B76"/>
      <c r="C76"/>
      <c r="D76"/>
      <c r="E76"/>
      <c r="H76"/>
    </row>
    <row r="77" spans="2:8" ht="25.2" customHeight="1" x14ac:dyDescent="0.3">
      <c r="B77"/>
      <c r="C77"/>
      <c r="D77"/>
      <c r="E77"/>
      <c r="H77"/>
    </row>
    <row r="78" spans="2:8" ht="25.2" customHeight="1" x14ac:dyDescent="0.3">
      <c r="B78"/>
      <c r="C78"/>
      <c r="D78"/>
      <c r="E78"/>
      <c r="H78"/>
    </row>
    <row r="79" spans="2:8" ht="25.2" customHeight="1" x14ac:dyDescent="0.3">
      <c r="B79"/>
      <c r="C79"/>
      <c r="D79"/>
      <c r="E79"/>
      <c r="H79"/>
    </row>
    <row r="80" spans="2:8" ht="25.2" customHeight="1" x14ac:dyDescent="0.3">
      <c r="B80"/>
      <c r="C80"/>
      <c r="D80"/>
      <c r="E80"/>
      <c r="H80"/>
    </row>
    <row r="81" spans="2:9" ht="25.2" customHeight="1" x14ac:dyDescent="0.3">
      <c r="B81"/>
      <c r="C81"/>
      <c r="D81"/>
      <c r="E81"/>
      <c r="H81"/>
    </row>
    <row r="82" spans="2:9" ht="25.2" customHeight="1" x14ac:dyDescent="0.3">
      <c r="B82"/>
      <c r="C82"/>
      <c r="D82"/>
      <c r="E82"/>
      <c r="H82"/>
    </row>
    <row r="83" spans="2:9" ht="25.2" customHeight="1" x14ac:dyDescent="0.3">
      <c r="B83" s="413" t="s">
        <v>435</v>
      </c>
      <c r="C83" s="413">
        <f>C92</f>
        <v>0.88201220000000002</v>
      </c>
      <c r="D83"/>
      <c r="E83"/>
      <c r="H83" s="413" t="s">
        <v>435</v>
      </c>
      <c r="I83" s="413">
        <f>D93</f>
        <v>0.86761330000000003</v>
      </c>
    </row>
    <row r="84" spans="2:9" ht="25.2" customHeight="1" x14ac:dyDescent="0.3">
      <c r="B84"/>
      <c r="C84"/>
      <c r="D84"/>
      <c r="E84"/>
      <c r="H84"/>
    </row>
    <row r="85" spans="2:9" ht="25.2" customHeight="1" x14ac:dyDescent="0.3">
      <c r="B85"/>
      <c r="C85"/>
      <c r="D85"/>
      <c r="E85" s="413" t="s">
        <v>436</v>
      </c>
      <c r="F85" s="413">
        <f>C93</f>
        <v>0.13238669999999997</v>
      </c>
      <c r="H85"/>
    </row>
    <row r="86" spans="2:9" ht="25.2" customHeight="1" x14ac:dyDescent="0.3">
      <c r="B86"/>
      <c r="C86"/>
      <c r="D86"/>
      <c r="E86"/>
      <c r="H86"/>
    </row>
    <row r="87" spans="2:9" ht="25.2" customHeight="1" x14ac:dyDescent="0.3">
      <c r="B87"/>
      <c r="C87"/>
      <c r="D87"/>
      <c r="E87"/>
      <c r="H87"/>
    </row>
    <row r="88" spans="2:9" ht="25.2" customHeight="1" x14ac:dyDescent="0.3">
      <c r="B88"/>
      <c r="C88"/>
      <c r="D88"/>
      <c r="E88"/>
      <c r="H88"/>
    </row>
    <row r="89" spans="2:9" ht="25.2" customHeight="1" x14ac:dyDescent="0.3">
      <c r="B89"/>
      <c r="C89"/>
      <c r="D89"/>
      <c r="E89"/>
      <c r="H89"/>
    </row>
    <row r="90" spans="2:9" ht="25.2" customHeight="1" x14ac:dyDescent="0.3">
      <c r="B90" s="443" t="s">
        <v>437</v>
      </c>
      <c r="C90" s="443"/>
      <c r="D90" s="443"/>
      <c r="E90"/>
      <c r="H90"/>
    </row>
    <row r="91" spans="2:9" ht="25.2" customHeight="1" x14ac:dyDescent="0.3">
      <c r="B91" s="424"/>
      <c r="C91" s="424" t="s">
        <v>453</v>
      </c>
      <c r="D91" s="424" t="s">
        <v>433</v>
      </c>
      <c r="E91"/>
      <c r="H91"/>
    </row>
    <row r="92" spans="2:9" ht="25.2" customHeight="1" x14ac:dyDescent="0.3">
      <c r="B92" s="424" t="s">
        <v>453</v>
      </c>
      <c r="C92" s="424">
        <f>1-D92</f>
        <v>0.88201220000000002</v>
      </c>
      <c r="D92" s="428">
        <v>0.1179878</v>
      </c>
      <c r="E92"/>
      <c r="H92"/>
    </row>
    <row r="93" spans="2:9" ht="25.2" customHeight="1" x14ac:dyDescent="0.3">
      <c r="B93" s="424" t="s">
        <v>433</v>
      </c>
      <c r="C93" s="424">
        <f>1-D93</f>
        <v>0.13238669999999997</v>
      </c>
      <c r="D93" s="428">
        <v>0.86761330000000003</v>
      </c>
      <c r="E93"/>
      <c r="H93"/>
    </row>
    <row r="94" spans="2:9" ht="25.2" customHeight="1" x14ac:dyDescent="0.3">
      <c r="B94"/>
      <c r="C94"/>
      <c r="D94"/>
      <c r="E94"/>
      <c r="H94"/>
    </row>
    <row r="97" spans="1:35" ht="34.200000000000003" customHeight="1" thickBot="1" x14ac:dyDescent="0.35">
      <c r="B97" s="300" t="s">
        <v>463</v>
      </c>
      <c r="C97" s="300" t="s">
        <v>10</v>
      </c>
      <c r="D97" s="300" t="s">
        <v>454</v>
      </c>
      <c r="E97" s="300" t="s">
        <v>411</v>
      </c>
      <c r="F97" s="301" t="s">
        <v>462</v>
      </c>
      <c r="G97" s="300" t="s">
        <v>464</v>
      </c>
      <c r="H97" s="302" t="s">
        <v>461</v>
      </c>
      <c r="I97" s="300" t="s">
        <v>467</v>
      </c>
      <c r="J97" s="300" t="s">
        <v>465</v>
      </c>
      <c r="K97" s="301" t="s">
        <v>471</v>
      </c>
      <c r="L97" s="303" t="s">
        <v>472</v>
      </c>
      <c r="M97" s="301" t="s">
        <v>473</v>
      </c>
    </row>
    <row r="98" spans="1:35" ht="25.2" customHeight="1" x14ac:dyDescent="0.45">
      <c r="A98" s="444" t="s">
        <v>455</v>
      </c>
      <c r="B98" s="255">
        <v>1</v>
      </c>
      <c r="C98" s="260">
        <f>C28</f>
        <v>2889858.1145309792</v>
      </c>
      <c r="D98" s="260">
        <f>H17</f>
        <v>2752563.7978273984</v>
      </c>
      <c r="E98" s="260">
        <f>H41</f>
        <v>137294.31670358105</v>
      </c>
      <c r="F98" s="268">
        <f>IFERROR((((G42*H41)+(G18*H17))/C28), 0)</f>
        <v>0.66777653110799584</v>
      </c>
      <c r="G98" s="269" t="e">
        <f>F98*#REF!</f>
        <v>#REF!</v>
      </c>
      <c r="H98" s="269" t="e">
        <f>G98*C98</f>
        <v>#REF!</v>
      </c>
      <c r="I98" s="276" t="e">
        <f>((F98*#REF!)+((13-F98)*#REF!))/13</f>
        <v>#REF!</v>
      </c>
      <c r="J98" s="274" t="e">
        <f>(I98*C98)/4</f>
        <v>#REF!</v>
      </c>
      <c r="K98" s="269" t="e">
        <f>F98*#REF!</f>
        <v>#REF!</v>
      </c>
      <c r="L98" s="269" t="e">
        <f>F98*#REF!</f>
        <v>#REF!</v>
      </c>
      <c r="M98" s="304" t="e">
        <f>F98*#REF!</f>
        <v>#REF!</v>
      </c>
      <c r="U98" s="161"/>
      <c r="AF98" s="252"/>
      <c r="AI98"/>
    </row>
    <row r="99" spans="1:35" ht="25.2" customHeight="1" x14ac:dyDescent="0.45">
      <c r="A99" s="445"/>
      <c r="B99" s="292">
        <v>2</v>
      </c>
      <c r="C99" s="298">
        <f t="shared" ref="C99:C100" si="9">D99+E99</f>
        <v>2889858.1145309797</v>
      </c>
      <c r="D99" s="293">
        <f>L12+L36</f>
        <v>2722920.6917420547</v>
      </c>
      <c r="E99" s="293">
        <f>L24+L48</f>
        <v>166937.42278892483</v>
      </c>
      <c r="F99" s="294">
        <f>IFERROR((((K13*L12)+(K25*L24)+(K37*L36)+(K49*L48))/C28), 0)</f>
        <v>0.76604477660330839</v>
      </c>
      <c r="G99" s="295" t="e">
        <f>F99*#REF!</f>
        <v>#REF!</v>
      </c>
      <c r="H99" s="295" t="e">
        <f t="shared" ref="H99:H117" si="10">G99*C99</f>
        <v>#REF!</v>
      </c>
      <c r="I99" s="296" t="e">
        <f>((F99*#REF!)+((13-F99)*#REF!))/13</f>
        <v>#REF!</v>
      </c>
      <c r="J99" s="297" t="e">
        <f>(I99*C99)/4</f>
        <v>#REF!</v>
      </c>
      <c r="K99" s="295" t="e">
        <f>F99*#REF!</f>
        <v>#REF!</v>
      </c>
      <c r="L99" s="295" t="e">
        <f>F99*#REF!</f>
        <v>#REF!</v>
      </c>
      <c r="M99" s="305" t="e">
        <f>F99*#REF!</f>
        <v>#REF!</v>
      </c>
      <c r="U99" s="161"/>
      <c r="AF99" s="252"/>
      <c r="AI99"/>
    </row>
    <row r="100" spans="1:35" ht="25.2" customHeight="1" x14ac:dyDescent="0.45">
      <c r="A100" s="445"/>
      <c r="B100" s="292">
        <v>3</v>
      </c>
      <c r="C100" s="298">
        <f t="shared" si="9"/>
        <v>2889858.1145309792</v>
      </c>
      <c r="D100" s="293">
        <f>P9+P21+P33+P45</f>
        <v>2659650.8598179603</v>
      </c>
      <c r="E100" s="293">
        <f>P15+P27+P39+P51</f>
        <v>230207.25471301904</v>
      </c>
      <c r="F100" s="294">
        <f>IFERROR((((O10*P9)+(O16*P15)+(O22*P21)+(O28*P27)+(O34*P33)+(O40*P39)+(O46*P45)+(O52*P51))/C28), 0)</f>
        <v>0.92024467161670398</v>
      </c>
      <c r="G100" s="295" t="e">
        <f>F100*#REF!</f>
        <v>#REF!</v>
      </c>
      <c r="H100" s="295" t="e">
        <f t="shared" si="10"/>
        <v>#REF!</v>
      </c>
      <c r="I100" s="296" t="e">
        <f>((F100*#REF!)+((13-F100)*#REF!))/13</f>
        <v>#REF!</v>
      </c>
      <c r="J100" s="297" t="e">
        <f t="shared" ref="J100:J117" si="11">(I100*C100)/4</f>
        <v>#REF!</v>
      </c>
      <c r="K100" s="295" t="e">
        <f>F100*#REF!</f>
        <v>#REF!</v>
      </c>
      <c r="L100" s="295" t="e">
        <f>F100*#REF!</f>
        <v>#REF!</v>
      </c>
      <c r="M100" s="305" t="e">
        <f>F100*#REF!</f>
        <v>#REF!</v>
      </c>
      <c r="U100" s="161"/>
      <c r="AF100" s="252"/>
      <c r="AI100"/>
    </row>
    <row r="101" spans="1:35" ht="25.2" customHeight="1" thickBot="1" x14ac:dyDescent="0.35">
      <c r="A101" s="446"/>
      <c r="B101" s="300">
        <v>4</v>
      </c>
      <c r="C101" s="302">
        <f>D101+E101</f>
        <v>2889858.1145309797</v>
      </c>
      <c r="D101" s="302">
        <f>SUM(T7+T13+T19+T25+T31+T37+T43+T49)</f>
        <v>2592262.4720831709</v>
      </c>
      <c r="E101" s="302">
        <f>SUM(T10+T16+T22+T28+T34+T40+T46+T52)</f>
        <v>297595.64244780887</v>
      </c>
      <c r="F101" s="364">
        <f>IFERROR((((S8*T7)+(S11*T10)+(S14*T13)+(S17*T16)+(S20*T19)+(S23*T22)+(S26*T25)+(S29*T28)+(S32*T31)+(S35*T34)+(S38*T37)+(S41*T40)+(S44*T43)+(S47*T46)+(S50+T49)+(S53*T52))/C28), 0)</f>
        <v>1.3437055956439254</v>
      </c>
      <c r="G101" s="365" t="e">
        <f>F101*#REF!</f>
        <v>#REF!</v>
      </c>
      <c r="H101" s="365" t="e">
        <f t="shared" si="10"/>
        <v>#REF!</v>
      </c>
      <c r="I101" s="366" t="e">
        <f>((F101*#REF!)+((13-F101)*#REF!))/13</f>
        <v>#REF!</v>
      </c>
      <c r="J101" s="367" t="e">
        <f t="shared" si="11"/>
        <v>#REF!</v>
      </c>
      <c r="K101" s="365" t="e">
        <f>F101*#REF!</f>
        <v>#REF!</v>
      </c>
      <c r="L101" s="365" t="e">
        <f>F101*#REF!</f>
        <v>#REF!</v>
      </c>
      <c r="M101" s="368" t="e">
        <f>F101*#REF!</f>
        <v>#REF!</v>
      </c>
    </row>
    <row r="102" spans="1:35" ht="25.2" customHeight="1" x14ac:dyDescent="0.3">
      <c r="A102" s="444" t="s">
        <v>456</v>
      </c>
      <c r="B102" s="155">
        <v>1</v>
      </c>
      <c r="C102" s="257">
        <f>D102+E102</f>
        <v>2889858.1145309801</v>
      </c>
      <c r="D102" s="257">
        <f>(D101*$C$92)+(E101*$C$93)</f>
        <v>2325804.8310175617</v>
      </c>
      <c r="E102" s="257">
        <f>(E101*$D$93)+(D101*$D$92)</f>
        <v>564053.28351341828</v>
      </c>
      <c r="F102" s="268">
        <f>IFERROR((((D102*#REF!)+(E102*#REF!))/C102), 0)</f>
        <v>0</v>
      </c>
      <c r="G102" s="269" t="e">
        <f>F102*#REF!</f>
        <v>#REF!</v>
      </c>
      <c r="H102" s="269" t="e">
        <f t="shared" si="10"/>
        <v>#REF!</v>
      </c>
      <c r="I102" s="276" t="e">
        <f>((F102*#REF!)+((13-F102)*#REF!))/13</f>
        <v>#REF!</v>
      </c>
      <c r="J102" s="274" t="e">
        <f t="shared" si="11"/>
        <v>#REF!</v>
      </c>
      <c r="K102" s="269" t="e">
        <f>F102*#REF!</f>
        <v>#REF!</v>
      </c>
      <c r="L102" s="269" t="e">
        <f>F102*#REF!</f>
        <v>#REF!</v>
      </c>
      <c r="M102" s="304" t="e">
        <f>F102*#REF!</f>
        <v>#REF!</v>
      </c>
    </row>
    <row r="103" spans="1:35" ht="25.2" customHeight="1" x14ac:dyDescent="0.3">
      <c r="A103" s="445"/>
      <c r="B103" s="426">
        <v>2</v>
      </c>
      <c r="C103" s="298">
        <f t="shared" ref="C103:C116" si="12">D103+E103</f>
        <v>2889858.1145309801</v>
      </c>
      <c r="D103" s="298">
        <f>(D102*$C$92)+(E102*$C$93)</f>
        <v>2126061.3886049339</v>
      </c>
      <c r="E103" s="298">
        <f t="shared" ref="E103:E117" si="13">(E102*$D$93)+(D102*$D$92)</f>
        <v>763796.72592604626</v>
      </c>
      <c r="F103" s="294">
        <f>IFERROR((((D103*#REF!)+(E103*#REF!))/C103), 0)</f>
        <v>0</v>
      </c>
      <c r="G103" s="295" t="e">
        <f>F103*#REF!</f>
        <v>#REF!</v>
      </c>
      <c r="H103" s="295" t="e">
        <f t="shared" si="10"/>
        <v>#REF!</v>
      </c>
      <c r="I103" s="296" t="e">
        <f>((F103*#REF!)+((13-F103)*#REF!))/13</f>
        <v>#REF!</v>
      </c>
      <c r="J103" s="297" t="e">
        <f t="shared" si="11"/>
        <v>#REF!</v>
      </c>
      <c r="K103" s="295" t="e">
        <f>F103*#REF!</f>
        <v>#REF!</v>
      </c>
      <c r="L103" s="295" t="e">
        <f>F103*#REF!</f>
        <v>#REF!</v>
      </c>
      <c r="M103" s="305" t="e">
        <f>F103*#REF!</f>
        <v>#REF!</v>
      </c>
    </row>
    <row r="104" spans="1:35" ht="25.2" customHeight="1" x14ac:dyDescent="0.3">
      <c r="A104" s="445"/>
      <c r="B104" s="426">
        <v>3</v>
      </c>
      <c r="C104" s="298">
        <f t="shared" si="12"/>
        <v>2889858.1145309806</v>
      </c>
      <c r="D104" s="298">
        <f t="shared" ref="D104:D117" si="14">(D103*$C$92)+(E103*$C$93)</f>
        <v>1976328.6107146465</v>
      </c>
      <c r="E104" s="298">
        <f t="shared" si="13"/>
        <v>913529.50381633383</v>
      </c>
      <c r="F104" s="294">
        <f>IFERROR((((D104*#REF!)+(E104*#REF!))/C104), 0)</f>
        <v>0</v>
      </c>
      <c r="G104" s="295" t="e">
        <f>F104*#REF!</f>
        <v>#REF!</v>
      </c>
      <c r="H104" s="295" t="e">
        <f t="shared" si="10"/>
        <v>#REF!</v>
      </c>
      <c r="I104" s="296" t="e">
        <f>((F104*#REF!)+((13-F104)*#REF!))/13</f>
        <v>#REF!</v>
      </c>
      <c r="J104" s="297" t="e">
        <f t="shared" si="11"/>
        <v>#REF!</v>
      </c>
      <c r="K104" s="295" t="e">
        <f>F104*#REF!</f>
        <v>#REF!</v>
      </c>
      <c r="L104" s="295" t="e">
        <f>F104*#REF!</f>
        <v>#REF!</v>
      </c>
      <c r="M104" s="305" t="e">
        <f>F104*#REF!</f>
        <v>#REF!</v>
      </c>
    </row>
    <row r="105" spans="1:35" ht="25.2" customHeight="1" thickBot="1" x14ac:dyDescent="0.35">
      <c r="A105" s="446"/>
      <c r="B105" s="373">
        <v>4</v>
      </c>
      <c r="C105" s="363">
        <f t="shared" si="12"/>
        <v>2889858.1145309806</v>
      </c>
      <c r="D105" s="363">
        <f t="shared" si="14"/>
        <v>1864085.1022222508</v>
      </c>
      <c r="E105" s="363">
        <f t="shared" si="13"/>
        <v>1025773.0123087296</v>
      </c>
      <c r="F105" s="364">
        <f>IFERROR((((D105*#REF!)+(E105*#REF!))/C105), 0)</f>
        <v>0</v>
      </c>
      <c r="G105" s="365" t="e">
        <f>F105*#REF!</f>
        <v>#REF!</v>
      </c>
      <c r="H105" s="365" t="e">
        <f t="shared" si="10"/>
        <v>#REF!</v>
      </c>
      <c r="I105" s="366" t="e">
        <f>((F105*#REF!)+((13-F105)*#REF!))/13</f>
        <v>#REF!</v>
      </c>
      <c r="J105" s="367" t="e">
        <f t="shared" si="11"/>
        <v>#REF!</v>
      </c>
      <c r="K105" s="365" t="e">
        <f>F105*#REF!</f>
        <v>#REF!</v>
      </c>
      <c r="L105" s="365" t="e">
        <f>F105*#REF!</f>
        <v>#REF!</v>
      </c>
      <c r="M105" s="368" t="e">
        <f>F105*#REF!</f>
        <v>#REF!</v>
      </c>
    </row>
    <row r="106" spans="1:35" ht="25.2" customHeight="1" x14ac:dyDescent="0.3">
      <c r="A106" s="444" t="s">
        <v>457</v>
      </c>
      <c r="B106" s="155">
        <v>1</v>
      </c>
      <c r="C106" s="257">
        <f t="shared" si="12"/>
        <v>2889858.1145309806</v>
      </c>
      <c r="D106" s="257">
        <f t="shared" si="14"/>
        <v>1779944.5060468845</v>
      </c>
      <c r="E106" s="257">
        <f t="shared" si="13"/>
        <v>1109913.6084840961</v>
      </c>
      <c r="F106" s="268">
        <f>IFERROR((((D106*#REF!)+(E106*#REF!))/C106), 0)</f>
        <v>0</v>
      </c>
      <c r="G106" s="269" t="e">
        <f>F106*#REF!</f>
        <v>#REF!</v>
      </c>
      <c r="H106" s="269" t="e">
        <f t="shared" si="10"/>
        <v>#REF!</v>
      </c>
      <c r="I106" s="276" t="e">
        <f>((F106*#REF!)+((13-F106)*#REF!))/13</f>
        <v>#REF!</v>
      </c>
      <c r="J106" s="274" t="e">
        <f t="shared" si="11"/>
        <v>#REF!</v>
      </c>
      <c r="K106" s="269" t="e">
        <f>F106*#REF!</f>
        <v>#REF!</v>
      </c>
      <c r="L106" s="269" t="e">
        <f>F106*#REF!</f>
        <v>#REF!</v>
      </c>
      <c r="M106" s="304" t="e">
        <f>F106*#REF!</f>
        <v>#REF!</v>
      </c>
    </row>
    <row r="107" spans="1:35" ht="25.2" customHeight="1" x14ac:dyDescent="0.3">
      <c r="A107" s="445"/>
      <c r="B107" s="426">
        <v>2</v>
      </c>
      <c r="C107" s="298">
        <f t="shared" si="12"/>
        <v>2889858.1145309806</v>
      </c>
      <c r="D107" s="298">
        <f t="shared" si="14"/>
        <v>1716870.5695686273</v>
      </c>
      <c r="E107" s="298">
        <f t="shared" si="13"/>
        <v>1172987.5449623533</v>
      </c>
      <c r="F107" s="294">
        <f>IFERROR((((D107*#REF!)+(E107*#REF!))/C107), 0)</f>
        <v>0</v>
      </c>
      <c r="G107" s="295" t="e">
        <f>F107*#REF!</f>
        <v>#REF!</v>
      </c>
      <c r="H107" s="295" t="e">
        <f t="shared" si="10"/>
        <v>#REF!</v>
      </c>
      <c r="I107" s="296" t="e">
        <f>((F107*#REF!)+((13-F107)*#REF!))/13</f>
        <v>#REF!</v>
      </c>
      <c r="J107" s="297" t="e">
        <f t="shared" si="11"/>
        <v>#REF!</v>
      </c>
      <c r="K107" s="295" t="e">
        <f>F107*#REF!</f>
        <v>#REF!</v>
      </c>
      <c r="L107" s="295" t="e">
        <f>F107*#REF!</f>
        <v>#REF!</v>
      </c>
      <c r="M107" s="305" t="e">
        <f>F107*#REF!</f>
        <v>#REF!</v>
      </c>
    </row>
    <row r="108" spans="1:35" ht="25.2" customHeight="1" x14ac:dyDescent="0.3">
      <c r="A108" s="445"/>
      <c r="B108" s="426">
        <v>3</v>
      </c>
      <c r="C108" s="298">
        <f t="shared" si="12"/>
        <v>2889858.1145309806</v>
      </c>
      <c r="D108" s="298">
        <f t="shared" si="14"/>
        <v>1669588.7383991457</v>
      </c>
      <c r="E108" s="298">
        <f t="shared" si="13"/>
        <v>1220269.3761318352</v>
      </c>
      <c r="F108" s="294">
        <f>IFERROR((((D108*#REF!)+(E108*#REF!))/C108), 0)</f>
        <v>0</v>
      </c>
      <c r="G108" s="295" t="e">
        <f>F108*#REF!</f>
        <v>#REF!</v>
      </c>
      <c r="H108" s="295" t="e">
        <f t="shared" si="10"/>
        <v>#REF!</v>
      </c>
      <c r="I108" s="296" t="e">
        <f>((F108*#REF!)+((13-F108)*#REF!))/13</f>
        <v>#REF!</v>
      </c>
      <c r="J108" s="297" t="e">
        <f t="shared" si="11"/>
        <v>#REF!</v>
      </c>
      <c r="K108" s="295" t="e">
        <f>F108*#REF!</f>
        <v>#REF!</v>
      </c>
      <c r="L108" s="295" t="e">
        <f>F108*#REF!</f>
        <v>#REF!</v>
      </c>
      <c r="M108" s="305" t="e">
        <f>F108*#REF!</f>
        <v>#REF!</v>
      </c>
    </row>
    <row r="109" spans="1:35" ht="25.2" customHeight="1" thickBot="1" x14ac:dyDescent="0.35">
      <c r="A109" s="446"/>
      <c r="B109" s="373">
        <v>4</v>
      </c>
      <c r="C109" s="363">
        <f t="shared" si="12"/>
        <v>2889858.1145309806</v>
      </c>
      <c r="D109" s="363">
        <f t="shared" si="14"/>
        <v>1634145.0720678074</v>
      </c>
      <c r="E109" s="363">
        <f t="shared" si="13"/>
        <v>1255713.0424631734</v>
      </c>
      <c r="F109" s="364">
        <f>IFERROR((((D109*#REF!)+(E109*#REF!))/C109), 0)</f>
        <v>0</v>
      </c>
      <c r="G109" s="365" t="e">
        <f>F109*#REF!</f>
        <v>#REF!</v>
      </c>
      <c r="H109" s="365" t="e">
        <f t="shared" si="10"/>
        <v>#REF!</v>
      </c>
      <c r="I109" s="366" t="e">
        <f>((F109*#REF!)+((13-F109)*#REF!))/13</f>
        <v>#REF!</v>
      </c>
      <c r="J109" s="367" t="e">
        <f t="shared" si="11"/>
        <v>#REF!</v>
      </c>
      <c r="K109" s="365" t="e">
        <f>F109*#REF!</f>
        <v>#REF!</v>
      </c>
      <c r="L109" s="365" t="e">
        <f>F109*#REF!</f>
        <v>#REF!</v>
      </c>
      <c r="M109" s="368" t="e">
        <f>F109*#REF!</f>
        <v>#REF!</v>
      </c>
    </row>
    <row r="110" spans="1:35" ht="25.2" customHeight="1" x14ac:dyDescent="0.3">
      <c r="A110" s="444" t="s">
        <v>458</v>
      </c>
      <c r="B110" s="155">
        <v>1</v>
      </c>
      <c r="C110" s="257">
        <f t="shared" si="12"/>
        <v>2889858.1145309806</v>
      </c>
      <c r="D110" s="257">
        <f t="shared" si="14"/>
        <v>1607575.5959723447</v>
      </c>
      <c r="E110" s="257">
        <f t="shared" si="13"/>
        <v>1282282.5185586361</v>
      </c>
      <c r="F110" s="268">
        <f>IFERROR((((D110*#REF!)+(E110*#REF!))/C110), 0)</f>
        <v>0</v>
      </c>
      <c r="G110" s="269" t="e">
        <f>F110*#REF!</f>
        <v>#REF!</v>
      </c>
      <c r="H110" s="269" t="e">
        <f t="shared" si="10"/>
        <v>#REF!</v>
      </c>
      <c r="I110" s="276" t="e">
        <f>((F110*#REF!)+((13-F110)*#REF!))/13</f>
        <v>#REF!</v>
      </c>
      <c r="J110" s="274" t="e">
        <f t="shared" si="11"/>
        <v>#REF!</v>
      </c>
      <c r="K110" s="269" t="e">
        <f>F110*#REF!</f>
        <v>#REF!</v>
      </c>
      <c r="L110" s="269" t="e">
        <f>F110*#REF!</f>
        <v>#REF!</v>
      </c>
      <c r="M110" s="304" t="e">
        <f>F110*#REF!</f>
        <v>#REF!</v>
      </c>
    </row>
    <row r="111" spans="1:35" ht="25.2" customHeight="1" x14ac:dyDescent="0.3">
      <c r="A111" s="445"/>
      <c r="B111" s="426">
        <v>2</v>
      </c>
      <c r="C111" s="298">
        <f t="shared" si="12"/>
        <v>2889858.1145309806</v>
      </c>
      <c r="D111" s="298">
        <f t="shared" si="14"/>
        <v>1587658.4391695454</v>
      </c>
      <c r="E111" s="298">
        <f t="shared" si="13"/>
        <v>1302199.6753614354</v>
      </c>
      <c r="F111" s="294">
        <f>IFERROR((((D111*#REF!)+(E111*#REF!))/C111), 0)</f>
        <v>0</v>
      </c>
      <c r="G111" s="295" t="e">
        <f>F111*#REF!</f>
        <v>#REF!</v>
      </c>
      <c r="H111" s="295" t="e">
        <f t="shared" si="10"/>
        <v>#REF!</v>
      </c>
      <c r="I111" s="296" t="e">
        <f>((F111*#REF!)+((13-F111)*#REF!))/13</f>
        <v>#REF!</v>
      </c>
      <c r="J111" s="297" t="e">
        <f t="shared" si="11"/>
        <v>#REF!</v>
      </c>
      <c r="K111" s="295" t="e">
        <f>F111*#REF!</f>
        <v>#REF!</v>
      </c>
      <c r="L111" s="295" t="e">
        <f>F111*#REF!</f>
        <v>#REF!</v>
      </c>
      <c r="M111" s="305" t="e">
        <f>F111*#REF!</f>
        <v>#REF!</v>
      </c>
    </row>
    <row r="112" spans="1:35" ht="25.2" customHeight="1" x14ac:dyDescent="0.3">
      <c r="A112" s="445"/>
      <c r="B112" s="426">
        <v>3</v>
      </c>
      <c r="C112" s="298">
        <f t="shared" si="12"/>
        <v>2889858.1145309806</v>
      </c>
      <c r="D112" s="298">
        <f t="shared" si="14"/>
        <v>1572728.0305426687</v>
      </c>
      <c r="E112" s="298">
        <f t="shared" si="13"/>
        <v>1317130.0839883122</v>
      </c>
      <c r="F112" s="294">
        <f>IFERROR((((D112*#REF!)+(E112*#REF!))/C112), 0)</f>
        <v>0</v>
      </c>
      <c r="G112" s="295" t="e">
        <f>F112*#REF!</f>
        <v>#REF!</v>
      </c>
      <c r="H112" s="295" t="e">
        <f t="shared" si="10"/>
        <v>#REF!</v>
      </c>
      <c r="I112" s="296" t="e">
        <f>((F112*#REF!)+((13-F112)*#REF!))/13</f>
        <v>#REF!</v>
      </c>
      <c r="J112" s="297" t="e">
        <f t="shared" si="11"/>
        <v>#REF!</v>
      </c>
      <c r="K112" s="295" t="e">
        <f>F112*#REF!</f>
        <v>#REF!</v>
      </c>
      <c r="L112" s="295" t="e">
        <f>F112*#REF!</f>
        <v>#REF!</v>
      </c>
      <c r="M112" s="305" t="e">
        <f>F112*#REF!</f>
        <v>#REF!</v>
      </c>
    </row>
    <row r="113" spans="1:13" ht="25.2" customHeight="1" thickBot="1" x14ac:dyDescent="0.35">
      <c r="A113" s="446"/>
      <c r="B113" s="373">
        <v>4</v>
      </c>
      <c r="C113" s="363">
        <f t="shared" si="12"/>
        <v>2889858.1145309806</v>
      </c>
      <c r="D113" s="363">
        <f t="shared" si="14"/>
        <v>1561535.8155105419</v>
      </c>
      <c r="E113" s="363">
        <f t="shared" si="13"/>
        <v>1328322.2990204389</v>
      </c>
      <c r="F113" s="364">
        <f>IFERROR((((D113*#REF!)+(E113*#REF!))/C113), 0)</f>
        <v>0</v>
      </c>
      <c r="G113" s="365" t="e">
        <f>F113*#REF!</f>
        <v>#REF!</v>
      </c>
      <c r="H113" s="365" t="e">
        <f t="shared" si="10"/>
        <v>#REF!</v>
      </c>
      <c r="I113" s="366" t="e">
        <f>((F113*#REF!)+((13-F113)*#REF!))/13</f>
        <v>#REF!</v>
      </c>
      <c r="J113" s="367" t="e">
        <f t="shared" si="11"/>
        <v>#REF!</v>
      </c>
      <c r="K113" s="365" t="e">
        <f>F113*#REF!</f>
        <v>#REF!</v>
      </c>
      <c r="L113" s="365" t="e">
        <f>F113*#REF!</f>
        <v>#REF!</v>
      </c>
      <c r="M113" s="368" t="e">
        <f>F113*#REF!</f>
        <v>#REF!</v>
      </c>
    </row>
    <row r="114" spans="1:13" ht="25.2" customHeight="1" x14ac:dyDescent="0.3">
      <c r="A114" s="444" t="s">
        <v>459</v>
      </c>
      <c r="B114" s="155">
        <v>1</v>
      </c>
      <c r="C114" s="257">
        <f t="shared" si="12"/>
        <v>2889858.1145309806</v>
      </c>
      <c r="D114" s="257">
        <f t="shared" si="14"/>
        <v>1553145.8457209764</v>
      </c>
      <c r="E114" s="257">
        <f t="shared" si="13"/>
        <v>1336712.2688100045</v>
      </c>
      <c r="F114" s="268">
        <f>IFERROR((((D114*#REF!)+(E114*#REF!))/C114), 0)</f>
        <v>0</v>
      </c>
      <c r="G114" s="269" t="e">
        <f>F114*#REF!</f>
        <v>#REF!</v>
      </c>
      <c r="H114" s="269" t="e">
        <f t="shared" si="10"/>
        <v>#REF!</v>
      </c>
      <c r="I114" s="276" t="e">
        <f>((F114*#REF!)+((13-F114)*#REF!))/13</f>
        <v>#REF!</v>
      </c>
      <c r="J114" s="274" t="e">
        <f t="shared" si="11"/>
        <v>#REF!</v>
      </c>
      <c r="K114" s="269" t="e">
        <f>F114*#REF!</f>
        <v>#REF!</v>
      </c>
      <c r="L114" s="269" t="e">
        <f>F114*#REF!</f>
        <v>#REF!</v>
      </c>
      <c r="M114" s="304" t="e">
        <f>F114*#REF!</f>
        <v>#REF!</v>
      </c>
    </row>
    <row r="115" spans="1:13" ht="25.2" customHeight="1" x14ac:dyDescent="0.3">
      <c r="A115" s="445"/>
      <c r="B115" s="426">
        <v>2</v>
      </c>
      <c r="C115" s="298">
        <f t="shared" si="12"/>
        <v>2889858.1145309806</v>
      </c>
      <c r="D115" s="298">
        <f t="shared" si="14"/>
        <v>1546856.5104224882</v>
      </c>
      <c r="E115" s="298">
        <f t="shared" si="13"/>
        <v>1343001.6041084926</v>
      </c>
      <c r="F115" s="294">
        <f>IFERROR((((D115*#REF!)+(E115*#REF!))/C115), 0)</f>
        <v>0</v>
      </c>
      <c r="G115" s="295" t="e">
        <f>F115*#REF!</f>
        <v>#REF!</v>
      </c>
      <c r="H115" s="295" t="e">
        <f t="shared" si="10"/>
        <v>#REF!</v>
      </c>
      <c r="I115" s="296" t="e">
        <f>((F115*#REF!)+((13-F115)*#REF!))/13</f>
        <v>#REF!</v>
      </c>
      <c r="J115" s="297" t="e">
        <f t="shared" si="11"/>
        <v>#REF!</v>
      </c>
      <c r="K115" s="295" t="e">
        <f>F115*#REF!</f>
        <v>#REF!</v>
      </c>
      <c r="L115" s="295" t="e">
        <f>F115*#REF!</f>
        <v>#REF!</v>
      </c>
      <c r="M115" s="305" t="e">
        <f>F115*#REF!</f>
        <v>#REF!</v>
      </c>
    </row>
    <row r="116" spans="1:13" ht="25.2" customHeight="1" x14ac:dyDescent="0.3">
      <c r="A116" s="445"/>
      <c r="B116" s="426">
        <v>3</v>
      </c>
      <c r="C116" s="298">
        <f t="shared" si="12"/>
        <v>2889858.1145309811</v>
      </c>
      <c r="D116" s="298">
        <f t="shared" si="14"/>
        <v>1542141.8643046916</v>
      </c>
      <c r="E116" s="298">
        <f t="shared" si="13"/>
        <v>1347716.2502262895</v>
      </c>
      <c r="F116" s="294">
        <f>IFERROR((((D116*#REF!)+(E116*#REF!))/C116), 0)</f>
        <v>0</v>
      </c>
      <c r="G116" s="295" t="e">
        <f>F116*#REF!</f>
        <v>#REF!</v>
      </c>
      <c r="H116" s="295" t="e">
        <f t="shared" si="10"/>
        <v>#REF!</v>
      </c>
      <c r="I116" s="296" t="e">
        <f>((F116*#REF!)+((13-F116)*#REF!))/13</f>
        <v>#REF!</v>
      </c>
      <c r="J116" s="297" t="e">
        <f t="shared" si="11"/>
        <v>#REF!</v>
      </c>
      <c r="K116" s="295" t="e">
        <f>F116*#REF!</f>
        <v>#REF!</v>
      </c>
      <c r="L116" s="295" t="e">
        <f>F116*#REF!</f>
        <v>#REF!</v>
      </c>
      <c r="M116" s="305" t="e">
        <f>F116*#REF!</f>
        <v>#REF!</v>
      </c>
    </row>
    <row r="117" spans="1:13" ht="25.2" customHeight="1" thickBot="1" x14ac:dyDescent="0.35">
      <c r="A117" s="447"/>
      <c r="B117" s="156">
        <v>4</v>
      </c>
      <c r="C117" s="258">
        <f>D117+E117</f>
        <v>2889858.1145309811</v>
      </c>
      <c r="D117" s="258">
        <f t="shared" si="14"/>
        <v>1538607.6453513152</v>
      </c>
      <c r="E117" s="258">
        <f t="shared" si="13"/>
        <v>1351250.4691796659</v>
      </c>
      <c r="F117" s="270">
        <f>IFERROR((((D117*#REF!)+(E117*#REF!))/C117), 0)</f>
        <v>0</v>
      </c>
      <c r="G117" s="271" t="e">
        <f>F117*#REF!</f>
        <v>#REF!</v>
      </c>
      <c r="H117" s="271" t="e">
        <f t="shared" si="10"/>
        <v>#REF!</v>
      </c>
      <c r="I117" s="277" t="e">
        <f>((F117*#REF!)+((13-F117)*#REF!))/13</f>
        <v>#REF!</v>
      </c>
      <c r="J117" s="275" t="e">
        <f t="shared" si="11"/>
        <v>#REF!</v>
      </c>
      <c r="K117" s="271" t="e">
        <f>F117*#REF!</f>
        <v>#REF!</v>
      </c>
      <c r="L117" s="271" t="e">
        <f>F117*#REF!</f>
        <v>#REF!</v>
      </c>
      <c r="M117" s="306" t="e">
        <f>F117*#REF!</f>
        <v>#REF!</v>
      </c>
    </row>
  </sheetData>
  <mergeCells count="47">
    <mergeCell ref="A110:A113"/>
    <mergeCell ref="A114:A117"/>
    <mergeCell ref="A63:B63"/>
    <mergeCell ref="A64:B64"/>
    <mergeCell ref="B90:D90"/>
    <mergeCell ref="A98:A101"/>
    <mergeCell ref="A102:A105"/>
    <mergeCell ref="A106:A109"/>
    <mergeCell ref="A57:B57"/>
    <mergeCell ref="A58:B58"/>
    <mergeCell ref="A59:B59"/>
    <mergeCell ref="A60:B60"/>
    <mergeCell ref="A61:B61"/>
    <mergeCell ref="A62:B62"/>
    <mergeCell ref="AJ14:AJ19"/>
    <mergeCell ref="AK14:AK19"/>
    <mergeCell ref="AJ20:AJ25"/>
    <mergeCell ref="AK20:AK25"/>
    <mergeCell ref="AJ26:AJ31"/>
    <mergeCell ref="AK26:AK31"/>
    <mergeCell ref="AL2:AL3"/>
    <mergeCell ref="AM2:AM3"/>
    <mergeCell ref="AN2:AN3"/>
    <mergeCell ref="AO2:AO3"/>
    <mergeCell ref="B3:C3"/>
    <mergeCell ref="F3:G3"/>
    <mergeCell ref="J3:K3"/>
    <mergeCell ref="N3:O3"/>
    <mergeCell ref="R3:S3"/>
    <mergeCell ref="AE1:AE2"/>
    <mergeCell ref="AF1:AF2"/>
    <mergeCell ref="AG1:AG2"/>
    <mergeCell ref="AH1:AH2"/>
    <mergeCell ref="AJ2:AJ3"/>
    <mergeCell ref="AK2:AK3"/>
    <mergeCell ref="Y1:Y2"/>
    <mergeCell ref="Z1:Z2"/>
    <mergeCell ref="AA1:AA2"/>
    <mergeCell ref="AB1:AB2"/>
    <mergeCell ref="AC1:AC2"/>
    <mergeCell ref="AD1:AD2"/>
    <mergeCell ref="A1:S2"/>
    <mergeCell ref="T1:T2"/>
    <mergeCell ref="U1:U2"/>
    <mergeCell ref="V1:V2"/>
    <mergeCell ref="W1:W2"/>
    <mergeCell ref="X1:X2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FAB15-0C9E-43CC-9449-999CF5A28228}">
  <sheetPr>
    <tabColor rgb="FF7030A0"/>
  </sheetPr>
  <dimension ref="A1:AO117"/>
  <sheetViews>
    <sheetView topLeftCell="AA9" zoomScale="70" zoomScaleNormal="70" workbookViewId="0">
      <selection activeCell="AL16" sqref="AL16:AL23"/>
    </sheetView>
  </sheetViews>
  <sheetFormatPr defaultColWidth="30.6640625" defaultRowHeight="25.2" customHeight="1" x14ac:dyDescent="0.3"/>
  <cols>
    <col min="1" max="1" width="20.77734375" customWidth="1"/>
    <col min="2" max="5" width="20.77734375" style="413" customWidth="1"/>
    <col min="6" max="7" width="20.77734375" customWidth="1"/>
    <col min="8" max="8" width="20.77734375" style="113" customWidth="1"/>
    <col min="9" max="10" width="20.77734375" customWidth="1"/>
    <col min="11" max="11" width="22.6640625" customWidth="1"/>
    <col min="12" max="12" width="24.44140625" style="113" customWidth="1"/>
    <col min="13" max="15" width="20.77734375" customWidth="1"/>
    <col min="16" max="16" width="20.77734375" style="113" customWidth="1"/>
    <col min="17" max="19" width="20.77734375" customWidth="1"/>
    <col min="20" max="20" width="20.77734375" style="113" customWidth="1"/>
    <col min="21" max="21" width="13.44140625" style="163" customWidth="1"/>
    <col min="22" max="22" width="24.109375" style="163" customWidth="1"/>
    <col min="23" max="23" width="26.6640625" style="163" customWidth="1"/>
    <col min="24" max="24" width="16" style="163" customWidth="1"/>
    <col min="25" max="25" width="18.33203125" style="163" customWidth="1"/>
    <col min="26" max="26" width="24.109375" style="163" customWidth="1"/>
    <col min="27" max="31" width="30.77734375" style="163" customWidth="1"/>
    <col min="32" max="33" width="31.88671875" style="163" customWidth="1"/>
    <col min="34" max="34" width="31.88671875" style="252" customWidth="1"/>
    <col min="35" max="35" width="31.88671875" style="163" customWidth="1"/>
  </cols>
  <sheetData>
    <row r="1" spans="1:41" ht="25.2" customHeight="1" x14ac:dyDescent="0.35">
      <c r="A1" s="451" t="s">
        <v>409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2" t="s">
        <v>417</v>
      </c>
      <c r="V1" s="449" t="s">
        <v>413</v>
      </c>
      <c r="W1" s="449" t="s">
        <v>414</v>
      </c>
      <c r="X1" s="450" t="s">
        <v>415</v>
      </c>
      <c r="Y1" s="450" t="s">
        <v>416</v>
      </c>
      <c r="Z1" s="449" t="s">
        <v>444</v>
      </c>
      <c r="AA1" s="449" t="s">
        <v>445</v>
      </c>
      <c r="AB1" s="449" t="s">
        <v>448</v>
      </c>
      <c r="AC1" s="449" t="s">
        <v>415</v>
      </c>
      <c r="AD1" s="449" t="s">
        <v>416</v>
      </c>
      <c r="AE1" s="449" t="s">
        <v>446</v>
      </c>
      <c r="AF1" s="449" t="s">
        <v>447</v>
      </c>
      <c r="AG1" s="449" t="s">
        <v>449</v>
      </c>
      <c r="AH1" s="468" t="s">
        <v>450</v>
      </c>
      <c r="AI1" s="12"/>
      <c r="AJ1" s="64"/>
      <c r="AK1" s="64"/>
    </row>
    <row r="2" spans="1:41" ht="49.2" customHeight="1" x14ac:dyDescent="0.3">
      <c r="A2" s="451"/>
      <c r="B2" s="451"/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2"/>
      <c r="V2" s="449"/>
      <c r="W2" s="449"/>
      <c r="X2" s="450"/>
      <c r="Y2" s="450"/>
      <c r="Z2" s="449"/>
      <c r="AA2" s="449"/>
      <c r="AB2" s="449"/>
      <c r="AC2" s="449"/>
      <c r="AD2" s="449"/>
      <c r="AE2" s="449"/>
      <c r="AF2" s="449"/>
      <c r="AG2" s="449"/>
      <c r="AH2" s="468"/>
      <c r="AI2" s="12"/>
      <c r="AJ2" s="459" t="s">
        <v>394</v>
      </c>
      <c r="AK2" s="460" t="s">
        <v>395</v>
      </c>
      <c r="AL2" s="460" t="s">
        <v>420</v>
      </c>
      <c r="AM2" s="459" t="s">
        <v>421</v>
      </c>
      <c r="AN2" s="459" t="s">
        <v>422</v>
      </c>
      <c r="AO2" s="458"/>
    </row>
    <row r="3" spans="1:41" ht="25.2" customHeight="1" x14ac:dyDescent="0.35">
      <c r="A3" s="65"/>
      <c r="B3" s="453" t="s">
        <v>389</v>
      </c>
      <c r="C3" s="453"/>
      <c r="D3" s="419"/>
      <c r="E3" s="420"/>
      <c r="F3" s="454" t="s">
        <v>390</v>
      </c>
      <c r="G3" s="454"/>
      <c r="H3" s="130"/>
      <c r="I3" s="69"/>
      <c r="J3" s="455" t="s">
        <v>391</v>
      </c>
      <c r="K3" s="455"/>
      <c r="L3" s="127"/>
      <c r="M3" s="70"/>
      <c r="N3" s="456" t="s">
        <v>392</v>
      </c>
      <c r="O3" s="456"/>
      <c r="P3" s="121"/>
      <c r="Q3" s="71"/>
      <c r="R3" s="457" t="s">
        <v>393</v>
      </c>
      <c r="S3" s="457"/>
      <c r="T3" s="172"/>
      <c r="U3" s="178"/>
      <c r="V3" s="177"/>
      <c r="W3" s="177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250"/>
      <c r="AI3" s="140"/>
      <c r="AJ3" s="459"/>
      <c r="AK3" s="460"/>
      <c r="AL3" s="460"/>
      <c r="AM3" s="459"/>
      <c r="AN3" s="467"/>
      <c r="AO3" s="458"/>
    </row>
    <row r="4" spans="1:41" ht="25.2" customHeight="1" x14ac:dyDescent="0.35">
      <c r="A4" s="65"/>
      <c r="B4" s="419"/>
      <c r="C4" s="419"/>
      <c r="D4" s="419"/>
      <c r="E4" s="420"/>
      <c r="F4" s="420"/>
      <c r="G4" s="420"/>
      <c r="H4" s="130"/>
      <c r="I4" s="69"/>
      <c r="J4" s="421"/>
      <c r="K4" s="421"/>
      <c r="L4" s="127"/>
      <c r="M4" s="70"/>
      <c r="N4" s="422"/>
      <c r="O4" s="422"/>
      <c r="P4" s="121"/>
      <c r="Q4" s="71"/>
      <c r="R4" s="423"/>
      <c r="S4" s="423"/>
      <c r="T4" s="172"/>
      <c r="U4" s="178"/>
      <c r="V4" s="177"/>
      <c r="W4" s="177"/>
      <c r="X4" s="178"/>
      <c r="Y4" s="178"/>
      <c r="Z4" s="178"/>
      <c r="AA4" s="178"/>
      <c r="AB4" s="178"/>
      <c r="AC4" s="178"/>
      <c r="AD4" s="171"/>
      <c r="AE4" s="178"/>
      <c r="AF4" s="178"/>
      <c r="AG4" s="178"/>
      <c r="AH4" s="250"/>
      <c r="AI4" s="140"/>
      <c r="AJ4" s="415"/>
      <c r="AK4" s="414"/>
      <c r="AL4" s="414"/>
      <c r="AM4" s="425"/>
      <c r="AN4" s="416"/>
      <c r="AO4" s="417"/>
    </row>
    <row r="5" spans="1:41" ht="25.2" customHeight="1" x14ac:dyDescent="0.35">
      <c r="A5" s="65"/>
      <c r="B5" s="419"/>
      <c r="C5" s="419"/>
      <c r="D5" s="419"/>
      <c r="E5" s="420"/>
      <c r="F5" s="420"/>
      <c r="G5" s="420"/>
      <c r="H5" s="130"/>
      <c r="I5" s="69"/>
      <c r="J5" s="421"/>
      <c r="K5" s="421"/>
      <c r="L5" s="127"/>
      <c r="M5" s="70"/>
      <c r="N5" s="422"/>
      <c r="O5" s="422"/>
      <c r="P5" s="121"/>
      <c r="Q5" s="71"/>
      <c r="R5" s="423"/>
      <c r="S5" s="423"/>
      <c r="T5" s="172"/>
      <c r="U5" s="170">
        <v>0.63360895323488631</v>
      </c>
      <c r="V5" s="232">
        <v>0.32752157533333331</v>
      </c>
      <c r="W5" s="232">
        <v>51.672478424666664</v>
      </c>
      <c r="X5" s="169" t="e">
        <f>(((V7*#REF!)/52))+((W7*#REF!)/52)</f>
        <v>#REF!</v>
      </c>
      <c r="Y5" s="169">
        <v>131.64508527663901</v>
      </c>
      <c r="Z5" s="248" t="e">
        <f>T7-Z7</f>
        <v>#REF!</v>
      </c>
      <c r="AA5" s="169">
        <v>0</v>
      </c>
      <c r="AB5" s="169">
        <f>52-AA5</f>
        <v>52</v>
      </c>
      <c r="AC5" s="169" t="e">
        <f>(((AA5*#REF!)/52))+((AB5*#REF!)/52)</f>
        <v>#REF!</v>
      </c>
      <c r="AD5" s="169" t="e">
        <f t="shared" ref="AD5:AD7" si="0">Z5*AC5</f>
        <v>#REF!</v>
      </c>
      <c r="AE5" s="241">
        <v>0</v>
      </c>
      <c r="AF5" s="241">
        <v>0</v>
      </c>
      <c r="AG5" s="241">
        <v>0</v>
      </c>
      <c r="AH5" s="251" t="e">
        <f>AG5*Z5</f>
        <v>#REF!</v>
      </c>
      <c r="AI5" s="140"/>
      <c r="AJ5" s="415"/>
      <c r="AK5" s="414"/>
      <c r="AL5" s="414"/>
      <c r="AM5" s="425"/>
      <c r="AN5" s="416"/>
      <c r="AO5" s="417"/>
    </row>
    <row r="6" spans="1:41" ht="25.2" customHeight="1" thickBot="1" x14ac:dyDescent="0.4">
      <c r="A6" s="74"/>
      <c r="B6" s="74"/>
      <c r="C6" s="74"/>
      <c r="D6" s="74"/>
      <c r="E6" s="75"/>
      <c r="F6" s="75"/>
      <c r="G6" s="75"/>
      <c r="H6" s="131"/>
      <c r="I6" s="76"/>
      <c r="J6" s="76"/>
      <c r="K6" s="76"/>
      <c r="L6" s="128"/>
      <c r="M6" s="77"/>
      <c r="N6" s="77"/>
      <c r="O6" s="77"/>
      <c r="P6" s="122"/>
      <c r="Q6" s="78"/>
      <c r="R6" s="79"/>
      <c r="S6" s="78"/>
      <c r="T6" s="118"/>
      <c r="U6" s="234"/>
      <c r="V6" s="179"/>
      <c r="W6" s="179"/>
      <c r="X6" s="165"/>
      <c r="Y6" s="165"/>
      <c r="Z6" s="165"/>
      <c r="AA6" s="165"/>
      <c r="AB6" s="165"/>
      <c r="AC6" s="171"/>
      <c r="AD6" s="171"/>
      <c r="AE6" s="165"/>
      <c r="AF6" s="165"/>
      <c r="AG6" s="165"/>
      <c r="AH6" s="253"/>
      <c r="AI6" s="88"/>
      <c r="AJ6" s="414">
        <v>0</v>
      </c>
      <c r="AK6" s="135">
        <f>$U$7</f>
        <v>0.91831581412737417</v>
      </c>
      <c r="AL6" s="191">
        <f>$T$7</f>
        <v>2653802.4071581149</v>
      </c>
      <c r="AM6" s="217">
        <v>4.5355119999999999E-2</v>
      </c>
      <c r="AN6" s="230">
        <f>(AM6*AL6)</f>
        <v>120363.52663294516</v>
      </c>
      <c r="AO6" s="417"/>
    </row>
    <row r="7" spans="1:41" ht="25.2" customHeight="1" thickBot="1" x14ac:dyDescent="0.4">
      <c r="A7" s="74"/>
      <c r="B7" s="74"/>
      <c r="C7" s="74"/>
      <c r="D7" s="74"/>
      <c r="E7" s="75"/>
      <c r="F7" s="75"/>
      <c r="G7" s="75"/>
      <c r="H7" s="131"/>
      <c r="I7" s="76"/>
      <c r="J7" s="76"/>
      <c r="K7" s="76"/>
      <c r="L7" s="128"/>
      <c r="M7" s="77"/>
      <c r="N7" s="77"/>
      <c r="O7" s="77"/>
      <c r="P7" s="173"/>
      <c r="Q7" s="80"/>
      <c r="R7" s="188" t="s">
        <v>408</v>
      </c>
      <c r="S7" s="80">
        <f>1-S10</f>
        <v>0.96542767890940695</v>
      </c>
      <c r="T7" s="117">
        <f>P9*S7</f>
        <v>2653802.4071581149</v>
      </c>
      <c r="U7" s="235">
        <f>G17*K12*O9*S7</f>
        <v>0.91831581412737417</v>
      </c>
      <c r="V7" s="168">
        <f>G18+K13+O10+S8</f>
        <v>0.32752157533333331</v>
      </c>
      <c r="W7" s="168">
        <f>52-V7</f>
        <v>51.672478424666664</v>
      </c>
      <c r="X7" s="169" t="e">
        <f>(((V7*#REF!)/52))+((W7*#REF!)/52)</f>
        <v>#REF!</v>
      </c>
      <c r="Y7" s="169" t="e">
        <f>T7*X7</f>
        <v>#REF!</v>
      </c>
      <c r="Z7" s="208" t="e">
        <f>AN7</f>
        <v>#REF!</v>
      </c>
      <c r="AA7" s="169">
        <f>(2.217962/12)*52</f>
        <v>9.611168666666666</v>
      </c>
      <c r="AB7" s="169">
        <f>52-AA7</f>
        <v>42.388831333333336</v>
      </c>
      <c r="AC7" s="169" t="e">
        <f>(((AA7*#REF!)/52))+((AB7*#REF!)/52)</f>
        <v>#REF!</v>
      </c>
      <c r="AD7" s="169" t="e">
        <f t="shared" si="0"/>
        <v>#REF!</v>
      </c>
      <c r="AE7" s="261">
        <v>27.761990000000001</v>
      </c>
      <c r="AF7" s="261">
        <v>283.44080000000002</v>
      </c>
      <c r="AG7" s="262">
        <f>AA7*AF7</f>
        <v>2724.1973358149335</v>
      </c>
      <c r="AH7" s="262" t="e">
        <f>AG7*Z7</f>
        <v>#REF!</v>
      </c>
      <c r="AI7" s="206"/>
      <c r="AJ7" s="414">
        <v>1</v>
      </c>
      <c r="AK7" s="135">
        <f>$U$10+$U$13+$U$19+$U$31</f>
        <v>3.5276072419356208E-2</v>
      </c>
      <c r="AL7" s="191">
        <f>$T$10+$T$13+$T$19+$T$31</f>
        <v>101942.84412985902</v>
      </c>
      <c r="AN7" s="231" t="e">
        <f>AN6*#REF!</f>
        <v>#REF!</v>
      </c>
    </row>
    <row r="8" spans="1:41" ht="25.2" customHeight="1" x14ac:dyDescent="0.35">
      <c r="A8" s="74"/>
      <c r="B8" s="74"/>
      <c r="C8" s="74"/>
      <c r="D8" s="74"/>
      <c r="E8" s="75"/>
      <c r="F8" s="75"/>
      <c r="G8" s="75"/>
      <c r="H8" s="131"/>
      <c r="I8" s="76"/>
      <c r="J8" s="76"/>
      <c r="K8" s="76"/>
      <c r="L8" s="128"/>
      <c r="M8" s="77"/>
      <c r="N8" s="81"/>
      <c r="O8" s="77"/>
      <c r="P8" s="122"/>
      <c r="Q8" s="82"/>
      <c r="R8" s="78" t="s">
        <v>412</v>
      </c>
      <c r="S8" s="78">
        <f>(0.009767127/3)*13</f>
        <v>4.2324217000000004E-2</v>
      </c>
      <c r="T8" s="118"/>
      <c r="U8" s="165"/>
      <c r="V8" s="165"/>
      <c r="W8" s="165"/>
      <c r="X8" s="171"/>
      <c r="Y8" s="171"/>
      <c r="Z8" s="209"/>
      <c r="AA8" s="171"/>
      <c r="AB8" s="171"/>
      <c r="AC8" s="171"/>
      <c r="AD8" s="171"/>
      <c r="AE8" s="171"/>
      <c r="AF8" s="171"/>
      <c r="AG8" s="171"/>
      <c r="AH8" s="251"/>
      <c r="AI8" s="206"/>
      <c r="AJ8" s="414">
        <v>2</v>
      </c>
      <c r="AK8" s="135">
        <f>$U$16+$U$25+$U$22+$U$34+$U$37+$U$43</f>
        <v>1.9247055662833693E-2</v>
      </c>
      <c r="AL8" s="191">
        <f>$T$16+$T$25+$T$22+$T$34+$T$37+$T$43</f>
        <v>55621.259988069389</v>
      </c>
    </row>
    <row r="9" spans="1:41" ht="25.2" customHeight="1" x14ac:dyDescent="0.35">
      <c r="A9" s="74"/>
      <c r="B9" s="74"/>
      <c r="C9" s="74"/>
      <c r="D9" s="74"/>
      <c r="E9" s="75"/>
      <c r="F9" s="75"/>
      <c r="G9" s="75"/>
      <c r="H9" s="131"/>
      <c r="I9" s="76"/>
      <c r="J9" s="76"/>
      <c r="K9" s="76"/>
      <c r="L9" s="128"/>
      <c r="M9" s="83"/>
      <c r="N9" s="187" t="s">
        <v>408</v>
      </c>
      <c r="O9" s="83">
        <f>1-O15</f>
        <v>0.98667111425737275</v>
      </c>
      <c r="P9" s="116">
        <f>L12*O9</f>
        <v>2748836.0496935165</v>
      </c>
      <c r="Q9" s="82"/>
      <c r="R9" s="79"/>
      <c r="S9" s="78"/>
      <c r="T9" s="118"/>
      <c r="U9" s="165"/>
      <c r="V9" s="165"/>
      <c r="W9" s="165"/>
      <c r="X9" s="171"/>
      <c r="Y9" s="171"/>
      <c r="Z9" s="209"/>
      <c r="AA9" s="171"/>
      <c r="AB9" s="171"/>
      <c r="AC9" s="171"/>
      <c r="AD9" s="171"/>
      <c r="AE9" s="171"/>
      <c r="AF9" s="171"/>
      <c r="AG9" s="171"/>
      <c r="AH9" s="251"/>
      <c r="AI9" s="206"/>
      <c r="AJ9" s="414">
        <v>3</v>
      </c>
      <c r="AK9" s="135">
        <f>$U$28+$U$40+$U$46+$U$49</f>
        <v>7.88623946074999E-3</v>
      </c>
      <c r="AL9" s="191">
        <f>$T$28+$T$40+$T$46+$T$49</f>
        <v>22790.113098782771</v>
      </c>
    </row>
    <row r="10" spans="1:41" ht="25.2" customHeight="1" x14ac:dyDescent="0.35">
      <c r="A10" s="74"/>
      <c r="B10" s="74"/>
      <c r="C10" s="74"/>
      <c r="D10" s="74"/>
      <c r="E10" s="75"/>
      <c r="F10" s="75"/>
      <c r="G10" s="75"/>
      <c r="H10" s="131"/>
      <c r="I10" s="76"/>
      <c r="J10" s="84"/>
      <c r="K10" s="76"/>
      <c r="L10" s="174"/>
      <c r="M10" s="85"/>
      <c r="N10" s="77" t="s">
        <v>412</v>
      </c>
      <c r="O10" s="77">
        <f>(0.001965045/3)*13</f>
        <v>8.5151949999999997E-3</v>
      </c>
      <c r="P10" s="122"/>
      <c r="Q10" s="86"/>
      <c r="R10" s="188" t="s">
        <v>396</v>
      </c>
      <c r="S10">
        <v>3.4572321090593001E-2</v>
      </c>
      <c r="T10" s="117">
        <f>P9*S10</f>
        <v>95033.642535401508</v>
      </c>
      <c r="U10" s="170">
        <f>G17*K12*O9*S10</f>
        <v>3.2885227844767516E-2</v>
      </c>
      <c r="V10" s="168">
        <f>G18+K13+O10+S11</f>
        <v>11.352513358333335</v>
      </c>
      <c r="W10" s="168">
        <f>52-V10</f>
        <v>40.647486641666667</v>
      </c>
      <c r="X10" s="169" t="e">
        <f>(((V10*#REF!)/52))+((W10*#REF!)/52)</f>
        <v>#REF!</v>
      </c>
      <c r="Y10" s="169" t="e">
        <f>T10*X10</f>
        <v>#REF!</v>
      </c>
      <c r="Z10" s="208">
        <f>T10</f>
        <v>95033.642535401508</v>
      </c>
      <c r="AA10" s="169">
        <f>(2.553996/12)*52</f>
        <v>11.067316000000002</v>
      </c>
      <c r="AB10" s="171">
        <f>52-AA10</f>
        <v>40.932683999999995</v>
      </c>
      <c r="AC10" s="171" t="e">
        <f>(((AA10*#REF!)/52))+((AB10*#REF!)/52)</f>
        <v>#REF!</v>
      </c>
      <c r="AD10" s="171" t="e">
        <f>Z10*AC10</f>
        <v>#REF!</v>
      </c>
      <c r="AE10" s="169">
        <v>27.761990000000001</v>
      </c>
      <c r="AF10" s="169">
        <v>283.44080000000002</v>
      </c>
      <c r="AG10" s="251">
        <f>AA10*AF10</f>
        <v>3136.9289008928008</v>
      </c>
      <c r="AH10" s="251">
        <f>AG10*Z10</f>
        <v>298113779.82641637</v>
      </c>
      <c r="AI10" s="206"/>
      <c r="AJ10" s="414">
        <v>4</v>
      </c>
      <c r="AK10" s="135">
        <f>$U$52</f>
        <v>1.9274818329685854E-2</v>
      </c>
      <c r="AL10" s="191">
        <f>$T$52</f>
        <v>55701.490156153115</v>
      </c>
    </row>
    <row r="11" spans="1:41" ht="25.2" customHeight="1" x14ac:dyDescent="0.35">
      <c r="A11" s="74"/>
      <c r="B11" s="74"/>
      <c r="C11" s="74"/>
      <c r="D11" s="74"/>
      <c r="E11" s="75"/>
      <c r="F11" s="75"/>
      <c r="G11" s="75"/>
      <c r="H11" s="131"/>
      <c r="I11" s="76"/>
      <c r="J11" s="87"/>
      <c r="K11" s="76"/>
      <c r="L11" s="128"/>
      <c r="M11" s="85"/>
      <c r="N11" s="77"/>
      <c r="O11" s="77"/>
      <c r="P11" s="122"/>
      <c r="Q11" s="78"/>
      <c r="R11" s="78" t="s">
        <v>412</v>
      </c>
      <c r="S11" s="78">
        <f>(2.553996/3)*13</f>
        <v>11.067316000000002</v>
      </c>
      <c r="T11" s="118"/>
      <c r="U11" s="165"/>
      <c r="V11" s="165"/>
      <c r="W11" s="165"/>
      <c r="X11" s="171"/>
      <c r="Y11" s="171"/>
      <c r="Z11" s="171"/>
      <c r="AA11" s="171"/>
      <c r="AB11" s="229"/>
      <c r="AC11" s="229"/>
      <c r="AD11" s="229"/>
      <c r="AE11" s="171"/>
      <c r="AF11" s="171"/>
      <c r="AG11" s="253"/>
      <c r="AH11" s="253"/>
      <c r="AI11" s="206"/>
      <c r="AJ11" s="88"/>
      <c r="AK11" s="89">
        <f>SUM($AK$6:$AK$10)</f>
        <v>0.99999999999999978</v>
      </c>
      <c r="AL11" s="192">
        <f>SUM(AL6:AL10)</f>
        <v>2889858.1145309797</v>
      </c>
    </row>
    <row r="12" spans="1:41" ht="25.2" customHeight="1" x14ac:dyDescent="0.35">
      <c r="A12" s="74"/>
      <c r="B12" s="74"/>
      <c r="C12" s="74"/>
      <c r="D12" s="74"/>
      <c r="E12" s="75"/>
      <c r="F12" s="75"/>
      <c r="G12" s="75"/>
      <c r="H12" s="131"/>
      <c r="I12" s="90"/>
      <c r="J12" s="186" t="s">
        <v>408</v>
      </c>
      <c r="K12" s="90">
        <f>1-K24</f>
        <v>0.98787405018114727</v>
      </c>
      <c r="L12" s="115">
        <f>H17*K12</f>
        <v>2785969.9244995671</v>
      </c>
      <c r="M12" s="85"/>
      <c r="N12" s="77"/>
      <c r="O12" s="77"/>
      <c r="P12" s="122"/>
      <c r="Q12" s="78"/>
      <c r="R12" s="79"/>
      <c r="S12" s="78"/>
      <c r="T12" s="118"/>
      <c r="U12" s="165"/>
      <c r="V12" s="165"/>
      <c r="W12" s="165"/>
      <c r="X12" s="171"/>
      <c r="Y12" s="171"/>
      <c r="Z12" s="171"/>
      <c r="AA12" s="171"/>
      <c r="AB12" s="171"/>
      <c r="AC12" s="171"/>
      <c r="AD12" s="171"/>
      <c r="AE12" s="171"/>
      <c r="AF12" s="171"/>
      <c r="AG12" s="251"/>
      <c r="AH12" s="251"/>
      <c r="AI12" s="206"/>
      <c r="AJ12" s="64"/>
      <c r="AK12" s="64"/>
      <c r="AN12" s="113"/>
    </row>
    <row r="13" spans="1:41" ht="25.2" customHeight="1" x14ac:dyDescent="0.4">
      <c r="A13" s="74"/>
      <c r="B13" s="74"/>
      <c r="C13" s="74"/>
      <c r="D13" s="74"/>
      <c r="E13" s="75"/>
      <c r="F13" s="75"/>
      <c r="G13" s="75"/>
      <c r="H13" s="131"/>
      <c r="I13" s="91"/>
      <c r="J13" s="76" t="s">
        <v>412</v>
      </c>
      <c r="K13" s="76">
        <f>(0.01365366/3)*13</f>
        <v>5.9165860000000001E-2</v>
      </c>
      <c r="L13" s="128"/>
      <c r="M13" s="85"/>
      <c r="N13" s="77"/>
      <c r="O13" s="77"/>
      <c r="P13" s="122"/>
      <c r="Q13" s="80"/>
      <c r="R13" s="188" t="s">
        <v>408</v>
      </c>
      <c r="S13" s="80">
        <f>1-S16</f>
        <v>8.622582347423402E-2</v>
      </c>
      <c r="T13" s="117">
        <f>P15*S13</f>
        <v>3201.8989339408367</v>
      </c>
      <c r="U13" s="170">
        <f>G17*K12*O15*S13</f>
        <v>1.1079779030814117E-3</v>
      </c>
      <c r="V13" s="168">
        <f>G18+K13+O16+S14</f>
        <v>14.63247383</v>
      </c>
      <c r="W13" s="168">
        <f>52-V13</f>
        <v>37.367526169999998</v>
      </c>
      <c r="X13" s="169" t="e">
        <f>(((V13*#REF!)/52))+((W13*#REF!)/52)</f>
        <v>#REF!</v>
      </c>
      <c r="Y13" s="169" t="e">
        <f t="shared" ref="Y13:Y49" si="1">T13*X13</f>
        <v>#REF!</v>
      </c>
      <c r="Z13" s="208">
        <f>T13</f>
        <v>3201.8989339408367</v>
      </c>
      <c r="AA13" s="169">
        <f>(4.096352/12)*52</f>
        <v>17.750858666666669</v>
      </c>
      <c r="AB13" s="171">
        <f t="shared" ref="AB13:AB52" si="2">52-AA13</f>
        <v>34.249141333333327</v>
      </c>
      <c r="AC13" s="171" t="e">
        <f>(((AA13*#REF!)/52))+((AB13*#REF!)/52)</f>
        <v>#REF!</v>
      </c>
      <c r="AD13" s="171" t="e">
        <f t="shared" ref="AD13:AD52" si="3">Z13*AC13</f>
        <v>#REF!</v>
      </c>
      <c r="AE13" s="169">
        <v>15.75736</v>
      </c>
      <c r="AF13" s="169">
        <v>272.49110000000002</v>
      </c>
      <c r="AG13" s="251">
        <f t="shared" ref="AG13:AG52" si="4">AA13*AF13</f>
        <v>4836.9510040245341</v>
      </c>
      <c r="AH13" s="251">
        <f t="shared" ref="AH13:AH52" si="5">AG13*Z13</f>
        <v>15487428.263310216</v>
      </c>
      <c r="AI13" s="206"/>
      <c r="AJ13" s="64"/>
      <c r="AK13" s="64"/>
      <c r="AL13" s="198" t="s">
        <v>427</v>
      </c>
    </row>
    <row r="14" spans="1:41" ht="25.2" customHeight="1" x14ac:dyDescent="0.4">
      <c r="A14" s="74"/>
      <c r="B14" s="74"/>
      <c r="C14" s="74"/>
      <c r="D14" s="74"/>
      <c r="E14" s="75"/>
      <c r="F14" s="75"/>
      <c r="G14" s="75"/>
      <c r="H14" s="131"/>
      <c r="I14" s="92"/>
      <c r="J14" s="76"/>
      <c r="K14" s="76"/>
      <c r="L14" s="128"/>
      <c r="M14" s="85"/>
      <c r="N14" s="81"/>
      <c r="O14" s="77"/>
      <c r="P14" s="122"/>
      <c r="Q14" s="82"/>
      <c r="R14" s="78" t="s">
        <v>412</v>
      </c>
      <c r="S14" s="78">
        <f>(1.324549/3)*13</f>
        <v>5.7397123333333333</v>
      </c>
      <c r="T14" s="118"/>
      <c r="U14" s="165"/>
      <c r="V14" s="165"/>
      <c r="W14" s="164"/>
      <c r="X14" s="171"/>
      <c r="Y14" s="171"/>
      <c r="Z14" s="171"/>
      <c r="AA14" s="171"/>
      <c r="AB14" s="229"/>
      <c r="AC14" s="229"/>
      <c r="AD14" s="229"/>
      <c r="AE14" s="171"/>
      <c r="AF14" s="171"/>
      <c r="AG14" s="253"/>
      <c r="AH14" s="253"/>
      <c r="AI14" s="206"/>
      <c r="AJ14" s="459" t="s">
        <v>418</v>
      </c>
      <c r="AK14" s="462">
        <f>(SUM(AL7:AL10))/AL11</f>
        <v>8.1684185872625742E-2</v>
      </c>
      <c r="AL14" s="199"/>
    </row>
    <row r="15" spans="1:41" ht="25.2" customHeight="1" x14ac:dyDescent="0.4">
      <c r="A15" s="74"/>
      <c r="B15" s="74"/>
      <c r="C15" s="74"/>
      <c r="D15" s="74"/>
      <c r="E15" s="75"/>
      <c r="F15" s="75"/>
      <c r="G15" s="75"/>
      <c r="H15" s="175"/>
      <c r="I15" s="92"/>
      <c r="J15" s="76"/>
      <c r="K15" s="76"/>
      <c r="L15" s="128"/>
      <c r="M15" s="93"/>
      <c r="N15" s="187" t="s">
        <v>396</v>
      </c>
      <c r="O15">
        <v>1.33288857426273E-2</v>
      </c>
      <c r="P15" s="116">
        <f>L12*O15</f>
        <v>37133.874806050735</v>
      </c>
      <c r="Q15" s="82"/>
      <c r="R15" s="79"/>
      <c r="S15" s="78"/>
      <c r="T15" s="118"/>
      <c r="U15" s="165"/>
      <c r="V15" s="165"/>
      <c r="W15" s="164"/>
      <c r="X15" s="171"/>
      <c r="Y15" s="171"/>
      <c r="Z15" s="171"/>
      <c r="AA15" s="171"/>
      <c r="AB15" s="171"/>
      <c r="AC15" s="171"/>
      <c r="AD15" s="171"/>
      <c r="AE15" s="171"/>
      <c r="AF15" s="171"/>
      <c r="AG15" s="251"/>
      <c r="AH15" s="251"/>
      <c r="AI15" s="206"/>
      <c r="AJ15" s="459"/>
      <c r="AK15" s="462"/>
      <c r="AL15" s="200"/>
    </row>
    <row r="16" spans="1:41" ht="25.2" customHeight="1" x14ac:dyDescent="0.4">
      <c r="A16" s="74"/>
      <c r="B16" s="74"/>
      <c r="C16" s="74"/>
      <c r="D16" s="74"/>
      <c r="E16" s="75"/>
      <c r="F16" s="94"/>
      <c r="G16" s="95"/>
      <c r="H16" s="132"/>
      <c r="I16" s="92"/>
      <c r="J16" s="76"/>
      <c r="K16" s="76"/>
      <c r="L16" s="128"/>
      <c r="M16" s="77"/>
      <c r="N16" s="77" t="s">
        <v>412</v>
      </c>
      <c r="O16" s="77">
        <f>(1.988326/3)*13</f>
        <v>8.6160793333333334</v>
      </c>
      <c r="P16" s="122"/>
      <c r="Q16" s="86"/>
      <c r="R16" s="188" t="s">
        <v>396</v>
      </c>
      <c r="S16">
        <v>0.91377417652576598</v>
      </c>
      <c r="T16" s="117">
        <f>P15*S16</f>
        <v>33931.975872109899</v>
      </c>
      <c r="U16" s="170">
        <f>G17*K12*O15*S16</f>
        <v>1.1741744586521687E-2</v>
      </c>
      <c r="V16" s="168">
        <f>S17+O16+K13+G18</f>
        <v>21.856370163333331</v>
      </c>
      <c r="W16" s="168">
        <f>52-V16</f>
        <v>30.143629836666669</v>
      </c>
      <c r="X16" s="169" t="e">
        <f>(((V16*#REF!)/52))+((W16*#REF!)/52)</f>
        <v>#REF!</v>
      </c>
      <c r="Y16" s="169" t="e">
        <f t="shared" si="1"/>
        <v>#REF!</v>
      </c>
      <c r="Z16" s="208">
        <f>T16</f>
        <v>33931.975872109899</v>
      </c>
      <c r="AA16" s="169">
        <f>(5.169158/12)*52</f>
        <v>22.399684666666669</v>
      </c>
      <c r="AB16" s="171">
        <f t="shared" si="2"/>
        <v>29.600315333333331</v>
      </c>
      <c r="AC16" s="171" t="e">
        <f>(((AA16*#REF!)/52))+((AB16*#REF!)/52)</f>
        <v>#REF!</v>
      </c>
      <c r="AD16" s="171" t="e">
        <f t="shared" si="3"/>
        <v>#REF!</v>
      </c>
      <c r="AE16" s="169">
        <v>27.358750000000001</v>
      </c>
      <c r="AF16" s="169">
        <v>287.85820000000001</v>
      </c>
      <c r="AG16" s="251">
        <f t="shared" si="4"/>
        <v>6447.9329087142678</v>
      </c>
      <c r="AH16" s="251">
        <f t="shared" si="5"/>
        <v>218791103.88347593</v>
      </c>
      <c r="AI16" s="206"/>
      <c r="AJ16" s="459"/>
      <c r="AK16" s="462"/>
      <c r="AL16" s="200"/>
    </row>
    <row r="17" spans="1:38" ht="25.2" customHeight="1" x14ac:dyDescent="0.35">
      <c r="A17" s="74"/>
      <c r="B17" s="74"/>
      <c r="C17" s="74"/>
      <c r="D17" s="74"/>
      <c r="E17" s="97"/>
      <c r="F17" s="184" t="s">
        <v>408</v>
      </c>
      <c r="G17" s="97">
        <f>1-G41</f>
        <v>0.97588428837154495</v>
      </c>
      <c r="H17" s="114">
        <f>C28*G17</f>
        <v>2820167.1295937994</v>
      </c>
      <c r="I17" s="92"/>
      <c r="J17" s="76"/>
      <c r="K17" s="76"/>
      <c r="L17" s="128"/>
      <c r="M17" s="77"/>
      <c r="N17" s="77"/>
      <c r="O17" s="77"/>
      <c r="P17" s="122"/>
      <c r="Q17" s="63"/>
      <c r="R17" s="78" t="s">
        <v>412</v>
      </c>
      <c r="S17" s="78">
        <f>(2.991602/3)*13</f>
        <v>12.963608666666666</v>
      </c>
      <c r="T17" s="118"/>
      <c r="U17" s="165"/>
      <c r="V17" s="165"/>
      <c r="W17" s="164"/>
      <c r="X17" s="171"/>
      <c r="Y17" s="171"/>
      <c r="Z17" s="171"/>
      <c r="AA17" s="171"/>
      <c r="AB17" s="229"/>
      <c r="AC17" s="229"/>
      <c r="AD17" s="229"/>
      <c r="AE17" s="171"/>
      <c r="AF17" s="171"/>
      <c r="AG17" s="253"/>
      <c r="AH17" s="253"/>
      <c r="AI17" s="206"/>
      <c r="AJ17" s="459"/>
      <c r="AK17" s="462"/>
      <c r="AL17" s="201">
        <v>0.36969999999999997</v>
      </c>
    </row>
    <row r="18" spans="1:38" ht="25.2" customHeight="1" x14ac:dyDescent="0.4">
      <c r="A18" s="74"/>
      <c r="B18" s="74"/>
      <c r="C18" s="74"/>
      <c r="D18" s="74"/>
      <c r="E18" s="98"/>
      <c r="F18" s="75" t="s">
        <v>412</v>
      </c>
      <c r="G18" s="157">
        <f>(0.05019607/3)*13</f>
        <v>0.21751630333333336</v>
      </c>
      <c r="H18" s="157"/>
      <c r="I18" s="92"/>
      <c r="J18" s="76"/>
      <c r="K18" s="76"/>
      <c r="L18" s="128"/>
      <c r="M18" s="62"/>
      <c r="N18" s="62"/>
      <c r="O18" s="62"/>
      <c r="P18" s="123"/>
      <c r="Q18" s="78"/>
      <c r="R18" s="79"/>
      <c r="S18" s="78"/>
      <c r="T18" s="118"/>
      <c r="U18" s="165"/>
      <c r="V18" s="165"/>
      <c r="W18" s="164"/>
      <c r="X18" s="171"/>
      <c r="Y18" s="171"/>
      <c r="Z18" s="171"/>
      <c r="AA18" s="171"/>
      <c r="AB18" s="171"/>
      <c r="AC18" s="171"/>
      <c r="AD18" s="171"/>
      <c r="AE18" s="171"/>
      <c r="AF18" s="171"/>
      <c r="AG18" s="251"/>
      <c r="AH18" s="251"/>
      <c r="AI18" s="206"/>
      <c r="AJ18" s="459"/>
      <c r="AK18" s="462"/>
      <c r="AL18" s="200"/>
    </row>
    <row r="19" spans="1:38" ht="25.2" customHeight="1" x14ac:dyDescent="0.4">
      <c r="A19" s="74"/>
      <c r="B19" s="74"/>
      <c r="C19" s="74"/>
      <c r="D19" s="74"/>
      <c r="E19" s="98"/>
      <c r="F19" s="75"/>
      <c r="G19" s="75"/>
      <c r="H19" s="131"/>
      <c r="I19" s="92"/>
      <c r="J19" s="76"/>
      <c r="K19" s="76"/>
      <c r="L19" s="128"/>
      <c r="M19" s="62"/>
      <c r="N19" s="62"/>
      <c r="O19" s="62"/>
      <c r="P19" s="123"/>
      <c r="Q19" s="80"/>
      <c r="R19" s="188" t="s">
        <v>408</v>
      </c>
      <c r="S19" s="80">
        <f>1-S22</f>
        <v>1</v>
      </c>
      <c r="T19" s="117">
        <f>P21*S19</f>
        <v>0</v>
      </c>
      <c r="U19" s="170">
        <f>G17*K24*O21*S19</f>
        <v>0</v>
      </c>
      <c r="V19" s="168">
        <f>S20+O22+K25+G18</f>
        <v>15.748689970000001</v>
      </c>
      <c r="W19" s="168">
        <f>52-V19</f>
        <v>36.251310029999999</v>
      </c>
      <c r="X19" s="169" t="e">
        <f>(((V19*#REF!)/52))+((W19*#REF!)/52)</f>
        <v>#REF!</v>
      </c>
      <c r="Y19" s="169" t="e">
        <f t="shared" si="1"/>
        <v>#REF!</v>
      </c>
      <c r="Z19" s="208">
        <f>T19</f>
        <v>0</v>
      </c>
      <c r="AA19" s="169">
        <f>(2.416853/12)*52</f>
        <v>10.473029666666667</v>
      </c>
      <c r="AB19" s="171">
        <f t="shared" si="2"/>
        <v>41.526970333333331</v>
      </c>
      <c r="AC19" s="171" t="e">
        <f>(((AA19*#REF!)/52))+((AB19*#REF!)/52)</f>
        <v>#REF!</v>
      </c>
      <c r="AD19" s="171" t="e">
        <f t="shared" si="3"/>
        <v>#REF!</v>
      </c>
      <c r="AE19" s="169">
        <v>30</v>
      </c>
      <c r="AF19" s="169">
        <v>257.5865</v>
      </c>
      <c r="AG19" s="251">
        <f t="shared" si="4"/>
        <v>2697.7110562328335</v>
      </c>
      <c r="AH19" s="251">
        <f t="shared" si="5"/>
        <v>0</v>
      </c>
      <c r="AI19" s="206"/>
      <c r="AJ19" s="459"/>
      <c r="AK19" s="462"/>
      <c r="AL19" s="202"/>
    </row>
    <row r="20" spans="1:38" ht="25.2" customHeight="1" x14ac:dyDescent="0.4">
      <c r="A20" s="74"/>
      <c r="B20" s="74"/>
      <c r="C20" s="74"/>
      <c r="D20" s="74"/>
      <c r="E20" s="98"/>
      <c r="F20" s="75"/>
      <c r="G20" s="75"/>
      <c r="H20" s="131"/>
      <c r="I20" s="92"/>
      <c r="J20" s="76"/>
      <c r="K20" s="76"/>
      <c r="L20" s="128"/>
      <c r="M20" s="62"/>
      <c r="N20" s="99"/>
      <c r="O20" s="62"/>
      <c r="P20" s="123"/>
      <c r="Q20" s="82"/>
      <c r="R20" s="78" t="s">
        <v>412</v>
      </c>
      <c r="S20" s="78">
        <f>(0/3)*13</f>
        <v>0</v>
      </c>
      <c r="T20" s="118"/>
      <c r="U20" s="165"/>
      <c r="V20" s="165"/>
      <c r="W20" s="164"/>
      <c r="X20" s="171"/>
      <c r="Y20" s="171"/>
      <c r="Z20" s="209"/>
      <c r="AA20" s="171"/>
      <c r="AB20" s="229"/>
      <c r="AC20" s="229"/>
      <c r="AD20" s="229"/>
      <c r="AE20" s="171"/>
      <c r="AF20" s="171"/>
      <c r="AG20" s="253"/>
      <c r="AH20" s="253"/>
      <c r="AI20" s="206"/>
      <c r="AJ20" s="459" t="s">
        <v>407</v>
      </c>
      <c r="AK20" s="466">
        <f>$U$10+$U$16+$U$22+$U$34+$U$28+$U$40+$U$46+$U$52</f>
        <v>7.1788030221725044E-2</v>
      </c>
      <c r="AL20" s="203"/>
    </row>
    <row r="21" spans="1:38" ht="25.2" customHeight="1" x14ac:dyDescent="0.4">
      <c r="A21" s="74"/>
      <c r="B21" s="74"/>
      <c r="C21" s="74"/>
      <c r="D21" s="74"/>
      <c r="E21" s="98"/>
      <c r="F21" s="75"/>
      <c r="G21" s="75"/>
      <c r="H21" s="131"/>
      <c r="I21" s="92"/>
      <c r="J21" s="76"/>
      <c r="K21" s="76"/>
      <c r="L21" s="128"/>
      <c r="M21" s="83"/>
      <c r="N21" s="187" t="s">
        <v>408</v>
      </c>
      <c r="O21" s="83">
        <f>1-O27</f>
        <v>0</v>
      </c>
      <c r="P21" s="116">
        <f>L24*O21</f>
        <v>0</v>
      </c>
      <c r="Q21" s="82"/>
      <c r="R21" s="79"/>
      <c r="S21" s="78"/>
      <c r="T21" s="118"/>
      <c r="U21" s="165"/>
      <c r="V21" s="165"/>
      <c r="W21" s="164"/>
      <c r="X21" s="171"/>
      <c r="Y21" s="171"/>
      <c r="Z21" s="209"/>
      <c r="AA21" s="171"/>
      <c r="AB21" s="171"/>
      <c r="AC21" s="171"/>
      <c r="AD21" s="171"/>
      <c r="AE21" s="171"/>
      <c r="AF21" s="171"/>
      <c r="AG21" s="251"/>
      <c r="AH21" s="251"/>
      <c r="AI21" s="206"/>
      <c r="AJ21" s="459"/>
      <c r="AK21" s="460"/>
      <c r="AL21" s="200"/>
    </row>
    <row r="22" spans="1:38" ht="25.2" customHeight="1" x14ac:dyDescent="0.4">
      <c r="A22" s="74"/>
      <c r="B22" s="74"/>
      <c r="C22" s="74"/>
      <c r="D22" s="74"/>
      <c r="E22" s="98"/>
      <c r="F22" s="75"/>
      <c r="G22" s="75"/>
      <c r="H22" s="131"/>
      <c r="I22" s="92"/>
      <c r="J22" s="76"/>
      <c r="K22" s="76"/>
      <c r="L22" s="128"/>
      <c r="M22" s="85"/>
      <c r="N22" s="77" t="s">
        <v>412</v>
      </c>
      <c r="O22" s="77">
        <f>(1.298437/3)*13</f>
        <v>5.6265603333333338</v>
      </c>
      <c r="P22" s="122"/>
      <c r="Q22" s="86"/>
      <c r="R22" s="188" t="s">
        <v>396</v>
      </c>
      <c r="T22" s="117">
        <f>P21*S22</f>
        <v>0</v>
      </c>
      <c r="U22" s="170">
        <f>G17*K24*O21*S22</f>
        <v>0</v>
      </c>
      <c r="V22" s="168">
        <f>S23+O22+K25+G18</f>
        <v>27.091380636666667</v>
      </c>
      <c r="W22" s="168">
        <f>52-V22</f>
        <v>24.908619363333333</v>
      </c>
      <c r="X22" s="169" t="e">
        <f>(((V22*#REF!)/52))+((W22*#REF!)/52)</f>
        <v>#REF!</v>
      </c>
      <c r="Y22" s="169" t="e">
        <f t="shared" si="1"/>
        <v>#REF!</v>
      </c>
      <c r="Z22" s="208">
        <f>T22</f>
        <v>0</v>
      </c>
      <c r="AA22" s="169">
        <f>(6.704897/12)*52</f>
        <v>29.054553666666667</v>
      </c>
      <c r="AB22" s="171">
        <f t="shared" si="2"/>
        <v>22.945446333333333</v>
      </c>
      <c r="AC22" s="171" t="e">
        <f>(((AA22*#REF!)/52))+((AB22*#REF!)/52)</f>
        <v>#REF!</v>
      </c>
      <c r="AD22" s="171" t="e">
        <f t="shared" si="3"/>
        <v>#REF!</v>
      </c>
      <c r="AE22" s="169">
        <v>28.07169</v>
      </c>
      <c r="AF22" s="169">
        <v>187.31620000000001</v>
      </c>
      <c r="AG22" s="251">
        <f t="shared" si="4"/>
        <v>5442.3885855360668</v>
      </c>
      <c r="AH22" s="251">
        <f t="shared" si="5"/>
        <v>0</v>
      </c>
      <c r="AI22" s="206"/>
      <c r="AJ22" s="459"/>
      <c r="AK22" s="460"/>
      <c r="AL22" s="200"/>
    </row>
    <row r="23" spans="1:38" ht="25.2" customHeight="1" x14ac:dyDescent="0.35">
      <c r="A23" s="74"/>
      <c r="B23" s="74"/>
      <c r="C23" s="74"/>
      <c r="D23" s="74"/>
      <c r="E23" s="98"/>
      <c r="F23" s="75"/>
      <c r="G23" s="75"/>
      <c r="H23" s="131"/>
      <c r="I23" s="92"/>
      <c r="J23" s="87"/>
      <c r="K23" s="76"/>
      <c r="L23" s="128"/>
      <c r="M23" s="85"/>
      <c r="N23" s="77"/>
      <c r="O23" s="77"/>
      <c r="P23" s="122"/>
      <c r="Q23" s="78"/>
      <c r="R23" s="78" t="s">
        <v>412</v>
      </c>
      <c r="S23" s="78">
        <f>(2.617544/3)*13</f>
        <v>11.342690666666666</v>
      </c>
      <c r="T23" s="118"/>
      <c r="U23" s="165"/>
      <c r="V23" s="165"/>
      <c r="W23" s="164"/>
      <c r="X23" s="171"/>
      <c r="Y23" s="171"/>
      <c r="Z23" s="209"/>
      <c r="AA23" s="171"/>
      <c r="AB23" s="229"/>
      <c r="AC23" s="229"/>
      <c r="AD23" s="229"/>
      <c r="AE23" s="171"/>
      <c r="AF23" s="171"/>
      <c r="AG23" s="253"/>
      <c r="AH23" s="253"/>
      <c r="AI23" s="206"/>
      <c r="AJ23" s="459"/>
      <c r="AK23" s="460"/>
      <c r="AL23" s="201">
        <v>0.23549999999999999</v>
      </c>
    </row>
    <row r="24" spans="1:38" ht="25.2" customHeight="1" x14ac:dyDescent="0.4">
      <c r="A24" s="74"/>
      <c r="B24" s="74"/>
      <c r="C24" s="74"/>
      <c r="D24" s="74"/>
      <c r="E24" s="98"/>
      <c r="F24" s="75"/>
      <c r="G24" s="75"/>
      <c r="H24" s="131"/>
      <c r="I24" s="101"/>
      <c r="J24" s="186" t="s">
        <v>396</v>
      </c>
      <c r="K24">
        <v>1.21259498188527E-2</v>
      </c>
      <c r="L24" s="115">
        <f>H17*K24</f>
        <v>34197.205094232268</v>
      </c>
      <c r="M24" s="85"/>
      <c r="N24" s="77"/>
      <c r="O24" s="77"/>
      <c r="P24" s="173"/>
      <c r="Q24" s="78"/>
      <c r="R24" s="79"/>
      <c r="S24" s="78"/>
      <c r="T24" s="118"/>
      <c r="U24" s="165"/>
      <c r="V24" s="165"/>
      <c r="W24" s="164"/>
      <c r="X24" s="171"/>
      <c r="Y24" s="171"/>
      <c r="Z24" s="209"/>
      <c r="AA24" s="171"/>
      <c r="AB24" s="171"/>
      <c r="AC24" s="171"/>
      <c r="AD24" s="171"/>
      <c r="AE24" s="171"/>
      <c r="AF24" s="171"/>
      <c r="AG24" s="251"/>
      <c r="AH24" s="251"/>
      <c r="AI24" s="206"/>
      <c r="AJ24" s="459"/>
      <c r="AK24" s="460"/>
      <c r="AL24" s="200"/>
    </row>
    <row r="25" spans="1:38" ht="25.2" customHeight="1" x14ac:dyDescent="0.4">
      <c r="A25" s="74"/>
      <c r="B25" s="74"/>
      <c r="C25" s="74"/>
      <c r="D25" s="74"/>
      <c r="E25" s="98"/>
      <c r="F25" s="75"/>
      <c r="G25" s="75"/>
      <c r="H25" s="131"/>
      <c r="I25" s="76"/>
      <c r="J25" s="76" t="s">
        <v>412</v>
      </c>
      <c r="K25" s="76">
        <f>(2.28568/3)*13</f>
        <v>9.9046133333333337</v>
      </c>
      <c r="L25" s="128"/>
      <c r="M25" s="85"/>
      <c r="N25" s="77"/>
      <c r="O25" s="77"/>
      <c r="P25" s="122"/>
      <c r="Q25" s="80"/>
      <c r="R25" s="188" t="s">
        <v>408</v>
      </c>
      <c r="S25" s="80">
        <f>1-S28</f>
        <v>0.45288453112132299</v>
      </c>
      <c r="T25" s="117">
        <f>P27*S25</f>
        <v>15487.385194761098</v>
      </c>
      <c r="U25" s="170">
        <f>G17*K24*O27*S25</f>
        <v>5.3592199274027971E-3</v>
      </c>
      <c r="V25" s="168">
        <f>S26+O28+K25+G18</f>
        <v>22.21671863666667</v>
      </c>
      <c r="W25" s="168">
        <f>52-V25</f>
        <v>29.78328136333333</v>
      </c>
      <c r="X25" s="169" t="e">
        <f>(((V25*#REF!)/52))+((W25*#REF!)/52)</f>
        <v>#REF!</v>
      </c>
      <c r="Y25" s="169" t="e">
        <f t="shared" si="1"/>
        <v>#REF!</v>
      </c>
      <c r="Z25" s="208">
        <f>T25</f>
        <v>15487.385194761098</v>
      </c>
      <c r="AA25" s="169">
        <v>0</v>
      </c>
      <c r="AB25" s="171">
        <f t="shared" si="2"/>
        <v>52</v>
      </c>
      <c r="AC25" s="171" t="e">
        <f>(((AA25*#REF!)/52))+((AB25*#REF!)/52)</f>
        <v>#REF!</v>
      </c>
      <c r="AD25" s="171" t="e">
        <f t="shared" si="3"/>
        <v>#REF!</v>
      </c>
      <c r="AE25" s="169">
        <v>0</v>
      </c>
      <c r="AF25" s="169">
        <v>0</v>
      </c>
      <c r="AG25" s="251">
        <f t="shared" si="4"/>
        <v>0</v>
      </c>
      <c r="AH25" s="251">
        <f t="shared" si="5"/>
        <v>0</v>
      </c>
      <c r="AI25" s="206"/>
      <c r="AJ25" s="459"/>
      <c r="AK25" s="460"/>
      <c r="AL25" s="202"/>
    </row>
    <row r="26" spans="1:38" ht="25.2" customHeight="1" x14ac:dyDescent="0.4">
      <c r="A26" s="74"/>
      <c r="B26" s="74"/>
      <c r="C26" s="419"/>
      <c r="D26" s="74"/>
      <c r="E26" s="98"/>
      <c r="F26" s="75"/>
      <c r="G26" s="75"/>
      <c r="H26" s="131"/>
      <c r="I26" s="76"/>
      <c r="J26" s="76"/>
      <c r="K26" s="76"/>
      <c r="L26" s="128"/>
      <c r="M26" s="85"/>
      <c r="N26" s="81"/>
      <c r="O26" s="77"/>
      <c r="P26" s="122"/>
      <c r="Q26" s="82"/>
      <c r="R26" s="78" t="s">
        <v>412</v>
      </c>
      <c r="S26" s="78">
        <f>(0/3)*13</f>
        <v>0</v>
      </c>
      <c r="T26" s="118"/>
      <c r="U26" s="165"/>
      <c r="V26" s="165"/>
      <c r="W26" s="164"/>
      <c r="X26" s="171"/>
      <c r="Y26" s="171"/>
      <c r="Z26" s="209"/>
      <c r="AA26" s="171"/>
      <c r="AB26" s="229"/>
      <c r="AC26" s="229"/>
      <c r="AD26" s="229"/>
      <c r="AE26" s="171"/>
      <c r="AF26" s="171"/>
      <c r="AG26" s="253"/>
      <c r="AH26" s="253"/>
      <c r="AI26" s="206"/>
      <c r="AJ26" s="459" t="s">
        <v>419</v>
      </c>
      <c r="AK26" s="463">
        <f>IF(AA7&gt;=13,U7,0)+IF(AA10&gt;=13,U10,0)+IF(AA13&gt;=13,U13,0)+IF(AA16&gt;=13,U16,0)+IF(AA19&gt;=13,U19,0)+IF(AA22&gt;=13,U22,0)+IF(AA25&gt;=13,U25,0)+IF(AA28&gt;=13,U28,0)+IF(AA31&gt;=13,U31,0)+IF(AA34&gt;=13,U34,0)+IF(AA37&gt;=13,U37,0)+IF(AA40&gt;=13,U40,0)+IF(AA43&gt;=13,U43,0)+IF(AA46&gt;=13,U46,0)+IF(AA49&gt;=13,U49,0)+IF(AA52&gt;=13,U52,0)</f>
        <v>4.3439738100455434E-2</v>
      </c>
      <c r="AL26" s="203"/>
    </row>
    <row r="27" spans="1:38" ht="25.2" customHeight="1" x14ac:dyDescent="0.4">
      <c r="A27" s="74"/>
      <c r="B27" s="103"/>
      <c r="C27" s="74"/>
      <c r="D27" s="74"/>
      <c r="E27" s="98"/>
      <c r="F27" s="75"/>
      <c r="G27" s="75"/>
      <c r="H27" s="131"/>
      <c r="I27" s="76"/>
      <c r="J27" s="76"/>
      <c r="K27" s="76"/>
      <c r="L27" s="128"/>
      <c r="M27" s="93"/>
      <c r="N27" s="187" t="s">
        <v>396</v>
      </c>
      <c r="O27">
        <v>1</v>
      </c>
      <c r="P27" s="116">
        <f>L24*O27</f>
        <v>34197.205094232268</v>
      </c>
      <c r="Q27" s="82"/>
      <c r="R27" s="79"/>
      <c r="S27" s="78"/>
      <c r="T27" s="118"/>
      <c r="U27" s="165"/>
      <c r="V27" s="165"/>
      <c r="W27" s="164"/>
      <c r="X27" s="171"/>
      <c r="Y27" s="171"/>
      <c r="Z27" s="209"/>
      <c r="AA27" s="171"/>
      <c r="AB27" s="171"/>
      <c r="AC27" s="171"/>
      <c r="AD27" s="171"/>
      <c r="AE27" s="171"/>
      <c r="AF27" s="171"/>
      <c r="AG27" s="251"/>
      <c r="AH27" s="251"/>
      <c r="AI27" s="206"/>
      <c r="AJ27" s="459"/>
      <c r="AK27" s="464"/>
      <c r="AL27" s="200"/>
    </row>
    <row r="28" spans="1:38" ht="25.2" customHeight="1" x14ac:dyDescent="0.4">
      <c r="A28" s="104"/>
      <c r="B28" s="185" t="s">
        <v>408</v>
      </c>
      <c r="C28" s="119">
        <f>'Tree Total'!C28</f>
        <v>2889858.1145309792</v>
      </c>
      <c r="D28" s="105"/>
      <c r="E28" s="98"/>
      <c r="F28" s="75"/>
      <c r="G28" s="75"/>
      <c r="H28" s="131"/>
      <c r="I28" s="76"/>
      <c r="J28" s="76"/>
      <c r="K28" s="76"/>
      <c r="L28" s="128"/>
      <c r="M28" s="77"/>
      <c r="N28" s="77" t="s">
        <v>412</v>
      </c>
      <c r="O28" s="77">
        <f>(2.791059/3)*13</f>
        <v>12.094589000000001</v>
      </c>
      <c r="P28" s="122"/>
      <c r="Q28" s="86"/>
      <c r="R28" s="188" t="s">
        <v>396</v>
      </c>
      <c r="S28">
        <v>0.54711546887867701</v>
      </c>
      <c r="T28" s="117">
        <f>P27*S28</f>
        <v>18709.819899471167</v>
      </c>
      <c r="U28" s="170">
        <f>G17*K24*O27*S28</f>
        <v>6.4743039823973343E-3</v>
      </c>
      <c r="V28" s="168">
        <f>S29+O28+K25+G18</f>
        <v>35.216718636666663</v>
      </c>
      <c r="W28" s="168">
        <f>52-V28</f>
        <v>16.783281363333337</v>
      </c>
      <c r="X28" s="169" t="e">
        <f>(((V28*#REF!)/52))+((W28*#REF!)/52)</f>
        <v>#REF!</v>
      </c>
      <c r="Y28" s="169" t="e">
        <f t="shared" si="1"/>
        <v>#REF!</v>
      </c>
      <c r="Z28" s="208">
        <f>T28</f>
        <v>18709.819899471167</v>
      </c>
      <c r="AA28" s="169">
        <f>(8.147443/12)*52</f>
        <v>35.305586333333338</v>
      </c>
      <c r="AB28" s="171">
        <f t="shared" si="2"/>
        <v>16.694413666666662</v>
      </c>
      <c r="AC28" s="171" t="e">
        <f>(((AA28*#REF!)/52))+((AB28*#REF!)/52)</f>
        <v>#REF!</v>
      </c>
      <c r="AD28" s="171" t="e">
        <f t="shared" si="3"/>
        <v>#REF!</v>
      </c>
      <c r="AE28" s="169">
        <v>31.495200000000001</v>
      </c>
      <c r="AF28" s="169">
        <v>359.46210000000002</v>
      </c>
      <c r="AG28" s="251">
        <f t="shared" si="4"/>
        <v>12691.020205111303</v>
      </c>
      <c r="AH28" s="251">
        <f t="shared" si="5"/>
        <v>237446702.37818211</v>
      </c>
      <c r="AI28" s="206"/>
      <c r="AJ28" s="459"/>
      <c r="AK28" s="464"/>
      <c r="AL28" s="200"/>
    </row>
    <row r="29" spans="1:38" ht="25.2" customHeight="1" x14ac:dyDescent="0.35">
      <c r="A29" s="74"/>
      <c r="B29" s="74" t="s">
        <v>412</v>
      </c>
      <c r="C29" s="74">
        <f>(0.2174158/3)*13</f>
        <v>0.94213513333333332</v>
      </c>
      <c r="D29" s="74"/>
      <c r="E29" s="98"/>
      <c r="F29" s="75"/>
      <c r="G29" s="75"/>
      <c r="H29" s="131"/>
      <c r="I29" s="76"/>
      <c r="J29" s="76"/>
      <c r="K29" s="76"/>
      <c r="L29" s="128"/>
      <c r="M29" s="77"/>
      <c r="N29" s="77"/>
      <c r="O29" s="77"/>
      <c r="P29" s="122"/>
      <c r="Q29" s="78"/>
      <c r="R29" s="78" t="s">
        <v>412</v>
      </c>
      <c r="S29" s="78">
        <f>(3/3)*13</f>
        <v>13</v>
      </c>
      <c r="T29" s="118"/>
      <c r="U29" s="165"/>
      <c r="V29" s="165"/>
      <c r="W29" s="164"/>
      <c r="X29" s="171"/>
      <c r="Y29" s="171"/>
      <c r="Z29" s="209"/>
      <c r="AA29" s="171"/>
      <c r="AB29" s="229"/>
      <c r="AC29" s="229"/>
      <c r="AD29" s="229"/>
      <c r="AE29" s="171"/>
      <c r="AF29" s="171"/>
      <c r="AG29" s="253"/>
      <c r="AH29" s="253"/>
      <c r="AI29" s="206"/>
      <c r="AJ29" s="459"/>
      <c r="AK29" s="464"/>
      <c r="AL29" s="201">
        <v>0.22</v>
      </c>
    </row>
    <row r="30" spans="1:38" ht="25.2" customHeight="1" x14ac:dyDescent="0.4">
      <c r="A30" s="74"/>
      <c r="B30" s="74"/>
      <c r="C30" s="74"/>
      <c r="D30" s="74"/>
      <c r="E30" s="98"/>
      <c r="F30" s="75"/>
      <c r="G30" s="75"/>
      <c r="H30" s="131"/>
      <c r="I30" s="76"/>
      <c r="J30" s="76"/>
      <c r="K30" s="76"/>
      <c r="L30" s="128"/>
      <c r="M30" s="77"/>
      <c r="N30" s="77"/>
      <c r="O30" s="77"/>
      <c r="P30" s="122"/>
      <c r="Q30" s="78"/>
      <c r="R30" s="79"/>
      <c r="S30" s="78"/>
      <c r="T30" s="118"/>
      <c r="U30" s="165"/>
      <c r="V30" s="165"/>
      <c r="W30" s="164"/>
      <c r="X30" s="171"/>
      <c r="Y30" s="171"/>
      <c r="Z30" s="209"/>
      <c r="AA30" s="171"/>
      <c r="AB30" s="171"/>
      <c r="AC30" s="171"/>
      <c r="AD30" s="171"/>
      <c r="AE30" s="171"/>
      <c r="AF30" s="171"/>
      <c r="AG30" s="251"/>
      <c r="AH30" s="251"/>
      <c r="AI30" s="206"/>
      <c r="AJ30" s="459"/>
      <c r="AK30" s="464"/>
      <c r="AL30" s="200"/>
    </row>
    <row r="31" spans="1:38" ht="25.2" customHeight="1" x14ac:dyDescent="0.4">
      <c r="A31" s="74"/>
      <c r="B31" s="74"/>
      <c r="C31" s="74"/>
      <c r="D31" s="74"/>
      <c r="E31" s="98"/>
      <c r="F31" s="75"/>
      <c r="G31" s="75"/>
      <c r="H31" s="175"/>
      <c r="I31" s="76"/>
      <c r="J31" s="76"/>
      <c r="K31" s="76"/>
      <c r="L31" s="128"/>
      <c r="M31" s="77"/>
      <c r="N31" s="77"/>
      <c r="O31" s="77"/>
      <c r="P31" s="122"/>
      <c r="Q31" s="80"/>
      <c r="R31" s="188" t="s">
        <v>408</v>
      </c>
      <c r="S31" s="80">
        <f>1-S34</f>
        <v>1</v>
      </c>
      <c r="T31" s="117">
        <f>P33*S31</f>
        <v>3707.3026605166624</v>
      </c>
      <c r="U31" s="170">
        <f>G41*K36*O33*S31</f>
        <v>1.2828666715072805E-3</v>
      </c>
      <c r="V31" s="168">
        <f>S32+O34+K37+G42</f>
        <v>15.725022300000001</v>
      </c>
      <c r="W31" s="168">
        <f>52-V31</f>
        <v>36.274977700000001</v>
      </c>
      <c r="X31" s="169" t="e">
        <f>(((V31*#REF!)/52))+((W31*#REF!)/52)</f>
        <v>#REF!</v>
      </c>
      <c r="Y31" s="169" t="e">
        <f t="shared" si="1"/>
        <v>#REF!</v>
      </c>
      <c r="Z31" s="208">
        <f>T31</f>
        <v>3707.3026605166624</v>
      </c>
      <c r="AA31" s="169">
        <f>(3.333094/12)*52</f>
        <v>14.443407333333333</v>
      </c>
      <c r="AB31" s="171">
        <f t="shared" si="2"/>
        <v>37.556592666666667</v>
      </c>
      <c r="AC31" s="171" t="e">
        <f>(((AA31*#REF!)/52))+((AB31*#REF!)/52)</f>
        <v>#REF!</v>
      </c>
      <c r="AD31" s="171" t="e">
        <f t="shared" si="3"/>
        <v>#REF!</v>
      </c>
      <c r="AE31" s="169">
        <v>30.49174</v>
      </c>
      <c r="AF31" s="169">
        <v>221.94630000000001</v>
      </c>
      <c r="AG31" s="251">
        <f t="shared" si="4"/>
        <v>3205.6608170262002</v>
      </c>
      <c r="AH31" s="251">
        <f t="shared" si="5"/>
        <v>11884354.87567525</v>
      </c>
      <c r="AI31" s="206"/>
      <c r="AJ31" s="459"/>
      <c r="AK31" s="465"/>
      <c r="AL31" s="204"/>
    </row>
    <row r="32" spans="1:38" ht="25.2" customHeight="1" x14ac:dyDescent="0.35">
      <c r="A32" s="74"/>
      <c r="B32" s="74"/>
      <c r="C32" s="74"/>
      <c r="D32" s="74"/>
      <c r="E32" s="98"/>
      <c r="F32" s="75"/>
      <c r="G32" s="75"/>
      <c r="H32" s="131"/>
      <c r="I32" s="76"/>
      <c r="J32" s="76"/>
      <c r="K32" s="76"/>
      <c r="L32" s="128"/>
      <c r="M32" s="77"/>
      <c r="N32" s="81"/>
      <c r="O32" s="77"/>
      <c r="P32" s="122"/>
      <c r="Q32" s="82"/>
      <c r="R32" s="78" t="s">
        <v>412</v>
      </c>
      <c r="S32" s="78">
        <f>(0.425414/3)*13</f>
        <v>1.8434606666666666</v>
      </c>
      <c r="T32" s="118"/>
      <c r="U32" s="165"/>
      <c r="V32" s="165"/>
      <c r="W32" s="164"/>
      <c r="X32" s="171"/>
      <c r="Y32" s="171"/>
      <c r="Z32" s="209"/>
      <c r="AA32" s="171"/>
      <c r="AB32" s="229"/>
      <c r="AC32" s="229"/>
      <c r="AD32" s="229"/>
      <c r="AE32" s="171"/>
      <c r="AF32" s="171"/>
      <c r="AG32" s="253"/>
      <c r="AH32" s="253"/>
      <c r="AI32" s="206"/>
      <c r="AJ32" s="64"/>
      <c r="AK32" s="64"/>
    </row>
    <row r="33" spans="1:37" ht="25.2" customHeight="1" x14ac:dyDescent="0.35">
      <c r="A33" s="74"/>
      <c r="B33" s="74"/>
      <c r="C33" s="74"/>
      <c r="D33" s="74"/>
      <c r="E33" s="98"/>
      <c r="F33" s="75"/>
      <c r="G33" s="75"/>
      <c r="H33" s="131"/>
      <c r="I33" s="76"/>
      <c r="J33" s="76"/>
      <c r="K33" s="76"/>
      <c r="L33" s="128"/>
      <c r="M33" s="83"/>
      <c r="N33" s="187" t="s">
        <v>408</v>
      </c>
      <c r="O33" s="83">
        <f>1-O39</f>
        <v>0.47605226661035505</v>
      </c>
      <c r="P33" s="116">
        <f>L36*O33</f>
        <v>3707.3026605166624</v>
      </c>
      <c r="Q33" s="82"/>
      <c r="R33" s="79"/>
      <c r="S33" s="78"/>
      <c r="T33" s="118"/>
      <c r="U33" s="165"/>
      <c r="V33" s="165"/>
      <c r="W33" s="164"/>
      <c r="X33" s="171"/>
      <c r="Y33" s="171"/>
      <c r="Z33" s="209"/>
      <c r="AA33" s="171"/>
      <c r="AB33" s="171"/>
      <c r="AC33" s="171"/>
      <c r="AD33" s="171"/>
      <c r="AE33" s="171"/>
      <c r="AF33" s="171"/>
      <c r="AG33" s="251"/>
      <c r="AH33" s="251"/>
      <c r="AI33" s="206"/>
      <c r="AJ33" s="64"/>
      <c r="AK33" s="64"/>
    </row>
    <row r="34" spans="1:37" ht="25.2" customHeight="1" x14ac:dyDescent="0.35">
      <c r="A34" s="74"/>
      <c r="B34" s="74"/>
      <c r="C34" s="74"/>
      <c r="D34" s="74"/>
      <c r="E34" s="98"/>
      <c r="F34" s="75"/>
      <c r="G34" s="75"/>
      <c r="H34" s="131"/>
      <c r="I34" s="76"/>
      <c r="J34" s="76"/>
      <c r="K34" s="76"/>
      <c r="L34" s="128"/>
      <c r="M34" s="85"/>
      <c r="N34" s="77" t="s">
        <v>412</v>
      </c>
      <c r="O34" s="77">
        <f>(0/3)*13</f>
        <v>0</v>
      </c>
      <c r="P34" s="122"/>
      <c r="Q34" s="86"/>
      <c r="R34" s="188" t="s">
        <v>396</v>
      </c>
      <c r="S34">
        <v>0</v>
      </c>
      <c r="T34" s="117">
        <f>P33*S34</f>
        <v>0</v>
      </c>
      <c r="U34" s="170">
        <f>G41*K36*O33*S34</f>
        <v>0</v>
      </c>
      <c r="V34" s="168">
        <f>S35+O34+K37+G42</f>
        <v>25.759206633333335</v>
      </c>
      <c r="W34" s="168">
        <f>52-V34</f>
        <v>26.240793366666665</v>
      </c>
      <c r="X34" s="169" t="e">
        <f>(((V34*#REF!)/52))+((W34*#REF!)/52)</f>
        <v>#REF!</v>
      </c>
      <c r="Y34" s="169" t="e">
        <f t="shared" si="1"/>
        <v>#REF!</v>
      </c>
      <c r="Z34" s="208">
        <f>T34</f>
        <v>0</v>
      </c>
      <c r="AA34" s="169">
        <f>(7.151758/12)*52</f>
        <v>30.990951333333335</v>
      </c>
      <c r="AB34" s="171">
        <f t="shared" si="2"/>
        <v>21.009048666666665</v>
      </c>
      <c r="AC34" s="171" t="e">
        <f>(((AA34*#REF!)/52))+((AB34*#REF!)/52)</f>
        <v>#REF!</v>
      </c>
      <c r="AD34" s="171" t="e">
        <f t="shared" si="3"/>
        <v>#REF!</v>
      </c>
      <c r="AE34" s="169">
        <v>35.106009999999998</v>
      </c>
      <c r="AF34" s="169">
        <v>377.84399999999999</v>
      </c>
      <c r="AG34" s="251">
        <f t="shared" si="4"/>
        <v>11709.745015592</v>
      </c>
      <c r="AH34" s="251">
        <f t="shared" si="5"/>
        <v>0</v>
      </c>
      <c r="AI34" s="206"/>
      <c r="AJ34" s="64"/>
      <c r="AK34" s="64"/>
    </row>
    <row r="35" spans="1:37" ht="25.2" customHeight="1" x14ac:dyDescent="0.35">
      <c r="A35" s="74"/>
      <c r="B35" s="74"/>
      <c r="C35" s="74"/>
      <c r="D35" s="74"/>
      <c r="E35" s="98"/>
      <c r="F35" s="75"/>
      <c r="G35" s="75"/>
      <c r="H35" s="131"/>
      <c r="I35" s="76"/>
      <c r="J35" s="87"/>
      <c r="K35" s="76"/>
      <c r="L35" s="128"/>
      <c r="M35" s="85"/>
      <c r="N35" s="77"/>
      <c r="O35" s="77"/>
      <c r="P35" s="122"/>
      <c r="Q35" s="78"/>
      <c r="R35" s="78" t="s">
        <v>412</v>
      </c>
      <c r="S35" s="78">
        <f>(2.740995/3)*13</f>
        <v>11.877644999999999</v>
      </c>
      <c r="T35" s="118"/>
      <c r="U35" s="165"/>
      <c r="V35" s="165"/>
      <c r="W35" s="165"/>
      <c r="X35" s="171"/>
      <c r="Y35" s="171"/>
      <c r="Z35" s="209"/>
      <c r="AA35" s="171"/>
      <c r="AB35" s="229"/>
      <c r="AC35" s="229"/>
      <c r="AD35" s="229"/>
      <c r="AE35" s="171"/>
      <c r="AF35" s="171"/>
      <c r="AG35" s="253"/>
      <c r="AH35" s="253"/>
      <c r="AI35" s="206"/>
      <c r="AJ35" s="64"/>
      <c r="AK35" s="64"/>
    </row>
    <row r="36" spans="1:37" ht="25.2" customHeight="1" x14ac:dyDescent="0.35">
      <c r="A36" s="74"/>
      <c r="B36" s="74"/>
      <c r="C36" s="74"/>
      <c r="D36" s="74"/>
      <c r="E36" s="98"/>
      <c r="F36" s="75"/>
      <c r="G36" s="75"/>
      <c r="H36" s="131"/>
      <c r="I36" s="90"/>
      <c r="J36" s="186" t="s">
        <v>408</v>
      </c>
      <c r="K36" s="90">
        <f>1-K48</f>
        <v>0.11174466635602998</v>
      </c>
      <c r="L36" s="115">
        <f>H41*K36</f>
        <v>7787.595859828265</v>
      </c>
      <c r="M36" s="85"/>
      <c r="N36" s="77"/>
      <c r="O36" s="77"/>
      <c r="P36" s="122"/>
      <c r="Q36" s="78"/>
      <c r="R36" s="79"/>
      <c r="S36" s="78"/>
      <c r="T36" s="118"/>
      <c r="U36" s="165"/>
      <c r="V36" s="165"/>
      <c r="W36" s="165"/>
      <c r="X36" s="171"/>
      <c r="Y36" s="171"/>
      <c r="Z36" s="209"/>
      <c r="AA36" s="171"/>
      <c r="AB36" s="171"/>
      <c r="AC36" s="171"/>
      <c r="AD36" s="171"/>
      <c r="AE36" s="171"/>
      <c r="AF36" s="171"/>
      <c r="AG36" s="251"/>
      <c r="AH36" s="251"/>
      <c r="AI36" s="206"/>
      <c r="AJ36" s="64"/>
      <c r="AK36" s="64"/>
    </row>
    <row r="37" spans="1:37" ht="25.2" customHeight="1" x14ac:dyDescent="0.35">
      <c r="A37" s="74"/>
      <c r="B37" s="74"/>
      <c r="C37" s="74"/>
      <c r="D37" s="74"/>
      <c r="E37" s="98"/>
      <c r="F37" s="75"/>
      <c r="G37" s="75"/>
      <c r="H37" s="131"/>
      <c r="I37" s="91"/>
      <c r="J37" s="76" t="s">
        <v>412</v>
      </c>
      <c r="K37" s="76">
        <f>(0.9661573/3)*13</f>
        <v>4.1866816333333334</v>
      </c>
      <c r="L37" s="128"/>
      <c r="M37" s="85"/>
      <c r="N37" s="77"/>
      <c r="O37" s="77"/>
      <c r="P37" s="122"/>
      <c r="Q37" s="80"/>
      <c r="R37" s="188" t="s">
        <v>408</v>
      </c>
      <c r="S37" s="80">
        <f>1-S40</f>
        <v>0</v>
      </c>
      <c r="T37" s="117">
        <f>P39*S37</f>
        <v>0</v>
      </c>
      <c r="U37" s="170">
        <f>G41*K36*O39*S37</f>
        <v>0</v>
      </c>
      <c r="V37" s="168">
        <f>S38+O40+K37+G42</f>
        <v>24.754362966666669</v>
      </c>
      <c r="W37" s="168">
        <f>52-V37</f>
        <v>27.245637033333331</v>
      </c>
      <c r="X37" s="169" t="e">
        <f>(((V37*#REF!)/52))+((W37*#REF!)/52)</f>
        <v>#REF!</v>
      </c>
      <c r="Y37" s="169" t="e">
        <f t="shared" si="1"/>
        <v>#REF!</v>
      </c>
      <c r="Z37" s="208">
        <f>T37</f>
        <v>0</v>
      </c>
      <c r="AA37" s="169">
        <f>(4/12)*52</f>
        <v>17.333333333333332</v>
      </c>
      <c r="AB37" s="171">
        <f t="shared" si="2"/>
        <v>34.666666666666671</v>
      </c>
      <c r="AC37" s="171" t="e">
        <f>(((AA37*#REF!)/52))+((AB37*#REF!)/52)</f>
        <v>#REF!</v>
      </c>
      <c r="AD37" s="171" t="e">
        <f t="shared" si="3"/>
        <v>#REF!</v>
      </c>
      <c r="AE37" s="169">
        <v>33.5</v>
      </c>
      <c r="AF37" s="169">
        <v>351.1764</v>
      </c>
      <c r="AG37" s="251">
        <f t="shared" si="4"/>
        <v>6087.0575999999992</v>
      </c>
      <c r="AH37" s="251">
        <f t="shared" si="5"/>
        <v>0</v>
      </c>
      <c r="AI37" s="206"/>
      <c r="AJ37" s="64"/>
      <c r="AK37" s="64"/>
    </row>
    <row r="38" spans="1:37" ht="25.2" customHeight="1" x14ac:dyDescent="0.35">
      <c r="A38" s="74"/>
      <c r="B38" s="74"/>
      <c r="C38" s="74"/>
      <c r="D38" s="74"/>
      <c r="E38" s="98"/>
      <c r="F38" s="75"/>
      <c r="G38" s="75"/>
      <c r="H38" s="131"/>
      <c r="I38" s="92"/>
      <c r="J38" s="76"/>
      <c r="K38" s="76"/>
      <c r="L38" s="128"/>
      <c r="M38" s="85"/>
      <c r="N38" s="81"/>
      <c r="O38" s="77"/>
      <c r="P38" s="122"/>
      <c r="Q38" s="82"/>
      <c r="R38" s="78" t="s">
        <v>412</v>
      </c>
      <c r="S38" s="78">
        <f>(0/3)*13</f>
        <v>0</v>
      </c>
      <c r="T38" s="118"/>
      <c r="U38" s="165"/>
      <c r="V38" s="165"/>
      <c r="W38" s="164"/>
      <c r="X38" s="171"/>
      <c r="Y38" s="171"/>
      <c r="Z38" s="209"/>
      <c r="AA38" s="171"/>
      <c r="AB38" s="229"/>
      <c r="AC38" s="229"/>
      <c r="AD38" s="229"/>
      <c r="AE38" s="171"/>
      <c r="AF38" s="171"/>
      <c r="AG38" s="253"/>
      <c r="AH38" s="253"/>
      <c r="AI38" s="206"/>
      <c r="AJ38" s="64"/>
      <c r="AK38" s="64"/>
    </row>
    <row r="39" spans="1:37" ht="25.2" customHeight="1" x14ac:dyDescent="0.35">
      <c r="A39" s="74"/>
      <c r="B39" s="74"/>
      <c r="C39" s="74"/>
      <c r="D39" s="74"/>
      <c r="E39" s="98"/>
      <c r="F39" s="75"/>
      <c r="G39" s="75"/>
      <c r="H39" s="131"/>
      <c r="I39" s="92"/>
      <c r="J39" s="76"/>
      <c r="K39" s="76"/>
      <c r="L39" s="128"/>
      <c r="M39" s="93"/>
      <c r="N39" s="187" t="s">
        <v>396</v>
      </c>
      <c r="O39">
        <v>0.52394773338964495</v>
      </c>
      <c r="P39" s="116">
        <f>L36*O39</f>
        <v>4080.2931993116026</v>
      </c>
      <c r="Q39" s="82"/>
      <c r="R39" s="79"/>
      <c r="S39" s="78"/>
      <c r="T39" s="118"/>
      <c r="U39" s="165"/>
      <c r="V39" s="165"/>
      <c r="W39" s="164"/>
      <c r="X39" s="171"/>
      <c r="Y39" s="171"/>
      <c r="Z39" s="209"/>
      <c r="AA39" s="171"/>
      <c r="AB39" s="171"/>
      <c r="AC39" s="171"/>
      <c r="AD39" s="171"/>
      <c r="AE39" s="171"/>
      <c r="AF39" s="171"/>
      <c r="AG39" s="251"/>
      <c r="AH39" s="251"/>
      <c r="AI39" s="206"/>
      <c r="AJ39" s="64"/>
      <c r="AK39" s="64"/>
    </row>
    <row r="40" spans="1:37" ht="25.2" customHeight="1" x14ac:dyDescent="0.35">
      <c r="A40" s="74"/>
      <c r="B40" s="74"/>
      <c r="C40" s="74"/>
      <c r="D40" s="74"/>
      <c r="E40" s="98"/>
      <c r="F40" s="106"/>
      <c r="G40" s="75"/>
      <c r="H40" s="131"/>
      <c r="I40" s="92"/>
      <c r="J40" s="76"/>
      <c r="K40" s="76"/>
      <c r="L40" s="128"/>
      <c r="M40" s="77"/>
      <c r="N40" s="77" t="s">
        <v>412</v>
      </c>
      <c r="O40" s="77">
        <f>(2.509108/3)*13</f>
        <v>10.872801333333333</v>
      </c>
      <c r="P40" s="122"/>
      <c r="Q40" s="86"/>
      <c r="R40" s="188" t="s">
        <v>396</v>
      </c>
      <c r="S40">
        <v>1</v>
      </c>
      <c r="T40" s="117">
        <f>P39*S40</f>
        <v>4080.2931993116026</v>
      </c>
      <c r="U40" s="170">
        <f>G41*K36*O39*S40</f>
        <v>1.4119354783526561E-3</v>
      </c>
      <c r="V40" s="168">
        <f>S41+O40+K37+G42</f>
        <v>37.754362966666669</v>
      </c>
      <c r="W40" s="168">
        <f>52-V40</f>
        <v>14.245637033333331</v>
      </c>
      <c r="X40" s="169" t="e">
        <f>(((V40*#REF!)/52))+((W40*#REF!)/52)</f>
        <v>#REF!</v>
      </c>
      <c r="Y40" s="169" t="e">
        <f t="shared" si="1"/>
        <v>#REF!</v>
      </c>
      <c r="Z40" s="208">
        <f>T40</f>
        <v>4080.2931993116026</v>
      </c>
      <c r="AA40" s="169">
        <f>(9.17137/12)*52</f>
        <v>39.742603333333335</v>
      </c>
      <c r="AB40" s="171">
        <f t="shared" si="2"/>
        <v>12.257396666666665</v>
      </c>
      <c r="AC40" s="171" t="e">
        <f>(((AA40*#REF!)/52))+((AB40*#REF!)/52)</f>
        <v>#REF!</v>
      </c>
      <c r="AD40" s="171" t="e">
        <f t="shared" si="3"/>
        <v>#REF!</v>
      </c>
      <c r="AE40" s="169">
        <v>29.191040000000001</v>
      </c>
      <c r="AF40" s="169">
        <v>247.9622</v>
      </c>
      <c r="AG40" s="251">
        <f t="shared" si="4"/>
        <v>9854.6633562606676</v>
      </c>
      <c r="AH40" s="251">
        <f t="shared" si="5"/>
        <v>40209915.874055654</v>
      </c>
      <c r="AI40" s="206"/>
      <c r="AJ40" s="64"/>
      <c r="AK40" s="64"/>
    </row>
    <row r="41" spans="1:37" ht="25.2" customHeight="1" x14ac:dyDescent="0.35">
      <c r="A41" s="74"/>
      <c r="B41" s="74"/>
      <c r="C41" s="74"/>
      <c r="D41" s="74"/>
      <c r="E41" s="107"/>
      <c r="F41" s="184" t="s">
        <v>396</v>
      </c>
      <c r="G41">
        <v>2.4115711628455001E-2</v>
      </c>
      <c r="H41" s="114">
        <f>C28*G41</f>
        <v>69690.984937179775</v>
      </c>
      <c r="I41" s="92"/>
      <c r="J41" s="76"/>
      <c r="K41" s="76"/>
      <c r="L41" s="128"/>
      <c r="M41" s="77"/>
      <c r="N41" s="77"/>
      <c r="O41" s="77"/>
      <c r="P41" s="122"/>
      <c r="Q41" s="78"/>
      <c r="R41" s="78" t="s">
        <v>412</v>
      </c>
      <c r="S41" s="78">
        <f>(3/3)*13</f>
        <v>13</v>
      </c>
      <c r="T41" s="118"/>
      <c r="U41" s="165"/>
      <c r="V41" s="165"/>
      <c r="W41" s="164"/>
      <c r="X41" s="171"/>
      <c r="Y41" s="171"/>
      <c r="Z41" s="209"/>
      <c r="AA41" s="171"/>
      <c r="AB41" s="229"/>
      <c r="AC41" s="229"/>
      <c r="AD41" s="229"/>
      <c r="AE41" s="171"/>
      <c r="AF41" s="171"/>
      <c r="AG41" s="253"/>
      <c r="AH41" s="253"/>
      <c r="AI41" s="206"/>
      <c r="AJ41" s="64"/>
      <c r="AK41" s="64"/>
    </row>
    <row r="42" spans="1:37" ht="25.2" customHeight="1" x14ac:dyDescent="0.35">
      <c r="A42" s="74"/>
      <c r="B42" s="74"/>
      <c r="C42" s="74"/>
      <c r="D42" s="74"/>
      <c r="E42" s="75"/>
      <c r="F42" s="75" t="s">
        <v>412</v>
      </c>
      <c r="G42" s="75">
        <f>(2.23728/3)*13</f>
        <v>9.6948800000000013</v>
      </c>
      <c r="H42" s="131"/>
      <c r="I42" s="92"/>
      <c r="J42" s="76"/>
      <c r="K42" s="76"/>
      <c r="L42" s="128"/>
      <c r="M42" s="77"/>
      <c r="N42" s="77"/>
      <c r="O42" s="77"/>
      <c r="P42" s="122"/>
      <c r="Q42" s="78"/>
      <c r="R42" s="79"/>
      <c r="S42" s="78"/>
      <c r="T42" s="118"/>
      <c r="U42" s="165"/>
      <c r="V42" s="165"/>
      <c r="W42" s="164"/>
      <c r="X42" s="171"/>
      <c r="Y42" s="171"/>
      <c r="Z42" s="209"/>
      <c r="AA42" s="171"/>
      <c r="AB42" s="171"/>
      <c r="AC42" s="171"/>
      <c r="AD42" s="171"/>
      <c r="AE42" s="171"/>
      <c r="AF42" s="171"/>
      <c r="AG42" s="251"/>
      <c r="AH42" s="251"/>
      <c r="AI42" s="206"/>
      <c r="AJ42" s="64"/>
      <c r="AK42" s="64"/>
    </row>
    <row r="43" spans="1:37" ht="25.2" customHeight="1" x14ac:dyDescent="0.35">
      <c r="A43" s="74"/>
      <c r="B43" s="74"/>
      <c r="C43" s="74"/>
      <c r="D43" s="74"/>
      <c r="E43" s="75"/>
      <c r="F43" s="75"/>
      <c r="G43" s="75"/>
      <c r="H43" s="131"/>
      <c r="I43" s="92"/>
      <c r="J43" s="76"/>
      <c r="K43" s="76"/>
      <c r="L43" s="128"/>
      <c r="M43" s="77"/>
      <c r="N43" s="77"/>
      <c r="O43" s="77"/>
      <c r="P43" s="122"/>
      <c r="Q43" s="80"/>
      <c r="R43" s="188" t="s">
        <v>408</v>
      </c>
      <c r="S43" s="80">
        <f>1-S46</f>
        <v>1</v>
      </c>
      <c r="T43" s="117">
        <f>P45*S43</f>
        <v>6201.8989211983908</v>
      </c>
      <c r="U43" s="170">
        <f>G41*K48*O45*S43</f>
        <v>2.1460911489092093E-3</v>
      </c>
      <c r="V43" s="168">
        <f>S44+O46+K49+G42</f>
        <v>26.704699666666667</v>
      </c>
      <c r="W43" s="168">
        <f>52-V43</f>
        <v>25.295300333333333</v>
      </c>
      <c r="X43" s="169" t="e">
        <f>(((V43*#REF!)/52))+((W43*#REF!)/52)</f>
        <v>#REF!</v>
      </c>
      <c r="Y43" s="169" t="e">
        <f t="shared" si="1"/>
        <v>#REF!</v>
      </c>
      <c r="Z43" s="208">
        <f>T43</f>
        <v>6201.8989211983908</v>
      </c>
      <c r="AA43" s="169">
        <f>(5.992893/12)*52</f>
        <v>25.969203</v>
      </c>
      <c r="AB43" s="171">
        <f t="shared" si="2"/>
        <v>26.030797</v>
      </c>
      <c r="AC43" s="171" t="e">
        <f>(((AA43*#REF!)/52))+((AB43*#REF!)/52)</f>
        <v>#REF!</v>
      </c>
      <c r="AD43" s="171" t="e">
        <f t="shared" si="3"/>
        <v>#REF!</v>
      </c>
      <c r="AE43" s="169">
        <v>36.933520000000001</v>
      </c>
      <c r="AF43" s="169">
        <v>186.4271</v>
      </c>
      <c r="AG43" s="251">
        <f t="shared" si="4"/>
        <v>4841.3632046012999</v>
      </c>
      <c r="AH43" s="251">
        <f t="shared" si="5"/>
        <v>30025645.235746387</v>
      </c>
      <c r="AI43" s="206"/>
      <c r="AJ43" s="64"/>
      <c r="AK43" s="64"/>
    </row>
    <row r="44" spans="1:37" ht="25.2" customHeight="1" x14ac:dyDescent="0.35">
      <c r="A44" s="74"/>
      <c r="B44" s="74"/>
      <c r="C44" s="74"/>
      <c r="D44" s="74"/>
      <c r="E44" s="75"/>
      <c r="F44" s="75"/>
      <c r="G44" s="75"/>
      <c r="H44" s="131"/>
      <c r="I44" s="92"/>
      <c r="J44" s="76"/>
      <c r="K44" s="76"/>
      <c r="L44" s="128"/>
      <c r="M44" s="77"/>
      <c r="N44" s="81"/>
      <c r="O44" s="77"/>
      <c r="P44" s="122"/>
      <c r="Q44" s="82"/>
      <c r="R44" s="78" t="s">
        <v>412</v>
      </c>
      <c r="S44" s="78">
        <f>(0/3)*13</f>
        <v>0</v>
      </c>
      <c r="T44" s="118"/>
      <c r="U44" s="165"/>
      <c r="V44" s="165"/>
      <c r="W44" s="164"/>
      <c r="X44" s="171"/>
      <c r="Y44" s="171"/>
      <c r="Z44" s="209"/>
      <c r="AA44" s="171"/>
      <c r="AB44" s="229"/>
      <c r="AC44" s="229"/>
      <c r="AD44" s="229"/>
      <c r="AE44" s="171"/>
      <c r="AF44" s="171"/>
      <c r="AG44" s="253"/>
      <c r="AH44" s="253"/>
      <c r="AI44" s="206"/>
      <c r="AJ44" s="64"/>
      <c r="AK44" s="64"/>
    </row>
    <row r="45" spans="1:37" ht="25.2" customHeight="1" x14ac:dyDescent="0.35">
      <c r="A45" s="74"/>
      <c r="B45" s="74"/>
      <c r="C45" s="74"/>
      <c r="D45" s="74"/>
      <c r="E45" s="75"/>
      <c r="F45" s="75"/>
      <c r="G45" s="75"/>
      <c r="H45" s="131"/>
      <c r="I45" s="92"/>
      <c r="J45" s="76"/>
      <c r="K45" s="76"/>
      <c r="L45" s="128"/>
      <c r="M45" s="83"/>
      <c r="N45" s="187" t="s">
        <v>408</v>
      </c>
      <c r="O45" s="83">
        <f>1-O51</f>
        <v>0.10018674282031304</v>
      </c>
      <c r="P45" s="116">
        <f>L48*O45</f>
        <v>6201.8989211983908</v>
      </c>
      <c r="Q45" s="82"/>
      <c r="R45" s="79"/>
      <c r="S45" s="78"/>
      <c r="T45" s="118"/>
      <c r="U45" s="165"/>
      <c r="V45" s="165"/>
      <c r="W45" s="164"/>
      <c r="X45" s="171"/>
      <c r="Y45" s="171"/>
      <c r="Z45" s="209"/>
      <c r="AA45" s="171"/>
      <c r="AB45" s="171"/>
      <c r="AC45" s="171"/>
      <c r="AD45" s="171"/>
      <c r="AE45" s="171"/>
      <c r="AF45" s="171"/>
      <c r="AG45" s="251"/>
      <c r="AH45" s="251"/>
      <c r="AI45" s="206"/>
      <c r="AJ45" s="64"/>
      <c r="AK45" s="64"/>
    </row>
    <row r="46" spans="1:37" ht="25.2" customHeight="1" x14ac:dyDescent="0.35">
      <c r="A46" s="74"/>
      <c r="B46" s="74"/>
      <c r="C46" s="74"/>
      <c r="D46" s="74"/>
      <c r="E46" s="75"/>
      <c r="F46" s="75"/>
      <c r="G46" s="75"/>
      <c r="H46" s="131"/>
      <c r="I46" s="92"/>
      <c r="J46" s="76"/>
      <c r="K46" s="76"/>
      <c r="L46" s="128"/>
      <c r="M46" s="85"/>
      <c r="N46" s="77" t="s">
        <v>412</v>
      </c>
      <c r="O46" s="77">
        <f>(1.068851/3)*13</f>
        <v>4.6316876666666662</v>
      </c>
      <c r="P46" s="122"/>
      <c r="Q46" s="86"/>
      <c r="R46" s="188" t="s">
        <v>396</v>
      </c>
      <c r="S46">
        <v>0</v>
      </c>
      <c r="T46" s="117">
        <f>P45*S46</f>
        <v>0</v>
      </c>
      <c r="U46" s="170">
        <f>G41*K48*O45*S46</f>
        <v>0</v>
      </c>
      <c r="V46" s="168">
        <f>S47+O46+K49+G42</f>
        <v>32.115711333333337</v>
      </c>
      <c r="W46" s="168">
        <f>52-V46</f>
        <v>19.884288666666663</v>
      </c>
      <c r="X46" s="169" t="e">
        <f>(((V46*#REF!)/52))+((W46*#REF!)/52)</f>
        <v>#REF!</v>
      </c>
      <c r="Y46" s="169" t="e">
        <f t="shared" si="1"/>
        <v>#REF!</v>
      </c>
      <c r="Z46" s="208">
        <f>T46</f>
        <v>0</v>
      </c>
      <c r="AA46" s="169">
        <f>(7.701534/12)*52</f>
        <v>33.373313999999993</v>
      </c>
      <c r="AB46" s="171">
        <f t="shared" si="2"/>
        <v>18.626686000000007</v>
      </c>
      <c r="AC46" s="171" t="e">
        <f>(((AA46*#REF!)/52))+((AB46*#REF!)/52)</f>
        <v>#REF!</v>
      </c>
      <c r="AD46" s="171" t="e">
        <f t="shared" si="3"/>
        <v>#REF!</v>
      </c>
      <c r="AE46" s="169">
        <v>23.282769999999999</v>
      </c>
      <c r="AF46" s="169">
        <v>276.82400000000001</v>
      </c>
      <c r="AG46" s="251">
        <f t="shared" si="4"/>
        <v>9238.5342747359991</v>
      </c>
      <c r="AH46" s="251">
        <f t="shared" si="5"/>
        <v>0</v>
      </c>
      <c r="AI46" s="206"/>
      <c r="AJ46" s="64"/>
      <c r="AK46" s="64"/>
    </row>
    <row r="47" spans="1:37" ht="25.2" customHeight="1" x14ac:dyDescent="0.35">
      <c r="A47" s="74"/>
      <c r="B47" s="74"/>
      <c r="C47" s="74"/>
      <c r="D47" s="74"/>
      <c r="E47" s="75"/>
      <c r="F47" s="75"/>
      <c r="G47" s="75"/>
      <c r="H47" s="131"/>
      <c r="I47" s="92"/>
      <c r="J47" s="87"/>
      <c r="K47" s="76"/>
      <c r="L47" s="128"/>
      <c r="M47" s="85"/>
      <c r="N47" s="77"/>
      <c r="O47" s="77"/>
      <c r="P47" s="122"/>
      <c r="Q47" s="78"/>
      <c r="R47" s="78" t="s">
        <v>412</v>
      </c>
      <c r="S47" s="78">
        <f>(1.248695/3)*13</f>
        <v>5.411011666666667</v>
      </c>
      <c r="T47" s="118"/>
      <c r="U47" s="165"/>
      <c r="V47" s="165"/>
      <c r="W47" s="164"/>
      <c r="X47" s="171"/>
      <c r="Y47" s="171"/>
      <c r="Z47" s="209"/>
      <c r="AA47" s="171"/>
      <c r="AB47" s="229"/>
      <c r="AC47" s="229"/>
      <c r="AD47" s="229"/>
      <c r="AE47" s="171"/>
      <c r="AF47" s="171"/>
      <c r="AG47" s="253"/>
      <c r="AH47" s="253"/>
      <c r="AI47" s="206"/>
      <c r="AJ47" s="64"/>
      <c r="AK47" s="64"/>
    </row>
    <row r="48" spans="1:37" ht="25.2" customHeight="1" x14ac:dyDescent="0.35">
      <c r="A48" s="74"/>
      <c r="B48" s="74"/>
      <c r="C48" s="74"/>
      <c r="D48" s="74"/>
      <c r="E48" s="75"/>
      <c r="F48" s="75"/>
      <c r="G48" s="75"/>
      <c r="H48" s="131"/>
      <c r="I48" s="101"/>
      <c r="J48" s="186" t="s">
        <v>396</v>
      </c>
      <c r="K48">
        <v>0.88825533364397002</v>
      </c>
      <c r="L48" s="115">
        <f>H41*K48</f>
        <v>61903.389077351509</v>
      </c>
      <c r="M48" s="85"/>
      <c r="N48" s="77"/>
      <c r="O48" s="77"/>
      <c r="P48" s="122"/>
      <c r="Q48" s="78"/>
      <c r="R48" s="79"/>
      <c r="S48" s="78"/>
      <c r="T48" s="118"/>
      <c r="U48" s="165"/>
      <c r="V48" s="165"/>
      <c r="W48" s="164"/>
      <c r="X48" s="171"/>
      <c r="Y48" s="171"/>
      <c r="Z48" s="209"/>
      <c r="AA48" s="171"/>
      <c r="AB48" s="171"/>
      <c r="AC48" s="171"/>
      <c r="AD48" s="171"/>
      <c r="AE48" s="171"/>
      <c r="AF48" s="171"/>
      <c r="AG48" s="251"/>
      <c r="AH48" s="251"/>
      <c r="AI48" s="206"/>
      <c r="AJ48" s="64"/>
      <c r="AK48" s="64"/>
    </row>
    <row r="49" spans="1:37" ht="25.2" customHeight="1" x14ac:dyDescent="0.35">
      <c r="A49" s="74"/>
      <c r="B49" s="74"/>
      <c r="C49" s="74"/>
      <c r="D49" s="74"/>
      <c r="E49" s="75"/>
      <c r="F49" s="75"/>
      <c r="G49" s="75"/>
      <c r="H49" s="131"/>
      <c r="I49" s="76"/>
      <c r="J49" s="76" t="s">
        <v>412</v>
      </c>
      <c r="K49" s="76">
        <f>(2.856492/3)*13</f>
        <v>12.378131999999999</v>
      </c>
      <c r="L49" s="128"/>
      <c r="M49" s="85"/>
      <c r="N49" s="77"/>
      <c r="O49" s="77"/>
      <c r="P49" s="122"/>
      <c r="Q49" s="80"/>
      <c r="R49" s="188" t="s">
        <v>408</v>
      </c>
      <c r="S49" s="80">
        <f>1-S52</f>
        <v>0</v>
      </c>
      <c r="T49" s="117">
        <f>P51*S49</f>
        <v>0</v>
      </c>
      <c r="U49" s="170">
        <f>G41*K48*O51*S49</f>
        <v>0</v>
      </c>
      <c r="V49" s="168">
        <f>S50+O52+K49+G42</f>
        <v>41.853413333333336</v>
      </c>
      <c r="W49" s="168">
        <f>52-V49</f>
        <v>10.146586666666664</v>
      </c>
      <c r="X49" s="169" t="e">
        <f>(((V49*#REF!)/52))+((W49*#REF!)/52)</f>
        <v>#REF!</v>
      </c>
      <c r="Y49" s="169" t="e">
        <f t="shared" si="1"/>
        <v>#REF!</v>
      </c>
      <c r="Z49" s="208">
        <f>T49</f>
        <v>0</v>
      </c>
      <c r="AA49" s="169">
        <f>(9.623736/12)*52</f>
        <v>41.702855999999997</v>
      </c>
      <c r="AB49" s="171">
        <f t="shared" si="2"/>
        <v>10.297144000000003</v>
      </c>
      <c r="AC49" s="171" t="e">
        <f>(((AA49*#REF!)/52))+((AB49*#REF!)/52)</f>
        <v>#REF!</v>
      </c>
      <c r="AD49" s="171" t="e">
        <f t="shared" si="3"/>
        <v>#REF!</v>
      </c>
      <c r="AE49" s="227">
        <v>35.386339999999997</v>
      </c>
      <c r="AF49" s="227">
        <v>169.10919999999999</v>
      </c>
      <c r="AG49" s="251">
        <f t="shared" si="4"/>
        <v>7052.3366158751987</v>
      </c>
      <c r="AH49" s="251">
        <f t="shared" si="5"/>
        <v>0</v>
      </c>
      <c r="AI49" s="228"/>
      <c r="AJ49" s="64"/>
      <c r="AK49" s="64"/>
    </row>
    <row r="50" spans="1:37" ht="25.2" customHeight="1" x14ac:dyDescent="0.35">
      <c r="A50" s="74"/>
      <c r="B50" s="74"/>
      <c r="C50" s="74"/>
      <c r="D50" s="74"/>
      <c r="E50" s="75"/>
      <c r="F50" s="75"/>
      <c r="G50" s="75"/>
      <c r="H50" s="131"/>
      <c r="I50" s="76"/>
      <c r="J50" s="76"/>
      <c r="K50" s="76"/>
      <c r="L50" s="128"/>
      <c r="M50" s="85"/>
      <c r="N50" s="81"/>
      <c r="O50" s="77"/>
      <c r="P50" s="122"/>
      <c r="Q50" s="82"/>
      <c r="R50" s="78" t="s">
        <v>412</v>
      </c>
      <c r="S50" s="78">
        <f>(1.731859/3)*13</f>
        <v>7.5047223333333335</v>
      </c>
      <c r="T50" s="118"/>
      <c r="U50" s="165"/>
      <c r="V50" s="165"/>
      <c r="W50" s="164"/>
      <c r="X50" s="171"/>
      <c r="Y50" s="171"/>
      <c r="Z50" s="209"/>
      <c r="AA50" s="171"/>
      <c r="AB50" s="229"/>
      <c r="AC50" s="229"/>
      <c r="AD50" s="229"/>
      <c r="AE50" s="171"/>
      <c r="AF50" s="171"/>
      <c r="AG50" s="253"/>
      <c r="AH50" s="253"/>
      <c r="AI50" s="206"/>
      <c r="AJ50" s="64"/>
      <c r="AK50" s="64"/>
    </row>
    <row r="51" spans="1:37" ht="25.2" customHeight="1" x14ac:dyDescent="0.35">
      <c r="A51" s="74"/>
      <c r="B51" s="74"/>
      <c r="C51" s="74"/>
      <c r="D51" s="74"/>
      <c r="E51" s="75"/>
      <c r="F51" s="75"/>
      <c r="G51" s="75"/>
      <c r="H51" s="131"/>
      <c r="I51" s="76"/>
      <c r="J51" s="76"/>
      <c r="K51" s="76"/>
      <c r="L51" s="128"/>
      <c r="M51" s="93"/>
      <c r="N51" s="187" t="s">
        <v>396</v>
      </c>
      <c r="O51">
        <v>0.89981325717968696</v>
      </c>
      <c r="P51" s="116">
        <f>L48*O51</f>
        <v>55701.490156153115</v>
      </c>
      <c r="Q51" s="82"/>
      <c r="R51" s="79"/>
      <c r="S51" s="78"/>
      <c r="T51" s="118"/>
      <c r="U51" s="165"/>
      <c r="V51" s="165"/>
      <c r="W51" s="164"/>
      <c r="X51" s="171"/>
      <c r="Y51" s="171"/>
      <c r="Z51" s="209"/>
      <c r="AA51" s="171"/>
      <c r="AB51" s="171"/>
      <c r="AC51" s="171"/>
      <c r="AD51" s="171"/>
      <c r="AE51" s="171"/>
      <c r="AF51" s="171"/>
      <c r="AG51" s="251"/>
      <c r="AH51" s="251"/>
      <c r="AI51" s="206"/>
      <c r="AJ51" s="64"/>
      <c r="AK51" s="64"/>
    </row>
    <row r="52" spans="1:37" ht="25.2" customHeight="1" x14ac:dyDescent="0.35">
      <c r="A52" s="74"/>
      <c r="B52" s="74"/>
      <c r="C52" s="74"/>
      <c r="D52" s="74"/>
      <c r="E52" s="75"/>
      <c r="F52" s="75"/>
      <c r="G52" s="75"/>
      <c r="H52" s="131"/>
      <c r="I52" s="76"/>
      <c r="J52" s="76"/>
      <c r="K52" s="76"/>
      <c r="L52" s="128"/>
      <c r="M52" s="77"/>
      <c r="N52" s="77" t="s">
        <v>412</v>
      </c>
      <c r="O52" s="77">
        <f>(2.832849/3)*13</f>
        <v>12.275679</v>
      </c>
      <c r="P52" s="122"/>
      <c r="Q52" s="86"/>
      <c r="R52" s="188" t="s">
        <v>396</v>
      </c>
      <c r="S52">
        <v>1</v>
      </c>
      <c r="T52" s="117">
        <f>P51*S52</f>
        <v>55701.490156153115</v>
      </c>
      <c r="U52" s="170">
        <f>G41*K48*O51*S52</f>
        <v>1.9274818329685854E-2</v>
      </c>
      <c r="V52" s="168">
        <f>S53+O52+K49+G42</f>
        <v>47.348691000000002</v>
      </c>
      <c r="W52" s="168">
        <f>52-V52</f>
        <v>4.6513089999999977</v>
      </c>
      <c r="X52" s="169" t="e">
        <f>(((V52*#REF!)/52))+((W52*#REF!)/52)</f>
        <v>#REF!</v>
      </c>
      <c r="Y52" s="169" t="e">
        <f>T52*X52</f>
        <v>#REF!</v>
      </c>
      <c r="Z52" s="208">
        <f>T52</f>
        <v>55701.490156153115</v>
      </c>
      <c r="AA52" s="169">
        <f>(10.83806/12)*52</f>
        <v>46.96492666666667</v>
      </c>
      <c r="AB52" s="169">
        <f t="shared" si="2"/>
        <v>5.0350733333333295</v>
      </c>
      <c r="AC52" s="171" t="e">
        <f>(((AA52*#REF!)/52))+((AB52*#REF!)/52)</f>
        <v>#REF!</v>
      </c>
      <c r="AD52" s="171" t="e">
        <f t="shared" si="3"/>
        <v>#REF!</v>
      </c>
      <c r="AE52" s="169">
        <v>31.245450000000002</v>
      </c>
      <c r="AF52" s="169">
        <v>345.97969999999998</v>
      </c>
      <c r="AG52" s="249">
        <f t="shared" si="4"/>
        <v>16248.911238655333</v>
      </c>
      <c r="AH52" s="249">
        <f t="shared" si="5"/>
        <v>905088569.40816581</v>
      </c>
      <c r="AI52" s="206"/>
      <c r="AJ52" s="64"/>
      <c r="AK52" s="64"/>
    </row>
    <row r="53" spans="1:37" ht="25.2" customHeight="1" x14ac:dyDescent="0.35">
      <c r="A53" s="108"/>
      <c r="B53" s="108"/>
      <c r="C53" s="108"/>
      <c r="D53" s="108"/>
      <c r="E53" s="109"/>
      <c r="F53" s="109"/>
      <c r="G53" s="109"/>
      <c r="H53" s="133"/>
      <c r="I53" s="110"/>
      <c r="J53" s="110"/>
      <c r="K53" s="110"/>
      <c r="L53" s="129"/>
      <c r="M53" s="111"/>
      <c r="N53" s="111"/>
      <c r="O53" s="111"/>
      <c r="P53" s="124"/>
      <c r="Q53" s="112"/>
      <c r="R53" s="112" t="s">
        <v>412</v>
      </c>
      <c r="S53" s="160">
        <f>(3/3)*13</f>
        <v>13</v>
      </c>
      <c r="T53" s="126"/>
      <c r="W53" s="167"/>
      <c r="AC53" s="247"/>
      <c r="AD53" s="247"/>
    </row>
    <row r="54" spans="1:37" ht="25.2" customHeight="1" x14ac:dyDescent="0.3">
      <c r="U54" s="166"/>
      <c r="Z54" s="215" t="e">
        <f>SUM(Z7:Z52)</f>
        <v>#REF!</v>
      </c>
    </row>
    <row r="55" spans="1:37" ht="25.2" customHeight="1" x14ac:dyDescent="0.3"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I55" s="166"/>
    </row>
    <row r="56" spans="1:37" ht="25.2" customHeight="1" x14ac:dyDescent="0.35">
      <c r="A56" s="64"/>
      <c r="B56" s="418"/>
      <c r="C56" s="418" t="s">
        <v>390</v>
      </c>
      <c r="D56" s="418" t="s">
        <v>391</v>
      </c>
      <c r="E56" s="418" t="s">
        <v>392</v>
      </c>
      <c r="F56" s="418" t="s">
        <v>393</v>
      </c>
      <c r="H56"/>
      <c r="L56"/>
      <c r="P56"/>
      <c r="T56"/>
    </row>
    <row r="57" spans="1:37" ht="25.2" customHeight="1" x14ac:dyDescent="0.35">
      <c r="A57" s="448" t="s">
        <v>8</v>
      </c>
      <c r="B57" s="461"/>
      <c r="C57" s="136">
        <f>$C$28</f>
        <v>2889858.1145309792</v>
      </c>
      <c r="D57" s="136">
        <f t="shared" ref="D57:F57" si="6">$C$28</f>
        <v>2889858.1145309792</v>
      </c>
      <c r="E57" s="136">
        <f t="shared" si="6"/>
        <v>2889858.1145309792</v>
      </c>
      <c r="F57" s="136">
        <f t="shared" si="6"/>
        <v>2889858.1145309792</v>
      </c>
      <c r="H57"/>
      <c r="L57"/>
      <c r="P57"/>
      <c r="T57"/>
    </row>
    <row r="58" spans="1:37" ht="25.2" customHeight="1" x14ac:dyDescent="0.35">
      <c r="A58" s="448" t="s">
        <v>406</v>
      </c>
      <c r="B58" s="461"/>
      <c r="C58" s="136">
        <f>H41</f>
        <v>69690.984937179775</v>
      </c>
      <c r="D58" s="136">
        <f>L24+L48</f>
        <v>96100.594171583769</v>
      </c>
      <c r="E58" s="136">
        <f>P15+P27+P39+P51</f>
        <v>131112.86325574771</v>
      </c>
      <c r="F58" s="136">
        <f>T10+T16+T22+T28+T34+T40+T46+T52</f>
        <v>207457.22166244726</v>
      </c>
      <c r="H58"/>
      <c r="L58"/>
      <c r="P58"/>
      <c r="R58" s="113"/>
      <c r="T58"/>
    </row>
    <row r="59" spans="1:37" ht="25.2" customHeight="1" x14ac:dyDescent="0.35">
      <c r="A59" s="448" t="s">
        <v>403</v>
      </c>
      <c r="B59" s="461"/>
      <c r="C59" s="137">
        <f>C58/C57</f>
        <v>2.4115711628455001E-2</v>
      </c>
      <c r="D59" s="137">
        <f t="shared" ref="D59:F59" si="7">D58/D57</f>
        <v>3.3254433388395191E-2</v>
      </c>
      <c r="E59" s="137">
        <f t="shared" si="7"/>
        <v>4.5370000207441738E-2</v>
      </c>
      <c r="F59" s="137">
        <f t="shared" si="7"/>
        <v>7.178803022172503E-2</v>
      </c>
      <c r="H59"/>
      <c r="L59"/>
      <c r="P59"/>
      <c r="T59"/>
    </row>
    <row r="60" spans="1:37" ht="25.2" customHeight="1" x14ac:dyDescent="0.35">
      <c r="A60" s="448" t="s">
        <v>424</v>
      </c>
      <c r="B60" s="461"/>
      <c r="C60" s="193">
        <f>$G$18*($H$17/$C$28)+$G$42*($H$41/$C$28)</f>
        <v>0.44606967324013497</v>
      </c>
      <c r="D60" s="138">
        <f>$K$13*($L$12/$C$28)+$K$25*($L$24/$C$28)+$K$37*($L$36/$C$28)+$K$49*($L$48/$C$28)</f>
        <v>0.45067849501274837</v>
      </c>
      <c r="E60" s="138">
        <f>$O$10*($P$9/$C$28)+$O$16*($P$15/$C$28)+$O$22*($P$21/$C$28)+$O$28*($P$27/$C$28)+$O$34*($P$33/$C$28)+$O$40*($P$39/$C$28)+$O$46*($P$45/$C$28)+$O$52*($P$51/$C$28)</f>
        <v>0.52383869930513782</v>
      </c>
      <c r="F60" s="138">
        <f>S8*(T7/C28)+S11*(T10/C28)+S14*(T13/C28)+S17*(T16/C28)+S20*(T19/C28)+S23*(T22/C28)+S26*(T25/C28)+S29*(T28/C28)+S32*(T31/C28) +S35*(T34/C28) +S38*(T37/C28) +S41*(T40/C28) +S44*(T43/C28) +S47*(T46/C28) +S50*(T49/C28) +S53*(T52/C28)</f>
        <v>0.91685172792586322</v>
      </c>
      <c r="H60"/>
      <c r="L60"/>
      <c r="P60"/>
      <c r="T60"/>
    </row>
    <row r="61" spans="1:37" ht="25.2" customHeight="1" x14ac:dyDescent="0.35">
      <c r="A61" s="448" t="s">
        <v>425</v>
      </c>
      <c r="B61" s="461"/>
      <c r="C61" s="138" t="e">
        <f>$C$60*#REF!</f>
        <v>#REF!</v>
      </c>
      <c r="D61" s="138" t="e">
        <f>$D$60*#REF!</f>
        <v>#REF!</v>
      </c>
      <c r="E61" s="138" t="e">
        <f>$E$60*#REF!</f>
        <v>#REF!</v>
      </c>
      <c r="F61" s="138" t="e">
        <f>$F$60*#REF!</f>
        <v>#REF!</v>
      </c>
      <c r="H61"/>
      <c r="L61"/>
      <c r="P61"/>
      <c r="T61"/>
    </row>
    <row r="62" spans="1:37" ht="25.2" customHeight="1" x14ac:dyDescent="0.35">
      <c r="A62" s="448" t="s">
        <v>404</v>
      </c>
      <c r="B62" s="448"/>
      <c r="C62" s="154" t="e">
        <f>C57*C61</f>
        <v>#REF!</v>
      </c>
      <c r="D62" s="154" t="e">
        <f t="shared" ref="D62:F62" si="8">D57*D61</f>
        <v>#REF!</v>
      </c>
      <c r="E62" s="154" t="e">
        <f t="shared" si="8"/>
        <v>#REF!</v>
      </c>
      <c r="F62" s="154" t="e">
        <f t="shared" si="8"/>
        <v>#REF!</v>
      </c>
    </row>
    <row r="63" spans="1:37" ht="25.2" customHeight="1" x14ac:dyDescent="0.35">
      <c r="A63" s="448" t="s">
        <v>426</v>
      </c>
      <c r="B63" s="461"/>
      <c r="C63" s="139" t="e">
        <f>$C$60*#REF!</f>
        <v>#REF!</v>
      </c>
      <c r="D63" s="139" t="e">
        <f>$D$60*#REF!</f>
        <v>#REF!</v>
      </c>
      <c r="E63" s="139" t="e">
        <f>$E$60*#REF!</f>
        <v>#REF!</v>
      </c>
      <c r="F63" s="139" t="e">
        <f>$F$60*#REF!</f>
        <v>#REF!</v>
      </c>
      <c r="G63" s="194"/>
      <c r="H63"/>
      <c r="L63"/>
      <c r="P63"/>
      <c r="T63"/>
    </row>
    <row r="64" spans="1:37" ht="25.2" customHeight="1" x14ac:dyDescent="0.35">
      <c r="A64" s="448" t="s">
        <v>405</v>
      </c>
      <c r="B64" s="461"/>
      <c r="C64" s="139" t="e">
        <f>$C$63*$C$57</f>
        <v>#REF!</v>
      </c>
      <c r="D64" s="139" t="e">
        <f>$D$63*$D$57</f>
        <v>#REF!</v>
      </c>
      <c r="E64" s="139" t="e">
        <f>$E$63*$E$57</f>
        <v>#REF!</v>
      </c>
      <c r="F64" s="139" t="e">
        <f>$F$63*$F$57</f>
        <v>#REF!</v>
      </c>
      <c r="H64"/>
      <c r="L64"/>
      <c r="P64"/>
      <c r="T64"/>
    </row>
    <row r="70" spans="2:8" ht="25.2" customHeight="1" x14ac:dyDescent="0.3">
      <c r="B70" s="417"/>
      <c r="C70" s="417"/>
      <c r="D70"/>
      <c r="E70"/>
      <c r="H70"/>
    </row>
    <row r="71" spans="2:8" ht="25.2" customHeight="1" x14ac:dyDescent="0.3">
      <c r="B71"/>
      <c r="C71"/>
      <c r="D71"/>
      <c r="E71" s="413" t="s">
        <v>434</v>
      </c>
      <c r="F71" s="413">
        <f>D92</f>
        <v>0.1179878</v>
      </c>
      <c r="H71" t="s">
        <v>451</v>
      </c>
    </row>
    <row r="72" spans="2:8" ht="25.2" customHeight="1" x14ac:dyDescent="0.3">
      <c r="B72"/>
      <c r="C72"/>
      <c r="D72"/>
      <c r="E72"/>
      <c r="H72"/>
    </row>
    <row r="73" spans="2:8" ht="25.2" customHeight="1" x14ac:dyDescent="0.3">
      <c r="B73"/>
      <c r="C73"/>
      <c r="D73"/>
      <c r="E73"/>
      <c r="H73"/>
    </row>
    <row r="74" spans="2:8" ht="25.2" customHeight="1" x14ac:dyDescent="0.3">
      <c r="B74"/>
      <c r="C74"/>
      <c r="D74"/>
      <c r="E74"/>
      <c r="H74"/>
    </row>
    <row r="75" spans="2:8" ht="25.2" customHeight="1" x14ac:dyDescent="0.3">
      <c r="B75"/>
      <c r="C75"/>
      <c r="D75"/>
      <c r="E75"/>
      <c r="H75"/>
    </row>
    <row r="76" spans="2:8" ht="25.2" customHeight="1" x14ac:dyDescent="0.3">
      <c r="B76"/>
      <c r="C76"/>
      <c r="D76"/>
      <c r="E76"/>
      <c r="H76"/>
    </row>
    <row r="77" spans="2:8" ht="25.2" customHeight="1" x14ac:dyDescent="0.3">
      <c r="B77"/>
      <c r="C77"/>
      <c r="D77"/>
      <c r="E77"/>
      <c r="H77"/>
    </row>
    <row r="78" spans="2:8" ht="25.2" customHeight="1" x14ac:dyDescent="0.3">
      <c r="B78"/>
      <c r="C78"/>
      <c r="D78"/>
      <c r="E78"/>
      <c r="H78"/>
    </row>
    <row r="79" spans="2:8" ht="25.2" customHeight="1" x14ac:dyDescent="0.3">
      <c r="B79"/>
      <c r="C79"/>
      <c r="D79"/>
      <c r="E79"/>
      <c r="H79"/>
    </row>
    <row r="80" spans="2:8" ht="25.2" customHeight="1" x14ac:dyDescent="0.3">
      <c r="B80"/>
      <c r="C80"/>
      <c r="D80"/>
      <c r="E80"/>
      <c r="H80"/>
    </row>
    <row r="81" spans="2:9" ht="25.2" customHeight="1" x14ac:dyDescent="0.3">
      <c r="B81"/>
      <c r="C81"/>
      <c r="D81"/>
      <c r="E81"/>
      <c r="H81"/>
    </row>
    <row r="82" spans="2:9" ht="25.2" customHeight="1" x14ac:dyDescent="0.3">
      <c r="B82"/>
      <c r="C82"/>
      <c r="D82"/>
      <c r="E82"/>
      <c r="H82"/>
    </row>
    <row r="83" spans="2:9" ht="25.2" customHeight="1" x14ac:dyDescent="0.3">
      <c r="B83" s="413" t="s">
        <v>435</v>
      </c>
      <c r="C83" s="413">
        <f>C92</f>
        <v>0.88201220000000002</v>
      </c>
      <c r="D83"/>
      <c r="E83"/>
      <c r="H83" s="413" t="s">
        <v>435</v>
      </c>
      <c r="I83" s="413">
        <f>D93</f>
        <v>0.86761330000000003</v>
      </c>
    </row>
    <row r="84" spans="2:9" ht="25.2" customHeight="1" x14ac:dyDescent="0.3">
      <c r="B84"/>
      <c r="C84"/>
      <c r="D84"/>
      <c r="E84"/>
      <c r="H84"/>
    </row>
    <row r="85" spans="2:9" ht="25.2" customHeight="1" x14ac:dyDescent="0.3">
      <c r="B85"/>
      <c r="C85"/>
      <c r="D85"/>
      <c r="E85" s="413" t="s">
        <v>436</v>
      </c>
      <c r="F85" s="413">
        <f>C93</f>
        <v>0.13238669999999997</v>
      </c>
      <c r="H85"/>
    </row>
    <row r="86" spans="2:9" ht="25.2" customHeight="1" x14ac:dyDescent="0.3">
      <c r="B86"/>
      <c r="C86"/>
      <c r="D86"/>
      <c r="E86"/>
      <c r="H86"/>
    </row>
    <row r="87" spans="2:9" ht="25.2" customHeight="1" x14ac:dyDescent="0.3">
      <c r="B87"/>
      <c r="C87"/>
      <c r="D87"/>
      <c r="E87"/>
      <c r="H87"/>
    </row>
    <row r="88" spans="2:9" ht="25.2" customHeight="1" x14ac:dyDescent="0.3">
      <c r="B88"/>
      <c r="C88"/>
      <c r="D88"/>
      <c r="E88"/>
      <c r="H88"/>
    </row>
    <row r="89" spans="2:9" ht="25.2" customHeight="1" x14ac:dyDescent="0.3">
      <c r="B89"/>
      <c r="C89"/>
      <c r="D89"/>
      <c r="E89"/>
      <c r="H89"/>
    </row>
    <row r="90" spans="2:9" ht="25.2" customHeight="1" x14ac:dyDescent="0.3">
      <c r="B90" s="443" t="s">
        <v>437</v>
      </c>
      <c r="C90" s="443"/>
      <c r="D90" s="443"/>
      <c r="E90"/>
      <c r="H90"/>
    </row>
    <row r="91" spans="2:9" ht="25.2" customHeight="1" x14ac:dyDescent="0.3">
      <c r="B91" s="424"/>
      <c r="C91" s="424" t="s">
        <v>453</v>
      </c>
      <c r="D91" s="424" t="s">
        <v>433</v>
      </c>
      <c r="E91"/>
      <c r="H91"/>
    </row>
    <row r="92" spans="2:9" ht="25.2" customHeight="1" x14ac:dyDescent="0.3">
      <c r="B92" s="424" t="s">
        <v>453</v>
      </c>
      <c r="C92" s="424">
        <f>1-D92</f>
        <v>0.88201220000000002</v>
      </c>
      <c r="D92" s="428">
        <v>0.1179878</v>
      </c>
      <c r="E92"/>
      <c r="H92"/>
    </row>
    <row r="93" spans="2:9" ht="25.2" customHeight="1" x14ac:dyDescent="0.3">
      <c r="B93" s="424" t="s">
        <v>433</v>
      </c>
      <c r="C93" s="424">
        <f>1-D93</f>
        <v>0.13238669999999997</v>
      </c>
      <c r="D93" s="428">
        <v>0.86761330000000003</v>
      </c>
      <c r="E93"/>
      <c r="H93"/>
    </row>
    <row r="94" spans="2:9" ht="25.2" customHeight="1" x14ac:dyDescent="0.3">
      <c r="B94"/>
      <c r="C94"/>
      <c r="D94"/>
      <c r="E94"/>
      <c r="H94"/>
    </row>
    <row r="97" spans="1:35" ht="34.200000000000003" customHeight="1" thickBot="1" x14ac:dyDescent="0.35">
      <c r="B97" s="300" t="s">
        <v>463</v>
      </c>
      <c r="C97" s="300" t="s">
        <v>10</v>
      </c>
      <c r="D97" s="300" t="s">
        <v>454</v>
      </c>
      <c r="E97" s="300" t="s">
        <v>411</v>
      </c>
      <c r="F97" s="301" t="s">
        <v>462</v>
      </c>
      <c r="G97" s="300" t="s">
        <v>464</v>
      </c>
      <c r="H97" s="302" t="s">
        <v>461</v>
      </c>
      <c r="I97" s="300" t="s">
        <v>467</v>
      </c>
      <c r="J97" s="300" t="s">
        <v>465</v>
      </c>
      <c r="K97" s="301" t="s">
        <v>471</v>
      </c>
      <c r="L97" s="303" t="s">
        <v>472</v>
      </c>
      <c r="M97" s="301" t="s">
        <v>473</v>
      </c>
    </row>
    <row r="98" spans="1:35" ht="25.2" customHeight="1" x14ac:dyDescent="0.45">
      <c r="A98" s="444" t="s">
        <v>455</v>
      </c>
      <c r="B98" s="255">
        <v>1</v>
      </c>
      <c r="C98" s="260">
        <f>C28</f>
        <v>2889858.1145309792</v>
      </c>
      <c r="D98" s="260">
        <f>H17</f>
        <v>2820167.1295937994</v>
      </c>
      <c r="E98" s="260">
        <f>H41</f>
        <v>69690.984937179775</v>
      </c>
      <c r="F98" s="268">
        <f>IFERROR((((G42*H41)+(G18*H17))/C28), 0)</f>
        <v>0.44606967324013502</v>
      </c>
      <c r="G98" s="269" t="e">
        <f>F98*#REF!</f>
        <v>#REF!</v>
      </c>
      <c r="H98" s="269" t="e">
        <f>G98*C98</f>
        <v>#REF!</v>
      </c>
      <c r="I98" s="276" t="e">
        <f>((F98*#REF!)+((13-F98)*#REF!))/13</f>
        <v>#REF!</v>
      </c>
      <c r="J98" s="274" t="e">
        <f>(I98*C98)/4</f>
        <v>#REF!</v>
      </c>
      <c r="K98" s="269" t="e">
        <f>F98*#REF!</f>
        <v>#REF!</v>
      </c>
      <c r="L98" s="269" t="e">
        <f>F98*#REF!</f>
        <v>#REF!</v>
      </c>
      <c r="M98" s="304" t="e">
        <f>F98*#REF!</f>
        <v>#REF!</v>
      </c>
      <c r="U98" s="161"/>
      <c r="AF98" s="252"/>
      <c r="AI98"/>
    </row>
    <row r="99" spans="1:35" ht="25.2" customHeight="1" x14ac:dyDescent="0.45">
      <c r="A99" s="445"/>
      <c r="B99" s="292">
        <v>2</v>
      </c>
      <c r="C99" s="298">
        <f t="shared" ref="C99:C100" si="9">D99+E99</f>
        <v>2889858.1145309792</v>
      </c>
      <c r="D99" s="293">
        <f>L12+L36</f>
        <v>2793757.5203593955</v>
      </c>
      <c r="E99" s="293">
        <f>L24+L48</f>
        <v>96100.594171583769</v>
      </c>
      <c r="F99" s="294">
        <f>IFERROR((((K13*L12)+(K25*L24)+(K37*L36)+(K49*L48))/C28), 0)</f>
        <v>0.45067849501274837</v>
      </c>
      <c r="G99" s="295" t="e">
        <f>F99*#REF!</f>
        <v>#REF!</v>
      </c>
      <c r="H99" s="295" t="e">
        <f t="shared" ref="H99:H117" si="10">G99*C99</f>
        <v>#REF!</v>
      </c>
      <c r="I99" s="296" t="e">
        <f>((F99*#REF!)+((13-F99)*#REF!))/13</f>
        <v>#REF!</v>
      </c>
      <c r="J99" s="297" t="e">
        <f>(I99*C99)/4</f>
        <v>#REF!</v>
      </c>
      <c r="K99" s="295" t="e">
        <f>F99*#REF!</f>
        <v>#REF!</v>
      </c>
      <c r="L99" s="295" t="e">
        <f>F99*#REF!</f>
        <v>#REF!</v>
      </c>
      <c r="M99" s="305" t="e">
        <f>F99*#REF!</f>
        <v>#REF!</v>
      </c>
      <c r="U99" s="161"/>
      <c r="AF99" s="252"/>
      <c r="AI99"/>
    </row>
    <row r="100" spans="1:35" ht="25.2" customHeight="1" x14ac:dyDescent="0.45">
      <c r="A100" s="445"/>
      <c r="B100" s="292">
        <v>3</v>
      </c>
      <c r="C100" s="298">
        <f t="shared" si="9"/>
        <v>2889858.1145309787</v>
      </c>
      <c r="D100" s="293">
        <f>P9+P21+P33+P45</f>
        <v>2758745.2512752311</v>
      </c>
      <c r="E100" s="293">
        <f>P15+P27+P39+P51</f>
        <v>131112.86325574771</v>
      </c>
      <c r="F100" s="294">
        <f>IFERROR((((O10*P9)+(O16*P15)+(O22*P21)+(O28*P27)+(O34*P33)+(O40*P39)+(O46*P45)+(O52*P51))/C28), 0)</f>
        <v>0.52383869930513782</v>
      </c>
      <c r="G100" s="295" t="e">
        <f>F100*#REF!</f>
        <v>#REF!</v>
      </c>
      <c r="H100" s="295" t="e">
        <f t="shared" si="10"/>
        <v>#REF!</v>
      </c>
      <c r="I100" s="296" t="e">
        <f>((F100*#REF!)+((13-F100)*#REF!))/13</f>
        <v>#REF!</v>
      </c>
      <c r="J100" s="297" t="e">
        <f t="shared" ref="J100:J117" si="11">(I100*C100)/4</f>
        <v>#REF!</v>
      </c>
      <c r="K100" s="295" t="e">
        <f>F100*#REF!</f>
        <v>#REF!</v>
      </c>
      <c r="L100" s="295" t="e">
        <f>F100*#REF!</f>
        <v>#REF!</v>
      </c>
      <c r="M100" s="305" t="e">
        <f>F100*#REF!</f>
        <v>#REF!</v>
      </c>
      <c r="U100" s="161"/>
      <c r="AF100" s="252"/>
      <c r="AI100"/>
    </row>
    <row r="101" spans="1:35" ht="25.2" customHeight="1" thickBot="1" x14ac:dyDescent="0.35">
      <c r="A101" s="446"/>
      <c r="B101" s="300">
        <v>4</v>
      </c>
      <c r="C101" s="302">
        <f>D101+E101</f>
        <v>2889858.1145309792</v>
      </c>
      <c r="D101" s="302">
        <f>SUM(T7+T13+T19+T25+T31+T37+T43+T49)</f>
        <v>2682400.8928685319</v>
      </c>
      <c r="E101" s="302">
        <f>SUM(T10+T16+T22+T28+T34+T40+T46+T52)</f>
        <v>207457.22166244726</v>
      </c>
      <c r="F101" s="364">
        <f>IFERROR((((S8*T7)+(S11*T10)+(S14*T13)+(S17*T16)+(S20*T19)+(S23*T22)+(S26*T25)+(S29*T28)+(S32*T31)+(S35*T34)+(S38*T37)+(S41*T40)+(S44*T43)+(S47*T46)+(S50+T49)+(S53*T52))/C28), 0)</f>
        <v>0.91685432484309437</v>
      </c>
      <c r="G101" s="365" t="e">
        <f>F101*#REF!</f>
        <v>#REF!</v>
      </c>
      <c r="H101" s="365" t="e">
        <f t="shared" si="10"/>
        <v>#REF!</v>
      </c>
      <c r="I101" s="366" t="e">
        <f>((F101*#REF!)+((13-F101)*#REF!))/13</f>
        <v>#REF!</v>
      </c>
      <c r="J101" s="367" t="e">
        <f t="shared" si="11"/>
        <v>#REF!</v>
      </c>
      <c r="K101" s="365" t="e">
        <f>F101*#REF!</f>
        <v>#REF!</v>
      </c>
      <c r="L101" s="365" t="e">
        <f>F101*#REF!</f>
        <v>#REF!</v>
      </c>
      <c r="M101" s="368" t="e">
        <f>F101*#REF!</f>
        <v>#REF!</v>
      </c>
    </row>
    <row r="102" spans="1:35" ht="25.2" customHeight="1" x14ac:dyDescent="0.3">
      <c r="A102" s="444" t="s">
        <v>456</v>
      </c>
      <c r="B102" s="155">
        <v>1</v>
      </c>
      <c r="C102" s="257">
        <f>D102+E102</f>
        <v>2889858.1145309797</v>
      </c>
      <c r="D102" s="257">
        <f>(D101*$C$92)+(E101*$C$93)</f>
        <v>2393374.8897679984</v>
      </c>
      <c r="E102" s="257">
        <f>(E101*$D$93)+(D101*$D$92)</f>
        <v>496483.22476298118</v>
      </c>
      <c r="F102" s="268">
        <f>IFERROR((((D102*#REF!)+(E102*#REF!))/C102), 0)</f>
        <v>0</v>
      </c>
      <c r="G102" s="269" t="e">
        <f>F102*#REF!</f>
        <v>#REF!</v>
      </c>
      <c r="H102" s="269" t="e">
        <f t="shared" si="10"/>
        <v>#REF!</v>
      </c>
      <c r="I102" s="276" t="e">
        <f>((F102*#REF!)+((13-F102)*#REF!))/13</f>
        <v>#REF!</v>
      </c>
      <c r="J102" s="274" t="e">
        <f t="shared" si="11"/>
        <v>#REF!</v>
      </c>
      <c r="K102" s="269" t="e">
        <f>F102*#REF!</f>
        <v>#REF!</v>
      </c>
      <c r="L102" s="269" t="e">
        <f>F102*#REF!</f>
        <v>#REF!</v>
      </c>
      <c r="M102" s="304" t="e">
        <f>F102*#REF!</f>
        <v>#REF!</v>
      </c>
    </row>
    <row r="103" spans="1:35" ht="25.2" customHeight="1" x14ac:dyDescent="0.3">
      <c r="A103" s="445"/>
      <c r="B103" s="426">
        <v>2</v>
      </c>
      <c r="C103" s="298">
        <f t="shared" ref="C103:C116" si="12">D103+E103</f>
        <v>2889858.1145309797</v>
      </c>
      <c r="D103" s="298">
        <f>(D102*$C$92)+(E102*$C$93)</f>
        <v>2176713.6276807589</v>
      </c>
      <c r="E103" s="298">
        <f t="shared" ref="E103:E117" si="13">(E102*$D$93)+(D102*$D$92)</f>
        <v>713144.48685022048</v>
      </c>
      <c r="F103" s="294">
        <f>IFERROR((((D103*#REF!)+(E103*#REF!))/C103), 0)</f>
        <v>0</v>
      </c>
      <c r="G103" s="295" t="e">
        <f>F103*#REF!</f>
        <v>#REF!</v>
      </c>
      <c r="H103" s="295" t="e">
        <f t="shared" si="10"/>
        <v>#REF!</v>
      </c>
      <c r="I103" s="296" t="e">
        <f>((F103*#REF!)+((13-F103)*#REF!))/13</f>
        <v>#REF!</v>
      </c>
      <c r="J103" s="297" t="e">
        <f t="shared" si="11"/>
        <v>#REF!</v>
      </c>
      <c r="K103" s="295" t="e">
        <f>F103*#REF!</f>
        <v>#REF!</v>
      </c>
      <c r="L103" s="295" t="e">
        <f>F103*#REF!</f>
        <v>#REF!</v>
      </c>
      <c r="M103" s="305" t="e">
        <f>F103*#REF!</f>
        <v>#REF!</v>
      </c>
    </row>
    <row r="104" spans="1:35" ht="25.2" customHeight="1" x14ac:dyDescent="0.3">
      <c r="A104" s="445"/>
      <c r="B104" s="426">
        <v>3</v>
      </c>
      <c r="C104" s="298">
        <f t="shared" si="12"/>
        <v>2889858.1145309797</v>
      </c>
      <c r="D104" s="298">
        <f t="shared" ref="D104:D117" si="14">(D103*$C$92)+(E103*$C$93)</f>
        <v>2014298.8207579812</v>
      </c>
      <c r="E104" s="298">
        <f t="shared" si="13"/>
        <v>875559.29377299827</v>
      </c>
      <c r="F104" s="294">
        <f>IFERROR((((D104*#REF!)+(E104*#REF!))/C104), 0)</f>
        <v>0</v>
      </c>
      <c r="G104" s="295" t="e">
        <f>F104*#REF!</f>
        <v>#REF!</v>
      </c>
      <c r="H104" s="295" t="e">
        <f t="shared" si="10"/>
        <v>#REF!</v>
      </c>
      <c r="I104" s="296" t="e">
        <f>((F104*#REF!)+((13-F104)*#REF!))/13</f>
        <v>#REF!</v>
      </c>
      <c r="J104" s="297" t="e">
        <f t="shared" si="11"/>
        <v>#REF!</v>
      </c>
      <c r="K104" s="295" t="e">
        <f>F104*#REF!</f>
        <v>#REF!</v>
      </c>
      <c r="L104" s="295" t="e">
        <f>F104*#REF!</f>
        <v>#REF!</v>
      </c>
      <c r="M104" s="305" t="e">
        <f>F104*#REF!</f>
        <v>#REF!</v>
      </c>
    </row>
    <row r="105" spans="1:35" ht="25.2" customHeight="1" thickBot="1" x14ac:dyDescent="0.35">
      <c r="A105" s="446"/>
      <c r="B105" s="373">
        <v>4</v>
      </c>
      <c r="C105" s="363">
        <f t="shared" si="12"/>
        <v>2889858.1145309797</v>
      </c>
      <c r="D105" s="363">
        <f t="shared" si="14"/>
        <v>1892548.5399110904</v>
      </c>
      <c r="E105" s="363">
        <f t="shared" si="13"/>
        <v>997309.57461988903</v>
      </c>
      <c r="F105" s="364">
        <f>IFERROR((((D105*#REF!)+(E105*#REF!))/C105), 0)</f>
        <v>0</v>
      </c>
      <c r="G105" s="365" t="e">
        <f>F105*#REF!</f>
        <v>#REF!</v>
      </c>
      <c r="H105" s="365" t="e">
        <f t="shared" si="10"/>
        <v>#REF!</v>
      </c>
      <c r="I105" s="366" t="e">
        <f>((F105*#REF!)+((13-F105)*#REF!))/13</f>
        <v>#REF!</v>
      </c>
      <c r="J105" s="367" t="e">
        <f t="shared" si="11"/>
        <v>#REF!</v>
      </c>
      <c r="K105" s="365" t="e">
        <f>F105*#REF!</f>
        <v>#REF!</v>
      </c>
      <c r="L105" s="365" t="e">
        <f>F105*#REF!</f>
        <v>#REF!</v>
      </c>
      <c r="M105" s="368" t="e">
        <f>F105*#REF!</f>
        <v>#REF!</v>
      </c>
    </row>
    <row r="106" spans="1:35" ht="25.2" customHeight="1" x14ac:dyDescent="0.3">
      <c r="A106" s="444" t="s">
        <v>457</v>
      </c>
      <c r="B106" s="155">
        <v>1</v>
      </c>
      <c r="C106" s="257">
        <f t="shared" si="12"/>
        <v>2889858.1145309797</v>
      </c>
      <c r="D106" s="257">
        <f t="shared" si="14"/>
        <v>1801281.4247560997</v>
      </c>
      <c r="E106" s="257">
        <f t="shared" si="13"/>
        <v>1088576.68977488</v>
      </c>
      <c r="F106" s="268">
        <f>IFERROR((((D106*#REF!)+(E106*#REF!))/C106), 0)</f>
        <v>0</v>
      </c>
      <c r="G106" s="269" t="e">
        <f>F106*#REF!</f>
        <v>#REF!</v>
      </c>
      <c r="H106" s="269" t="e">
        <f t="shared" si="10"/>
        <v>#REF!</v>
      </c>
      <c r="I106" s="276" t="e">
        <f>((F106*#REF!)+((13-F106)*#REF!))/13</f>
        <v>#REF!</v>
      </c>
      <c r="J106" s="274" t="e">
        <f t="shared" si="11"/>
        <v>#REF!</v>
      </c>
      <c r="K106" s="269" t="e">
        <f>F106*#REF!</f>
        <v>#REF!</v>
      </c>
      <c r="L106" s="269" t="e">
        <f>F106*#REF!</f>
        <v>#REF!</v>
      </c>
      <c r="M106" s="304" t="e">
        <f>F106*#REF!</f>
        <v>#REF!</v>
      </c>
    </row>
    <row r="107" spans="1:35" ht="25.2" customHeight="1" x14ac:dyDescent="0.3">
      <c r="A107" s="445"/>
      <c r="B107" s="426">
        <v>2</v>
      </c>
      <c r="C107" s="298">
        <f t="shared" si="12"/>
        <v>2889858.1145309797</v>
      </c>
      <c r="D107" s="298">
        <f t="shared" si="14"/>
        <v>1732865.267924482</v>
      </c>
      <c r="E107" s="298">
        <f t="shared" si="13"/>
        <v>1156992.8466064977</v>
      </c>
      <c r="F107" s="294">
        <f>IFERROR((((D107*#REF!)+(E107*#REF!))/C107), 0)</f>
        <v>0</v>
      </c>
      <c r="G107" s="295" t="e">
        <f>F107*#REF!</f>
        <v>#REF!</v>
      </c>
      <c r="H107" s="295" t="e">
        <f t="shared" si="10"/>
        <v>#REF!</v>
      </c>
      <c r="I107" s="296" t="e">
        <f>((F107*#REF!)+((13-F107)*#REF!))/13</f>
        <v>#REF!</v>
      </c>
      <c r="J107" s="297" t="e">
        <f t="shared" si="11"/>
        <v>#REF!</v>
      </c>
      <c r="K107" s="295" t="e">
        <f>F107*#REF!</f>
        <v>#REF!</v>
      </c>
      <c r="L107" s="295" t="e">
        <f>F107*#REF!</f>
        <v>#REF!</v>
      </c>
      <c r="M107" s="305" t="e">
        <f>F107*#REF!</f>
        <v>#REF!</v>
      </c>
    </row>
    <row r="108" spans="1:35" ht="25.2" customHeight="1" x14ac:dyDescent="0.3">
      <c r="A108" s="445"/>
      <c r="B108" s="426">
        <v>3</v>
      </c>
      <c r="C108" s="298">
        <f t="shared" si="12"/>
        <v>2889858.1145309797</v>
      </c>
      <c r="D108" s="298">
        <f t="shared" si="14"/>
        <v>1681578.7721515023</v>
      </c>
      <c r="E108" s="298">
        <f t="shared" si="13"/>
        <v>1208279.3423794773</v>
      </c>
      <c r="F108" s="294">
        <f>IFERROR((((D108*#REF!)+(E108*#REF!))/C108), 0)</f>
        <v>0</v>
      </c>
      <c r="G108" s="295" t="e">
        <f>F108*#REF!</f>
        <v>#REF!</v>
      </c>
      <c r="H108" s="295" t="e">
        <f t="shared" si="10"/>
        <v>#REF!</v>
      </c>
      <c r="I108" s="296" t="e">
        <f>((F108*#REF!)+((13-F108)*#REF!))/13</f>
        <v>#REF!</v>
      </c>
      <c r="J108" s="297" t="e">
        <f t="shared" si="11"/>
        <v>#REF!</v>
      </c>
      <c r="K108" s="295" t="e">
        <f>F108*#REF!</f>
        <v>#REF!</v>
      </c>
      <c r="L108" s="295" t="e">
        <f>F108*#REF!</f>
        <v>#REF!</v>
      </c>
      <c r="M108" s="305" t="e">
        <f>F108*#REF!</f>
        <v>#REF!</v>
      </c>
    </row>
    <row r="109" spans="1:35" ht="25.2" customHeight="1" thickBot="1" x14ac:dyDescent="0.35">
      <c r="A109" s="446"/>
      <c r="B109" s="373">
        <v>4</v>
      </c>
      <c r="C109" s="363">
        <f t="shared" si="12"/>
        <v>2889858.1145309797</v>
      </c>
      <c r="D109" s="363">
        <f t="shared" si="14"/>
        <v>1643133.1071144345</v>
      </c>
      <c r="E109" s="363">
        <f t="shared" si="13"/>
        <v>1246725.0074165452</v>
      </c>
      <c r="F109" s="364">
        <f>IFERROR((((D109*#REF!)+(E109*#REF!))/C109), 0)</f>
        <v>0</v>
      </c>
      <c r="G109" s="365" t="e">
        <f>F109*#REF!</f>
        <v>#REF!</v>
      </c>
      <c r="H109" s="365" t="e">
        <f t="shared" si="10"/>
        <v>#REF!</v>
      </c>
      <c r="I109" s="366" t="e">
        <f>((F109*#REF!)+((13-F109)*#REF!))/13</f>
        <v>#REF!</v>
      </c>
      <c r="J109" s="367" t="e">
        <f t="shared" si="11"/>
        <v>#REF!</v>
      </c>
      <c r="K109" s="365" t="e">
        <f>F109*#REF!</f>
        <v>#REF!</v>
      </c>
      <c r="L109" s="365" t="e">
        <f>F109*#REF!</f>
        <v>#REF!</v>
      </c>
      <c r="M109" s="368" t="e">
        <f>F109*#REF!</f>
        <v>#REF!</v>
      </c>
    </row>
    <row r="110" spans="1:35" ht="25.2" customHeight="1" x14ac:dyDescent="0.3">
      <c r="A110" s="444" t="s">
        <v>458</v>
      </c>
      <c r="B110" s="155">
        <v>1</v>
      </c>
      <c r="C110" s="257">
        <f t="shared" si="12"/>
        <v>2889858.1145309797</v>
      </c>
      <c r="D110" s="257">
        <f t="shared" si="14"/>
        <v>1614313.25623819</v>
      </c>
      <c r="E110" s="257">
        <f t="shared" si="13"/>
        <v>1275544.8582927899</v>
      </c>
      <c r="F110" s="268">
        <f>IFERROR((((D110*#REF!)+(E110*#REF!))/C110), 0)</f>
        <v>0</v>
      </c>
      <c r="G110" s="269" t="e">
        <f>F110*#REF!</f>
        <v>#REF!</v>
      </c>
      <c r="H110" s="269" t="e">
        <f t="shared" si="10"/>
        <v>#REF!</v>
      </c>
      <c r="I110" s="276" t="e">
        <f>((F110*#REF!)+((13-F110)*#REF!))/13</f>
        <v>#REF!</v>
      </c>
      <c r="J110" s="274" t="e">
        <f t="shared" si="11"/>
        <v>#REF!</v>
      </c>
      <c r="K110" s="269" t="e">
        <f>F110*#REF!</f>
        <v>#REF!</v>
      </c>
      <c r="L110" s="269" t="e">
        <f>F110*#REF!</f>
        <v>#REF!</v>
      </c>
      <c r="M110" s="304" t="e">
        <f>F110*#REF!</f>
        <v>#REF!</v>
      </c>
    </row>
    <row r="111" spans="1:35" ht="25.2" customHeight="1" x14ac:dyDescent="0.3">
      <c r="A111" s="445"/>
      <c r="B111" s="426">
        <v>2</v>
      </c>
      <c r="C111" s="298">
        <f t="shared" si="12"/>
        <v>2889858.1145309797</v>
      </c>
      <c r="D111" s="298">
        <f t="shared" si="14"/>
        <v>1592709.1611151597</v>
      </c>
      <c r="E111" s="298">
        <f t="shared" si="13"/>
        <v>1297148.9534158201</v>
      </c>
      <c r="F111" s="294">
        <f>IFERROR((((D111*#REF!)+(E111*#REF!))/C111), 0)</f>
        <v>0</v>
      </c>
      <c r="G111" s="295" t="e">
        <f>F111*#REF!</f>
        <v>#REF!</v>
      </c>
      <c r="H111" s="295" t="e">
        <f t="shared" si="10"/>
        <v>#REF!</v>
      </c>
      <c r="I111" s="296" t="e">
        <f>((F111*#REF!)+((13-F111)*#REF!))/13</f>
        <v>#REF!</v>
      </c>
      <c r="J111" s="297" t="e">
        <f t="shared" si="11"/>
        <v>#REF!</v>
      </c>
      <c r="K111" s="295" t="e">
        <f>F111*#REF!</f>
        <v>#REF!</v>
      </c>
      <c r="L111" s="295" t="e">
        <f>F111*#REF!</f>
        <v>#REF!</v>
      </c>
      <c r="M111" s="305" t="e">
        <f>F111*#REF!</f>
        <v>#REF!</v>
      </c>
    </row>
    <row r="112" spans="1:35" ht="25.2" customHeight="1" x14ac:dyDescent="0.3">
      <c r="A112" s="445"/>
      <c r="B112" s="426">
        <v>3</v>
      </c>
      <c r="C112" s="298">
        <f t="shared" si="12"/>
        <v>2889858.1145309797</v>
      </c>
      <c r="D112" s="298">
        <f t="shared" si="14"/>
        <v>1576514.1805065107</v>
      </c>
      <c r="E112" s="298">
        <f t="shared" si="13"/>
        <v>1313343.9340244692</v>
      </c>
      <c r="F112" s="294">
        <f>IFERROR((((D112*#REF!)+(E112*#REF!))/C112), 0)</f>
        <v>0</v>
      </c>
      <c r="G112" s="295" t="e">
        <f>F112*#REF!</f>
        <v>#REF!</v>
      </c>
      <c r="H112" s="295" t="e">
        <f t="shared" si="10"/>
        <v>#REF!</v>
      </c>
      <c r="I112" s="296" t="e">
        <f>((F112*#REF!)+((13-F112)*#REF!))/13</f>
        <v>#REF!</v>
      </c>
      <c r="J112" s="297" t="e">
        <f t="shared" si="11"/>
        <v>#REF!</v>
      </c>
      <c r="K112" s="295" t="e">
        <f>F112*#REF!</f>
        <v>#REF!</v>
      </c>
      <c r="L112" s="295" t="e">
        <f>F112*#REF!</f>
        <v>#REF!</v>
      </c>
      <c r="M112" s="305" t="e">
        <f>F112*#REF!</f>
        <v>#REF!</v>
      </c>
    </row>
    <row r="113" spans="1:13" ht="25.2" customHeight="1" thickBot="1" x14ac:dyDescent="0.35">
      <c r="A113" s="446"/>
      <c r="B113" s="373">
        <v>4</v>
      </c>
      <c r="C113" s="363">
        <f t="shared" si="12"/>
        <v>2889858.1145309797</v>
      </c>
      <c r="D113" s="363">
        <f t="shared" si="14"/>
        <v>1564374.0100702618</v>
      </c>
      <c r="E113" s="363">
        <f t="shared" si="13"/>
        <v>1325484.1044607181</v>
      </c>
      <c r="F113" s="364">
        <f>IFERROR((((D113*#REF!)+(E113*#REF!))/C113), 0)</f>
        <v>0</v>
      </c>
      <c r="G113" s="365" t="e">
        <f>F113*#REF!</f>
        <v>#REF!</v>
      </c>
      <c r="H113" s="365" t="e">
        <f t="shared" si="10"/>
        <v>#REF!</v>
      </c>
      <c r="I113" s="366" t="e">
        <f>((F113*#REF!)+((13-F113)*#REF!))/13</f>
        <v>#REF!</v>
      </c>
      <c r="J113" s="367" t="e">
        <f t="shared" si="11"/>
        <v>#REF!</v>
      </c>
      <c r="K113" s="365" t="e">
        <f>F113*#REF!</f>
        <v>#REF!</v>
      </c>
      <c r="L113" s="365" t="e">
        <f>F113*#REF!</f>
        <v>#REF!</v>
      </c>
      <c r="M113" s="368" t="e">
        <f>F113*#REF!</f>
        <v>#REF!</v>
      </c>
    </row>
    <row r="114" spans="1:13" ht="25.2" customHeight="1" x14ac:dyDescent="0.3">
      <c r="A114" s="444" t="s">
        <v>459</v>
      </c>
      <c r="B114" s="155">
        <v>1</v>
      </c>
      <c r="C114" s="257">
        <f t="shared" si="12"/>
        <v>2889858.1145309801</v>
      </c>
      <c r="D114" s="257">
        <f t="shared" si="14"/>
        <v>1555273.4287369037</v>
      </c>
      <c r="E114" s="257">
        <f t="shared" si="13"/>
        <v>1334584.6857940764</v>
      </c>
      <c r="F114" s="268">
        <f>IFERROR((((D114*#REF!)+(E114*#REF!))/C114), 0)</f>
        <v>0</v>
      </c>
      <c r="G114" s="269" t="e">
        <f>F114*#REF!</f>
        <v>#REF!</v>
      </c>
      <c r="H114" s="269" t="e">
        <f t="shared" si="10"/>
        <v>#REF!</v>
      </c>
      <c r="I114" s="276" t="e">
        <f>((F114*#REF!)+((13-F114)*#REF!))/13</f>
        <v>#REF!</v>
      </c>
      <c r="J114" s="274" t="e">
        <f t="shared" si="11"/>
        <v>#REF!</v>
      </c>
      <c r="K114" s="269" t="e">
        <f>F114*#REF!</f>
        <v>#REF!</v>
      </c>
      <c r="L114" s="269" t="e">
        <f>F114*#REF!</f>
        <v>#REF!</v>
      </c>
      <c r="M114" s="304" t="e">
        <f>F114*#REF!</f>
        <v>#REF!</v>
      </c>
    </row>
    <row r="115" spans="1:13" ht="25.2" customHeight="1" x14ac:dyDescent="0.3">
      <c r="A115" s="445"/>
      <c r="B115" s="426">
        <v>2</v>
      </c>
      <c r="C115" s="298">
        <f t="shared" si="12"/>
        <v>2889858.1145309806</v>
      </c>
      <c r="D115" s="298">
        <f t="shared" si="14"/>
        <v>1548451.4009045945</v>
      </c>
      <c r="E115" s="298">
        <f t="shared" si="13"/>
        <v>1341406.7136263859</v>
      </c>
      <c r="F115" s="294">
        <f>IFERROR((((D115*#REF!)+(E115*#REF!))/C115), 0)</f>
        <v>0</v>
      </c>
      <c r="G115" s="295" t="e">
        <f>F115*#REF!</f>
        <v>#REF!</v>
      </c>
      <c r="H115" s="295" t="e">
        <f t="shared" si="10"/>
        <v>#REF!</v>
      </c>
      <c r="I115" s="296" t="e">
        <f>((F115*#REF!)+((13-F115)*#REF!))/13</f>
        <v>#REF!</v>
      </c>
      <c r="J115" s="297" t="e">
        <f t="shared" si="11"/>
        <v>#REF!</v>
      </c>
      <c r="K115" s="295" t="e">
        <f>F115*#REF!</f>
        <v>#REF!</v>
      </c>
      <c r="L115" s="295" t="e">
        <f>F115*#REF!</f>
        <v>#REF!</v>
      </c>
      <c r="M115" s="305" t="e">
        <f>F115*#REF!</f>
        <v>#REF!</v>
      </c>
    </row>
    <row r="116" spans="1:13" ht="25.2" customHeight="1" x14ac:dyDescent="0.3">
      <c r="A116" s="445"/>
      <c r="B116" s="426">
        <v>3</v>
      </c>
      <c r="C116" s="298">
        <f t="shared" si="12"/>
        <v>2889858.1145309806</v>
      </c>
      <c r="D116" s="298">
        <f t="shared" si="14"/>
        <v>1543337.4348797854</v>
      </c>
      <c r="E116" s="298">
        <f t="shared" si="13"/>
        <v>1346520.679651195</v>
      </c>
      <c r="F116" s="294">
        <f>IFERROR((((D116*#REF!)+(E116*#REF!))/C116), 0)</f>
        <v>0</v>
      </c>
      <c r="G116" s="295" t="e">
        <f>F116*#REF!</f>
        <v>#REF!</v>
      </c>
      <c r="H116" s="295" t="e">
        <f t="shared" si="10"/>
        <v>#REF!</v>
      </c>
      <c r="I116" s="296" t="e">
        <f>((F116*#REF!)+((13-F116)*#REF!))/13</f>
        <v>#REF!</v>
      </c>
      <c r="J116" s="297" t="e">
        <f t="shared" si="11"/>
        <v>#REF!</v>
      </c>
      <c r="K116" s="295" t="e">
        <f>F116*#REF!</f>
        <v>#REF!</v>
      </c>
      <c r="L116" s="295" t="e">
        <f>F116*#REF!</f>
        <v>#REF!</v>
      </c>
      <c r="M116" s="305" t="e">
        <f>F116*#REF!</f>
        <v>#REF!</v>
      </c>
    </row>
    <row r="117" spans="1:13" ht="25.2" customHeight="1" thickBot="1" x14ac:dyDescent="0.35">
      <c r="A117" s="447"/>
      <c r="B117" s="156">
        <v>4</v>
      </c>
      <c r="C117" s="258">
        <f>D117+E117</f>
        <v>2889858.1145309806</v>
      </c>
      <c r="D117" s="258">
        <f t="shared" si="14"/>
        <v>1539503.8755414551</v>
      </c>
      <c r="E117" s="258">
        <f t="shared" si="13"/>
        <v>1350354.2389895255</v>
      </c>
      <c r="F117" s="270">
        <f>IFERROR((((D117*#REF!)+(E117*#REF!))/C117), 0)</f>
        <v>0</v>
      </c>
      <c r="G117" s="271" t="e">
        <f>F117*#REF!</f>
        <v>#REF!</v>
      </c>
      <c r="H117" s="271" t="e">
        <f t="shared" si="10"/>
        <v>#REF!</v>
      </c>
      <c r="I117" s="277" t="e">
        <f>((F117*#REF!)+((13-F117)*#REF!))/13</f>
        <v>#REF!</v>
      </c>
      <c r="J117" s="275" t="e">
        <f t="shared" si="11"/>
        <v>#REF!</v>
      </c>
      <c r="K117" s="271" t="e">
        <f>F117*#REF!</f>
        <v>#REF!</v>
      </c>
      <c r="L117" s="271" t="e">
        <f>F117*#REF!</f>
        <v>#REF!</v>
      </c>
      <c r="M117" s="306" t="e">
        <f>F117*#REF!</f>
        <v>#REF!</v>
      </c>
    </row>
  </sheetData>
  <mergeCells count="47">
    <mergeCell ref="A110:A113"/>
    <mergeCell ref="A114:A117"/>
    <mergeCell ref="A63:B63"/>
    <mergeCell ref="A64:B64"/>
    <mergeCell ref="B90:D90"/>
    <mergeCell ref="A98:A101"/>
    <mergeCell ref="A102:A105"/>
    <mergeCell ref="A106:A109"/>
    <mergeCell ref="A57:B57"/>
    <mergeCell ref="A58:B58"/>
    <mergeCell ref="A59:B59"/>
    <mergeCell ref="A60:B60"/>
    <mergeCell ref="A61:B61"/>
    <mergeCell ref="A62:B62"/>
    <mergeCell ref="AJ14:AJ19"/>
    <mergeCell ref="AK14:AK19"/>
    <mergeCell ref="AJ20:AJ25"/>
    <mergeCell ref="AK20:AK25"/>
    <mergeCell ref="AJ26:AJ31"/>
    <mergeCell ref="AK26:AK31"/>
    <mergeCell ref="AL2:AL3"/>
    <mergeCell ref="AM2:AM3"/>
    <mergeCell ref="AN2:AN3"/>
    <mergeCell ref="AO2:AO3"/>
    <mergeCell ref="B3:C3"/>
    <mergeCell ref="F3:G3"/>
    <mergeCell ref="J3:K3"/>
    <mergeCell ref="N3:O3"/>
    <mergeCell ref="R3:S3"/>
    <mergeCell ref="AE1:AE2"/>
    <mergeCell ref="AF1:AF2"/>
    <mergeCell ref="AG1:AG2"/>
    <mergeCell ref="AH1:AH2"/>
    <mergeCell ref="AJ2:AJ3"/>
    <mergeCell ref="AK2:AK3"/>
    <mergeCell ref="Y1:Y2"/>
    <mergeCell ref="Z1:Z2"/>
    <mergeCell ref="AA1:AA2"/>
    <mergeCell ref="AB1:AB2"/>
    <mergeCell ref="AC1:AC2"/>
    <mergeCell ref="AD1:AD2"/>
    <mergeCell ref="A1:S2"/>
    <mergeCell ref="T1:T2"/>
    <mergeCell ref="U1:U2"/>
    <mergeCell ref="V1:V2"/>
    <mergeCell ref="W1:W2"/>
    <mergeCell ref="X1:X2"/>
  </mergeCell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0AEE7-D9D3-4A1D-B50F-1156DBA2B0C8}">
  <dimension ref="B2:H15"/>
  <sheetViews>
    <sheetView tabSelected="1" workbookViewId="0">
      <selection activeCell="G24" sqref="G24"/>
    </sheetView>
  </sheetViews>
  <sheetFormatPr defaultRowHeight="14.4" x14ac:dyDescent="0.3"/>
  <cols>
    <col min="2" max="2" width="21.5546875" customWidth="1"/>
    <col min="3" max="8" width="22.77734375" customWidth="1"/>
  </cols>
  <sheetData>
    <row r="2" spans="2:8" ht="18" x14ac:dyDescent="0.3">
      <c r="B2" s="417"/>
      <c r="C2" s="497" t="s">
        <v>470</v>
      </c>
      <c r="D2" s="497"/>
      <c r="E2" s="495" t="s">
        <v>485</v>
      </c>
      <c r="F2" s="495"/>
      <c r="G2" s="497" t="s">
        <v>486</v>
      </c>
      <c r="H2" s="497"/>
    </row>
    <row r="3" spans="2:8" ht="40.200000000000003" customHeight="1" x14ac:dyDescent="0.3">
      <c r="B3" s="496" t="s">
        <v>484</v>
      </c>
      <c r="C3" s="498" t="s">
        <v>488</v>
      </c>
      <c r="D3" s="501" t="s">
        <v>487</v>
      </c>
      <c r="E3" s="311" t="s">
        <v>488</v>
      </c>
      <c r="F3" s="503" t="s">
        <v>487</v>
      </c>
      <c r="G3" s="498" t="s">
        <v>488</v>
      </c>
      <c r="H3" s="501" t="s">
        <v>487</v>
      </c>
    </row>
    <row r="4" spans="2:8" ht="14.4" customHeight="1" x14ac:dyDescent="0.3">
      <c r="B4" s="470" t="s">
        <v>418</v>
      </c>
      <c r="C4" s="499">
        <v>0.15959999999999999</v>
      </c>
      <c r="D4" s="502">
        <f>'Tree MSK'!$AK$14</f>
        <v>8.8885434716410819E-2</v>
      </c>
      <c r="E4" s="493">
        <v>0.14050000000000001</v>
      </c>
      <c r="F4" s="504">
        <f>'Tree MH'!$AK$14</f>
        <v>0.13314504722010739</v>
      </c>
      <c r="G4" s="499">
        <v>0.10255</v>
      </c>
      <c r="H4" s="502">
        <f>'Tree MSK + MH'!$AK$14</f>
        <v>8.1684185872625742E-2</v>
      </c>
    </row>
    <row r="5" spans="2:8" ht="14.4" customHeight="1" x14ac:dyDescent="0.3">
      <c r="B5" s="459"/>
      <c r="C5" s="500"/>
      <c r="D5" s="502"/>
      <c r="E5" s="494"/>
      <c r="F5" s="504"/>
      <c r="G5" s="500"/>
      <c r="H5" s="502"/>
    </row>
    <row r="6" spans="2:8" ht="14.4" customHeight="1" x14ac:dyDescent="0.3">
      <c r="B6" s="459"/>
      <c r="C6" s="500"/>
      <c r="D6" s="502"/>
      <c r="E6" s="494"/>
      <c r="F6" s="504"/>
      <c r="G6" s="500"/>
      <c r="H6" s="502"/>
    </row>
    <row r="7" spans="2:8" ht="14.4" customHeight="1" x14ac:dyDescent="0.3">
      <c r="B7" s="459"/>
      <c r="C7" s="500"/>
      <c r="D7" s="502"/>
      <c r="E7" s="494"/>
      <c r="F7" s="504"/>
      <c r="G7" s="500"/>
      <c r="H7" s="502"/>
    </row>
    <row r="8" spans="2:8" ht="14.4" customHeight="1" x14ac:dyDescent="0.3">
      <c r="B8" s="459"/>
      <c r="C8" s="500"/>
      <c r="D8" s="502"/>
      <c r="E8" s="494"/>
      <c r="F8" s="504"/>
      <c r="G8" s="500"/>
      <c r="H8" s="502"/>
    </row>
    <row r="9" spans="2:8" ht="14.4" customHeight="1" x14ac:dyDescent="0.3">
      <c r="B9" s="459"/>
      <c r="C9" s="500"/>
      <c r="D9" s="502"/>
      <c r="E9" s="494"/>
      <c r="F9" s="504"/>
      <c r="G9" s="500"/>
      <c r="H9" s="502"/>
    </row>
    <row r="10" spans="2:8" ht="14.4" customHeight="1" x14ac:dyDescent="0.3">
      <c r="B10" s="459" t="s">
        <v>407</v>
      </c>
      <c r="C10" s="499">
        <v>0.12870000000000001</v>
      </c>
      <c r="D10" s="502">
        <f>'Tree MSK'!$AK$20</f>
        <v>7.2522328265904712E-2</v>
      </c>
      <c r="E10" s="493">
        <v>0.1148</v>
      </c>
      <c r="F10" s="504">
        <f>'Tree MH'!$AK$20</f>
        <v>0.10297932654597067</v>
      </c>
      <c r="G10" s="499">
        <v>8.3650000000000002E-2</v>
      </c>
      <c r="H10" s="502">
        <f>'Tree MSK + MH'!$AK$20</f>
        <v>7.1788030221725044E-2</v>
      </c>
    </row>
    <row r="11" spans="2:8" ht="14.4" customHeight="1" x14ac:dyDescent="0.3">
      <c r="B11" s="459"/>
      <c r="C11" s="500"/>
      <c r="D11" s="502"/>
      <c r="E11" s="494"/>
      <c r="F11" s="504"/>
      <c r="G11" s="500"/>
      <c r="H11" s="502"/>
    </row>
    <row r="12" spans="2:8" ht="14.4" customHeight="1" x14ac:dyDescent="0.3">
      <c r="B12" s="459"/>
      <c r="C12" s="500"/>
      <c r="D12" s="502"/>
      <c r="E12" s="494"/>
      <c r="F12" s="504"/>
      <c r="G12" s="500"/>
      <c r="H12" s="502"/>
    </row>
    <row r="13" spans="2:8" ht="14.4" customHeight="1" x14ac:dyDescent="0.3">
      <c r="B13" s="459"/>
      <c r="C13" s="500"/>
      <c r="D13" s="502"/>
      <c r="E13" s="494"/>
      <c r="F13" s="504"/>
      <c r="G13" s="500"/>
      <c r="H13" s="502"/>
    </row>
    <row r="14" spans="2:8" ht="14.4" customHeight="1" x14ac:dyDescent="0.3">
      <c r="B14" s="459"/>
      <c r="C14" s="500"/>
      <c r="D14" s="502"/>
      <c r="E14" s="494"/>
      <c r="F14" s="504"/>
      <c r="G14" s="500"/>
      <c r="H14" s="502"/>
    </row>
    <row r="15" spans="2:8" ht="14.4" customHeight="1" x14ac:dyDescent="0.3">
      <c r="B15" s="459"/>
      <c r="C15" s="500"/>
      <c r="D15" s="502"/>
      <c r="E15" s="494"/>
      <c r="F15" s="504"/>
      <c r="G15" s="500"/>
      <c r="H15" s="502"/>
    </row>
  </sheetData>
  <mergeCells count="17">
    <mergeCell ref="G4:G9"/>
    <mergeCell ref="H4:H9"/>
    <mergeCell ref="G10:G15"/>
    <mergeCell ref="H10:H15"/>
    <mergeCell ref="E4:E9"/>
    <mergeCell ref="F4:F9"/>
    <mergeCell ref="E10:E15"/>
    <mergeCell ref="F10:F15"/>
    <mergeCell ref="B4:B9"/>
    <mergeCell ref="B10:B15"/>
    <mergeCell ref="C2:D2"/>
    <mergeCell ref="E2:F2"/>
    <mergeCell ref="G2:H2"/>
    <mergeCell ref="C4:C9"/>
    <mergeCell ref="D4:D9"/>
    <mergeCell ref="C10:C15"/>
    <mergeCell ref="D10:D15"/>
  </mergeCells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A93E1-07F9-4F8D-B19D-A49C81FFE7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Specification</vt:lpstr>
      <vt:lpstr>HSE Data</vt:lpstr>
      <vt:lpstr>Benefit Group Size</vt:lpstr>
      <vt:lpstr>Benefit Groups by HC</vt:lpstr>
      <vt:lpstr>WorkingAgePop</vt:lpstr>
      <vt:lpstr>Prevalences of Conditions</vt:lpstr>
      <vt:lpstr>DD LocalAuthorities</vt:lpstr>
      <vt:lpstr>DD Conditions</vt:lpstr>
      <vt:lpstr>Tree Unemployed</vt:lpstr>
      <vt:lpstr>Tree Sick</vt:lpstr>
      <vt:lpstr>Tree Inactive</vt:lpstr>
      <vt:lpstr>Tree Other</vt:lpstr>
      <vt:lpstr>Tree No Benefits</vt:lpstr>
      <vt:lpstr>Tree Total</vt:lpstr>
      <vt:lpstr>Tree MSK</vt:lpstr>
      <vt:lpstr>Tree MH</vt:lpstr>
      <vt:lpstr>Tree MSK + MH</vt:lpstr>
      <vt:lpstr>Compare Health to Ben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Holly Clarke</dc:creator>
  <cp:lastModifiedBy>Damon Morris</cp:lastModifiedBy>
  <dcterms:created xsi:type="dcterms:W3CDTF">2023-05-02T10:24:19Z</dcterms:created>
  <dcterms:modified xsi:type="dcterms:W3CDTF">2024-02-08T20:28:20Z</dcterms:modified>
</cp:coreProperties>
</file>